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2.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codeName="ThisWorkbook"/>
  <mc:AlternateContent xmlns:mc="http://schemas.openxmlformats.org/markup-compatibility/2006">
    <mc:Choice Requires="x15">
      <x15ac:absPath xmlns:x15ac="http://schemas.microsoft.com/office/spreadsheetml/2010/11/ac" url="C:\Users\mcalixto\AppData\Local\Microsoft\Windows\INetCache\Content.Outlook\MN5N99ZC\"/>
    </mc:Choice>
  </mc:AlternateContent>
  <xr:revisionPtr revIDLastSave="0" documentId="13_ncr:1_{807E2170-478F-411A-A3DD-270E572CCF17}" xr6:coauthVersionLast="47" xr6:coauthVersionMax="47" xr10:uidLastSave="{00000000-0000-0000-0000-000000000000}"/>
  <bookViews>
    <workbookView xWindow="-120" yWindow="-120" windowWidth="20730" windowHeight="11160" tabRatio="894" xr2:uid="{00000000-000D-0000-FFFF-FFFF00000000}"/>
  </bookViews>
  <sheets>
    <sheet name="F" sheetId="75" r:id="rId1"/>
    <sheet name="Índice" sheetId="33" r:id="rId2"/>
    <sheet name="F1" sheetId="34" r:id="rId3"/>
    <sheet name="F2" sheetId="5" r:id="rId4"/>
    <sheet name="F3" sheetId="7" r:id="rId5"/>
    <sheet name="Formulário 5" sheetId="10" state="hidden" r:id="rId6"/>
    <sheet name="Anexo IIII" sheetId="37" state="hidden" r:id="rId7"/>
    <sheet name="F4" sheetId="58" r:id="rId8"/>
    <sheet name="F5" sheetId="44" r:id="rId9"/>
    <sheet name="F6" sheetId="45" r:id="rId10"/>
    <sheet name="F7" sheetId="52" r:id="rId11"/>
    <sheet name="F8" sheetId="55" r:id="rId12"/>
    <sheet name="F9" sheetId="11" r:id="rId13"/>
    <sheet name="F10" sheetId="17" r:id="rId14"/>
    <sheet name="F11" sheetId="15" r:id="rId15"/>
    <sheet name="F12" sheetId="56" r:id="rId16"/>
    <sheet name="Quadro 3old" sheetId="18" state="hidden" r:id="rId17"/>
    <sheet name="Quadro 4 POC" sheetId="19" state="hidden" r:id="rId18"/>
    <sheet name="F13" sheetId="65" r:id="rId19"/>
    <sheet name="AT - Quadro 66" sheetId="16" state="hidden" r:id="rId20"/>
    <sheet name="AT - Quadro 10" sheetId="30" state="hidden" r:id="rId21"/>
    <sheet name="AT - Quadro 11" sheetId="21" state="hidden" r:id="rId22"/>
    <sheet name="AT - Quadros 12 - 13" sheetId="23" state="hidden" r:id="rId23"/>
    <sheet name="AT - Quadros 12 - 13 A" sheetId="50" state="hidden" r:id="rId24"/>
    <sheet name="Quadro 7 POC" sheetId="29" state="hidden" r:id="rId25"/>
    <sheet name="F14" sheetId="63" r:id="rId26"/>
    <sheet name="Quadro 99" sheetId="31" state="hidden" r:id="rId27"/>
    <sheet name="Quadro 9 POC" sheetId="25" state="hidden" r:id="rId28"/>
    <sheet name="Quadro 111" sheetId="32" state="hidden" r:id="rId29"/>
    <sheet name="Quadro 9.1" sheetId="70" state="hidden" r:id="rId30"/>
    <sheet name="F15" sheetId="41" r:id="rId31"/>
    <sheet name="F16" sheetId="62" r:id="rId32"/>
    <sheet name="Quadro 10 POC" sheetId="26" state="hidden" r:id="rId33"/>
    <sheet name="AT - Quadro 21-A" sheetId="38" state="hidden" r:id="rId34"/>
    <sheet name="AT - Quadro 21-B" sheetId="42" state="hidden" r:id="rId35"/>
    <sheet name="Quadro 10.1" sheetId="69" state="hidden" r:id="rId36"/>
    <sheet name="F17" sheetId="64" r:id="rId37"/>
    <sheet name="Quadro 11 POC" sheetId="54" state="hidden" r:id="rId38"/>
    <sheet name="AT - Quadro 22-A" sheetId="40" state="hidden" r:id="rId39"/>
    <sheet name="F18" sheetId="67" r:id="rId40"/>
    <sheet name="Quadro 12 POC" sheetId="43" state="hidden" r:id="rId41"/>
    <sheet name="F19" sheetId="68" r:id="rId42"/>
    <sheet name="F20" sheetId="27" r:id="rId43"/>
    <sheet name="Anexo I" sheetId="36" r:id="rId44"/>
    <sheet name="Anexo II V1" sheetId="53" state="hidden" r:id="rId45"/>
    <sheet name="Anexo II" sheetId="71" r:id="rId46"/>
    <sheet name="Anexo III" sheetId="78" r:id="rId47"/>
    <sheet name="Anexo III-Inst " sheetId="76" r:id="rId48"/>
    <sheet name="Anexo III-1" sheetId="77" r:id="rId49"/>
    <sheet name="Anexo III-2" sheetId="73" r:id="rId50"/>
    <sheet name="Anexo III-3" sheetId="74" r:id="rId51"/>
    <sheet name="Notas SPA" sheetId="59" r:id="rId52"/>
    <sheet name="Tabelas" sheetId="66" state="hidden" r:id="rId53"/>
    <sheet name="AT - Quadro 23-A " sheetId="47" state="hidden" r:id="rId54"/>
    <sheet name="AT - Quadro 23-B " sheetId="48" state="hidden" r:id="rId55"/>
  </sheets>
  <definedNames>
    <definedName name="_42_Propriedades_de_investimento">Tabelas!$G$322:$G$364</definedName>
    <definedName name="_469_Perdas_por_imparidade_acumuladas">Tabelas!$G$322:$G$364</definedName>
    <definedName name="_xlnm._FilterDatabase" localSheetId="2" hidden="1">'F1'!$C$57:$C$58</definedName>
    <definedName name="_xlnm._FilterDatabase" localSheetId="52" hidden="1">Tabelas!$F$8:$N$317</definedName>
    <definedName name="_Regression_Int" localSheetId="21" hidden="1">1</definedName>
    <definedName name="_Regression_Int" localSheetId="19" hidden="1">1</definedName>
    <definedName name="_Regression_Int" localSheetId="22" hidden="1">1</definedName>
    <definedName name="_Regression_Int" localSheetId="23" hidden="1">1</definedName>
    <definedName name="_Regression_Int" localSheetId="13" hidden="1">1</definedName>
    <definedName name="_Regression_Int" localSheetId="14" hidden="1">1</definedName>
    <definedName name="_Regression_Int" localSheetId="15" hidden="1">1</definedName>
    <definedName name="_Regression_Int" localSheetId="18" hidden="1">1</definedName>
    <definedName name="_Regression_Int" localSheetId="42" hidden="1">1</definedName>
    <definedName name="_Regression_Int" localSheetId="12" hidden="1">1</definedName>
    <definedName name="_Regression_Int" localSheetId="32" hidden="1">1</definedName>
    <definedName name="_Regression_Int" localSheetId="35" hidden="1">1</definedName>
    <definedName name="_Regression_Int" localSheetId="28" hidden="1">1</definedName>
    <definedName name="_Regression_Int" localSheetId="16" hidden="1">1</definedName>
    <definedName name="_Regression_Int" localSheetId="17" hidden="1">1</definedName>
    <definedName name="_Regression_Int" localSheetId="24" hidden="1">1</definedName>
    <definedName name="_Regression_Int" localSheetId="27" hidden="1">1</definedName>
    <definedName name="_Regression_Int" localSheetId="29" hidden="1">1</definedName>
    <definedName name="_Regression_Int" localSheetId="26" hidden="1">1</definedName>
    <definedName name="Areas_De_Intervenção">Tabelas!$Q$8:$Q$19</definedName>
    <definedName name="Código_Alínea">Tabelas!$Q$47:$Q$87</definedName>
    <definedName name="Código_Contas_POC">Tabelas!$Q$23:$Q$43</definedName>
    <definedName name="Concelhos">Tabelas!$F$9:$F$317</definedName>
    <definedName name="Distrito">Tabelas!$L$322:$L$350</definedName>
    <definedName name="Distritos">Tabelas!$G$9:$G$317</definedName>
    <definedName name="Estabelecimentos">'F9'!$C$27:$C$34</definedName>
    <definedName name="Investimento_Contas_SNC">Tabelas!$G$322:$G$364</definedName>
    <definedName name="jj" localSheetId="45" hidden="1">{#N/A,#N/A,FALSE,"Capa";#N/A,#N/A,FALSE,"Parecer e Condicionantes";#N/A,#N/A,FALSE,"Incentivo - Gr. I";#N/A,#N/A,FALSE,"Incentivo - Gr. II";#N/A,#N/A,FALSE,"Incentivo - Gr. III";#N/A,#N/A,FALSE,"VE - A";#N/A,#N/A,FALSE,"VE - A (Coment)";#N/A,#N/A,FALSE,"VE - B";#N/A,#N/A,FALSE,"VE - C";#N/A,#N/A,FALSE,"Promotor";#N/A,#N/A,FALSE,"Projecto";#N/A,#N/A,FALSE,"Condições Eleg.";#N/A,#N/A,FALSE,"DR Projecto";#N/A,#N/A,FALSE,"Mapa Cash-Flows";#N/A,#N/A,FALSE,"Plano de Financ.";#N/A,#N/A,FALSE,"Formulário";#N/A,#N/A,FALSE,"Plano de Investimento";#N/A,#N/A,FALSE,"ESB";#N/A,#N/A,FALSE,"Plano Utilização"}</definedName>
    <definedName name="jj" localSheetId="44" hidden="1">{#N/A,#N/A,FALSE,"Capa";#N/A,#N/A,FALSE,"Parecer e Condicionantes";#N/A,#N/A,FALSE,"Incentivo - Gr. I";#N/A,#N/A,FALSE,"Incentivo - Gr. II";#N/A,#N/A,FALSE,"Incentivo - Gr. III";#N/A,#N/A,FALSE,"VE - A";#N/A,#N/A,FALSE,"VE - A (Coment)";#N/A,#N/A,FALSE,"VE - B";#N/A,#N/A,FALSE,"VE - C";#N/A,#N/A,FALSE,"Promotor";#N/A,#N/A,FALSE,"Projecto";#N/A,#N/A,FALSE,"Condições Eleg.";#N/A,#N/A,FALSE,"DR Projecto";#N/A,#N/A,FALSE,"Mapa Cash-Flows";#N/A,#N/A,FALSE,"Plano de Financ.";#N/A,#N/A,FALSE,"Formulário";#N/A,#N/A,FALSE,"Plano de Investimento";#N/A,#N/A,FALSE,"ESB";#N/A,#N/A,FALSE,"Plano Utilização"}</definedName>
    <definedName name="jj" localSheetId="46" hidden="1">{#N/A,#N/A,FALSE,"Capa";#N/A,#N/A,FALSE,"Parecer e Condicionantes";#N/A,#N/A,FALSE,"Incentivo - Gr. I";#N/A,#N/A,FALSE,"Incentivo - Gr. II";#N/A,#N/A,FALSE,"Incentivo - Gr. III";#N/A,#N/A,FALSE,"VE - A";#N/A,#N/A,FALSE,"VE - A (Coment)";#N/A,#N/A,FALSE,"VE - B";#N/A,#N/A,FALSE,"VE - C";#N/A,#N/A,FALSE,"Promotor";#N/A,#N/A,FALSE,"Projecto";#N/A,#N/A,FALSE,"Condições Eleg.";#N/A,#N/A,FALSE,"DR Projecto";#N/A,#N/A,FALSE,"Mapa Cash-Flows";#N/A,#N/A,FALSE,"Plano de Financ.";#N/A,#N/A,FALSE,"Formulário";#N/A,#N/A,FALSE,"Plano de Investimento";#N/A,#N/A,FALSE,"ESB";#N/A,#N/A,FALSE,"Plano Utilização"}</definedName>
    <definedName name="jj" localSheetId="48" hidden="1">{#N/A,#N/A,FALSE,"Capa";#N/A,#N/A,FALSE,"Parecer e Condicionantes";#N/A,#N/A,FALSE,"Incentivo - Gr. I";#N/A,#N/A,FALSE,"Incentivo - Gr. II";#N/A,#N/A,FALSE,"Incentivo - Gr. III";#N/A,#N/A,FALSE,"VE - A";#N/A,#N/A,FALSE,"VE - A (Coment)";#N/A,#N/A,FALSE,"VE - B";#N/A,#N/A,FALSE,"VE - C";#N/A,#N/A,FALSE,"Promotor";#N/A,#N/A,FALSE,"Projecto";#N/A,#N/A,FALSE,"Condições Eleg.";#N/A,#N/A,FALSE,"DR Projecto";#N/A,#N/A,FALSE,"Mapa Cash-Flows";#N/A,#N/A,FALSE,"Plano de Financ.";#N/A,#N/A,FALSE,"Formulário";#N/A,#N/A,FALSE,"Plano de Investimento";#N/A,#N/A,FALSE,"ESB";#N/A,#N/A,FALSE,"Plano Utilização"}</definedName>
    <definedName name="jj" localSheetId="49" hidden="1">{#N/A,#N/A,FALSE,"Capa";#N/A,#N/A,FALSE,"Parecer e Condicionantes";#N/A,#N/A,FALSE,"Incentivo - Gr. I";#N/A,#N/A,FALSE,"Incentivo - Gr. II";#N/A,#N/A,FALSE,"Incentivo - Gr. III";#N/A,#N/A,FALSE,"VE - A";#N/A,#N/A,FALSE,"VE - A (Coment)";#N/A,#N/A,FALSE,"VE - B";#N/A,#N/A,FALSE,"VE - C";#N/A,#N/A,FALSE,"Promotor";#N/A,#N/A,FALSE,"Projecto";#N/A,#N/A,FALSE,"Condições Eleg.";#N/A,#N/A,FALSE,"DR Projecto";#N/A,#N/A,FALSE,"Mapa Cash-Flows";#N/A,#N/A,FALSE,"Plano de Financ.";#N/A,#N/A,FALSE,"Formulário";#N/A,#N/A,FALSE,"Plano de Investimento";#N/A,#N/A,FALSE,"ESB";#N/A,#N/A,FALSE,"Plano Utilização"}</definedName>
    <definedName name="jj" localSheetId="50" hidden="1">{#N/A,#N/A,FALSE,"Capa";#N/A,#N/A,FALSE,"Parecer e Condicionantes";#N/A,#N/A,FALSE,"Incentivo - Gr. I";#N/A,#N/A,FALSE,"Incentivo - Gr. II";#N/A,#N/A,FALSE,"Incentivo - Gr. III";#N/A,#N/A,FALSE,"VE - A";#N/A,#N/A,FALSE,"VE - A (Coment)";#N/A,#N/A,FALSE,"VE - B";#N/A,#N/A,FALSE,"VE - C";#N/A,#N/A,FALSE,"Promotor";#N/A,#N/A,FALSE,"Projecto";#N/A,#N/A,FALSE,"Condições Eleg.";#N/A,#N/A,FALSE,"DR Projecto";#N/A,#N/A,FALSE,"Mapa Cash-Flows";#N/A,#N/A,FALSE,"Plano de Financ.";#N/A,#N/A,FALSE,"Formulário";#N/A,#N/A,FALSE,"Plano de Investimento";#N/A,#N/A,FALSE,"ESB";#N/A,#N/A,FALSE,"Plano Utilização"}</definedName>
    <definedName name="jj" localSheetId="47" hidden="1">{#N/A,#N/A,FALSE,"Capa";#N/A,#N/A,FALSE,"Parecer e Condicionantes";#N/A,#N/A,FALSE,"Incentivo - Gr. I";#N/A,#N/A,FALSE,"Incentivo - Gr. II";#N/A,#N/A,FALSE,"Incentivo - Gr. III";#N/A,#N/A,FALSE,"VE - A";#N/A,#N/A,FALSE,"VE - A (Coment)";#N/A,#N/A,FALSE,"VE - B";#N/A,#N/A,FALSE,"VE - C";#N/A,#N/A,FALSE,"Promotor";#N/A,#N/A,FALSE,"Projecto";#N/A,#N/A,FALSE,"Condições Eleg.";#N/A,#N/A,FALSE,"DR Projecto";#N/A,#N/A,FALSE,"Mapa Cash-Flows";#N/A,#N/A,FALSE,"Plano de Financ.";#N/A,#N/A,FALSE,"Formulário";#N/A,#N/A,FALSE,"Plano de Investimento";#N/A,#N/A,FALSE,"ESB";#N/A,#N/A,FALSE,"Plano Utilização"}</definedName>
    <definedName name="jj" localSheetId="53" hidden="1">{#N/A,#N/A,FALSE,"Capa";#N/A,#N/A,FALSE,"Parecer e Condicionantes";#N/A,#N/A,FALSE,"Incentivo - Gr. I";#N/A,#N/A,FALSE,"Incentivo - Gr. II";#N/A,#N/A,FALSE,"Incentivo - Gr. III";#N/A,#N/A,FALSE,"VE - A";#N/A,#N/A,FALSE,"VE - A (Coment)";#N/A,#N/A,FALSE,"VE - B";#N/A,#N/A,FALSE,"VE - C";#N/A,#N/A,FALSE,"Promotor";#N/A,#N/A,FALSE,"Projecto";#N/A,#N/A,FALSE,"Condições Eleg.";#N/A,#N/A,FALSE,"DR Projecto";#N/A,#N/A,FALSE,"Mapa Cash-Flows";#N/A,#N/A,FALSE,"Plano de Financ.";#N/A,#N/A,FALSE,"Formulário";#N/A,#N/A,FALSE,"Plano de Investimento";#N/A,#N/A,FALSE,"ESB";#N/A,#N/A,FALSE,"Plano Utilização"}</definedName>
    <definedName name="jj" localSheetId="54" hidden="1">{#N/A,#N/A,FALSE,"Capa";#N/A,#N/A,FALSE,"Parecer e Condicionantes";#N/A,#N/A,FALSE,"Incentivo - Gr. I";#N/A,#N/A,FALSE,"Incentivo - Gr. II";#N/A,#N/A,FALSE,"Incentivo - Gr. III";#N/A,#N/A,FALSE,"VE - A";#N/A,#N/A,FALSE,"VE - A (Coment)";#N/A,#N/A,FALSE,"VE - B";#N/A,#N/A,FALSE,"VE - C";#N/A,#N/A,FALSE,"Promotor";#N/A,#N/A,FALSE,"Projecto";#N/A,#N/A,FALSE,"Condições Eleg.";#N/A,#N/A,FALSE,"DR Projecto";#N/A,#N/A,FALSE,"Mapa Cash-Flows";#N/A,#N/A,FALSE,"Plano de Financ.";#N/A,#N/A,FALSE,"Formulário";#N/A,#N/A,FALSE,"Plano de Investimento";#N/A,#N/A,FALSE,"ESB";#N/A,#N/A,FALSE,"Plano Utilização"}</definedName>
    <definedName name="jj" localSheetId="15" hidden="1">{#N/A,#N/A,FALSE,"Capa";#N/A,#N/A,FALSE,"Parecer e Condicionantes";#N/A,#N/A,FALSE,"Incentivo - Gr. I";#N/A,#N/A,FALSE,"Incentivo - Gr. II";#N/A,#N/A,FALSE,"Incentivo - Gr. III";#N/A,#N/A,FALSE,"VE - A";#N/A,#N/A,FALSE,"VE - A (Coment)";#N/A,#N/A,FALSE,"VE - B";#N/A,#N/A,FALSE,"VE - C";#N/A,#N/A,FALSE,"Promotor";#N/A,#N/A,FALSE,"Projecto";#N/A,#N/A,FALSE,"Condições Eleg.";#N/A,#N/A,FALSE,"DR Projecto";#N/A,#N/A,FALSE,"Mapa Cash-Flows";#N/A,#N/A,FALSE,"Plano de Financ.";#N/A,#N/A,FALSE,"Formulário";#N/A,#N/A,FALSE,"Plano de Investimento";#N/A,#N/A,FALSE,"ESB";#N/A,#N/A,FALSE,"Plano Utilização"}</definedName>
    <definedName name="jj" localSheetId="18" hidden="1">{#N/A,#N/A,FALSE,"Capa";#N/A,#N/A,FALSE,"Parecer e Condicionantes";#N/A,#N/A,FALSE,"Incentivo - Gr. I";#N/A,#N/A,FALSE,"Incentivo - Gr. II";#N/A,#N/A,FALSE,"Incentivo - Gr. III";#N/A,#N/A,FALSE,"VE - A";#N/A,#N/A,FALSE,"VE - A (Coment)";#N/A,#N/A,FALSE,"VE - B";#N/A,#N/A,FALSE,"VE - C";#N/A,#N/A,FALSE,"Promotor";#N/A,#N/A,FALSE,"Projecto";#N/A,#N/A,FALSE,"Condições Eleg.";#N/A,#N/A,FALSE,"DR Projecto";#N/A,#N/A,FALSE,"Mapa Cash-Flows";#N/A,#N/A,FALSE,"Plano de Financ.";#N/A,#N/A,FALSE,"Formulário";#N/A,#N/A,FALSE,"Plano de Investimento";#N/A,#N/A,FALSE,"ESB";#N/A,#N/A,FALSE,"Plano Utilização"}</definedName>
    <definedName name="jj" localSheetId="25" hidden="1">{#N/A,#N/A,FALSE,"Capa";#N/A,#N/A,FALSE,"Parecer e Condicionantes";#N/A,#N/A,FALSE,"Incentivo - Gr. I";#N/A,#N/A,FALSE,"Incentivo - Gr. II";#N/A,#N/A,FALSE,"Incentivo - Gr. III";#N/A,#N/A,FALSE,"VE - A";#N/A,#N/A,FALSE,"VE - A (Coment)";#N/A,#N/A,FALSE,"VE - B";#N/A,#N/A,FALSE,"VE - C";#N/A,#N/A,FALSE,"Promotor";#N/A,#N/A,FALSE,"Projecto";#N/A,#N/A,FALSE,"Condições Eleg.";#N/A,#N/A,FALSE,"DR Projecto";#N/A,#N/A,FALSE,"Mapa Cash-Flows";#N/A,#N/A,FALSE,"Plano de Financ.";#N/A,#N/A,FALSE,"Formulário";#N/A,#N/A,FALSE,"Plano de Investimento";#N/A,#N/A,FALSE,"ESB";#N/A,#N/A,FALSE,"Plano Utilização"}</definedName>
    <definedName name="jj" localSheetId="39" hidden="1">{#N/A,#N/A,FALSE,"Capa";#N/A,#N/A,FALSE,"Parecer e Condicionantes";#N/A,#N/A,FALSE,"Incentivo - Gr. I";#N/A,#N/A,FALSE,"Incentivo - Gr. II";#N/A,#N/A,FALSE,"Incentivo - Gr. III";#N/A,#N/A,FALSE,"VE - A";#N/A,#N/A,FALSE,"VE - A (Coment)";#N/A,#N/A,FALSE,"VE - B";#N/A,#N/A,FALSE,"VE - C";#N/A,#N/A,FALSE,"Promotor";#N/A,#N/A,FALSE,"Projecto";#N/A,#N/A,FALSE,"Condições Eleg.";#N/A,#N/A,FALSE,"DR Projecto";#N/A,#N/A,FALSE,"Mapa Cash-Flows";#N/A,#N/A,FALSE,"Plano de Financ.";#N/A,#N/A,FALSE,"Formulário";#N/A,#N/A,FALSE,"Plano de Investimento";#N/A,#N/A,FALSE,"ESB";#N/A,#N/A,FALSE,"Plano Utilização"}</definedName>
    <definedName name="jj" localSheetId="41" hidden="1">{#N/A,#N/A,FALSE,"Capa";#N/A,#N/A,FALSE,"Parecer e Condicionantes";#N/A,#N/A,FALSE,"Incentivo - Gr. I";#N/A,#N/A,FALSE,"Incentivo - Gr. II";#N/A,#N/A,FALSE,"Incentivo - Gr. III";#N/A,#N/A,FALSE,"VE - A";#N/A,#N/A,FALSE,"VE - A (Coment)";#N/A,#N/A,FALSE,"VE - B";#N/A,#N/A,FALSE,"VE - C";#N/A,#N/A,FALSE,"Promotor";#N/A,#N/A,FALSE,"Projecto";#N/A,#N/A,FALSE,"Condições Eleg.";#N/A,#N/A,FALSE,"DR Projecto";#N/A,#N/A,FALSE,"Mapa Cash-Flows";#N/A,#N/A,FALSE,"Plano de Financ.";#N/A,#N/A,FALSE,"Formulário";#N/A,#N/A,FALSE,"Plano de Investimento";#N/A,#N/A,FALSE,"ESB";#N/A,#N/A,FALSE,"Plano Utilização"}</definedName>
    <definedName name="jj" localSheetId="7" hidden="1">{#N/A,#N/A,FALSE,"Capa";#N/A,#N/A,FALSE,"Parecer e Condicionantes";#N/A,#N/A,FALSE,"Incentivo - Gr. I";#N/A,#N/A,FALSE,"Incentivo - Gr. II";#N/A,#N/A,FALSE,"Incentivo - Gr. III";#N/A,#N/A,FALSE,"VE - A";#N/A,#N/A,FALSE,"VE - A (Coment)";#N/A,#N/A,FALSE,"VE - B";#N/A,#N/A,FALSE,"VE - C";#N/A,#N/A,FALSE,"Promotor";#N/A,#N/A,FALSE,"Projecto";#N/A,#N/A,FALSE,"Condições Eleg.";#N/A,#N/A,FALSE,"DR Projecto";#N/A,#N/A,FALSE,"Mapa Cash-Flows";#N/A,#N/A,FALSE,"Plano de Financ.";#N/A,#N/A,FALSE,"Formulário";#N/A,#N/A,FALSE,"Plano de Investimento";#N/A,#N/A,FALSE,"ESB";#N/A,#N/A,FALSE,"Plano Utilização"}</definedName>
    <definedName name="jj" localSheetId="9" hidden="1">{#N/A,#N/A,FALSE,"Capa";#N/A,#N/A,FALSE,"Parecer e Condicionantes";#N/A,#N/A,FALSE,"Incentivo - Gr. I";#N/A,#N/A,FALSE,"Incentivo - Gr. II";#N/A,#N/A,FALSE,"Incentivo - Gr. III";#N/A,#N/A,FALSE,"VE - A";#N/A,#N/A,FALSE,"VE - A (Coment)";#N/A,#N/A,FALSE,"VE - B";#N/A,#N/A,FALSE,"VE - C";#N/A,#N/A,FALSE,"Promotor";#N/A,#N/A,FALSE,"Projecto";#N/A,#N/A,FALSE,"Condições Eleg.";#N/A,#N/A,FALSE,"DR Projecto";#N/A,#N/A,FALSE,"Mapa Cash-Flows";#N/A,#N/A,FALSE,"Plano de Financ.";#N/A,#N/A,FALSE,"Formulário";#N/A,#N/A,FALSE,"Plano de Investimento";#N/A,#N/A,FALSE,"ESB";#N/A,#N/A,FALSE,"Plano Utilização"}</definedName>
    <definedName name="jj" localSheetId="10" hidden="1">{#N/A,#N/A,FALSE,"Capa";#N/A,#N/A,FALSE,"Parecer e Condicionantes";#N/A,#N/A,FALSE,"Incentivo - Gr. I";#N/A,#N/A,FALSE,"Incentivo - Gr. II";#N/A,#N/A,FALSE,"Incentivo - Gr. III";#N/A,#N/A,FALSE,"VE - A";#N/A,#N/A,FALSE,"VE - A (Coment)";#N/A,#N/A,FALSE,"VE - B";#N/A,#N/A,FALSE,"VE - C";#N/A,#N/A,FALSE,"Promotor";#N/A,#N/A,FALSE,"Projecto";#N/A,#N/A,FALSE,"Condições Eleg.";#N/A,#N/A,FALSE,"DR Projecto";#N/A,#N/A,FALSE,"Mapa Cash-Flows";#N/A,#N/A,FALSE,"Plano de Financ.";#N/A,#N/A,FALSE,"Formulário";#N/A,#N/A,FALSE,"Plano de Investimento";#N/A,#N/A,FALSE,"ESB";#N/A,#N/A,FALSE,"Plano Utilização"}</definedName>
    <definedName name="jj" localSheetId="11" hidden="1">{#N/A,#N/A,FALSE,"Capa";#N/A,#N/A,FALSE,"Parecer e Condicionantes";#N/A,#N/A,FALSE,"Incentivo - Gr. I";#N/A,#N/A,FALSE,"Incentivo - Gr. II";#N/A,#N/A,FALSE,"Incentivo - Gr. III";#N/A,#N/A,FALSE,"VE - A";#N/A,#N/A,FALSE,"VE - A (Coment)";#N/A,#N/A,FALSE,"VE - B";#N/A,#N/A,FALSE,"VE - C";#N/A,#N/A,FALSE,"Promotor";#N/A,#N/A,FALSE,"Projecto";#N/A,#N/A,FALSE,"Condições Eleg.";#N/A,#N/A,FALSE,"DR Projecto";#N/A,#N/A,FALSE,"Mapa Cash-Flows";#N/A,#N/A,FALSE,"Plano de Financ.";#N/A,#N/A,FALSE,"Formulário";#N/A,#N/A,FALSE,"Plano de Investimento";#N/A,#N/A,FALSE,"ESB";#N/A,#N/A,FALSE,"Plano Utilização"}</definedName>
    <definedName name="jj" localSheetId="35" hidden="1">{#N/A,#N/A,FALSE,"Capa";#N/A,#N/A,FALSE,"Parecer e Condicionantes";#N/A,#N/A,FALSE,"Incentivo - Gr. I";#N/A,#N/A,FALSE,"Incentivo - Gr. II";#N/A,#N/A,FALSE,"Incentivo - Gr. III";#N/A,#N/A,FALSE,"VE - A";#N/A,#N/A,FALSE,"VE - A (Coment)";#N/A,#N/A,FALSE,"VE - B";#N/A,#N/A,FALSE,"VE - C";#N/A,#N/A,FALSE,"Promotor";#N/A,#N/A,FALSE,"Projecto";#N/A,#N/A,FALSE,"Condições Eleg.";#N/A,#N/A,FALSE,"DR Projecto";#N/A,#N/A,FALSE,"Mapa Cash-Flows";#N/A,#N/A,FALSE,"Plano de Financ.";#N/A,#N/A,FALSE,"Formulário";#N/A,#N/A,FALSE,"Plano de Investimento";#N/A,#N/A,FALSE,"ESB";#N/A,#N/A,FALSE,"Plano Utilização"}</definedName>
    <definedName name="jj" localSheetId="37" hidden="1">{#N/A,#N/A,FALSE,"Capa";#N/A,#N/A,FALSE,"Parecer e Condicionantes";#N/A,#N/A,FALSE,"Incentivo - Gr. I";#N/A,#N/A,FALSE,"Incentivo - Gr. II";#N/A,#N/A,FALSE,"Incentivo - Gr. III";#N/A,#N/A,FALSE,"VE - A";#N/A,#N/A,FALSE,"VE - A (Coment)";#N/A,#N/A,FALSE,"VE - B";#N/A,#N/A,FALSE,"VE - C";#N/A,#N/A,FALSE,"Promotor";#N/A,#N/A,FALSE,"Projecto";#N/A,#N/A,FALSE,"Condições Eleg.";#N/A,#N/A,FALSE,"DR Projecto";#N/A,#N/A,FALSE,"Mapa Cash-Flows";#N/A,#N/A,FALSE,"Plano de Financ.";#N/A,#N/A,FALSE,"Formulário";#N/A,#N/A,FALSE,"Plano de Investimento";#N/A,#N/A,FALSE,"ESB";#N/A,#N/A,FALSE,"Plano Utilização"}</definedName>
    <definedName name="jj" localSheetId="29" hidden="1">{#N/A,#N/A,FALSE,"Capa";#N/A,#N/A,FALSE,"Parecer e Condicionantes";#N/A,#N/A,FALSE,"Incentivo - Gr. I";#N/A,#N/A,FALSE,"Incentivo - Gr. II";#N/A,#N/A,FALSE,"Incentivo - Gr. III";#N/A,#N/A,FALSE,"VE - A";#N/A,#N/A,FALSE,"VE - A (Coment)";#N/A,#N/A,FALSE,"VE - B";#N/A,#N/A,FALSE,"VE - C";#N/A,#N/A,FALSE,"Promotor";#N/A,#N/A,FALSE,"Projecto";#N/A,#N/A,FALSE,"Condições Eleg.";#N/A,#N/A,FALSE,"DR Projecto";#N/A,#N/A,FALSE,"Mapa Cash-Flows";#N/A,#N/A,FALSE,"Plano de Financ.";#N/A,#N/A,FALSE,"Formulário";#N/A,#N/A,FALSE,"Plano de Investimento";#N/A,#N/A,FALSE,"ESB";#N/A,#N/A,FALSE,"Plano Utilização"}</definedName>
    <definedName name="jj" localSheetId="52" hidden="1">{#N/A,#N/A,FALSE,"Capa";#N/A,#N/A,FALSE,"Parecer e Condicionantes";#N/A,#N/A,FALSE,"Incentivo - Gr. I";#N/A,#N/A,FALSE,"Incentivo - Gr. II";#N/A,#N/A,FALSE,"Incentivo - Gr. III";#N/A,#N/A,FALSE,"VE - A";#N/A,#N/A,FALSE,"VE - A (Coment)";#N/A,#N/A,FALSE,"VE - B";#N/A,#N/A,FALSE,"VE - C";#N/A,#N/A,FALSE,"Promotor";#N/A,#N/A,FALSE,"Projecto";#N/A,#N/A,FALSE,"Condições Eleg.";#N/A,#N/A,FALSE,"DR Projecto";#N/A,#N/A,FALSE,"Mapa Cash-Flows";#N/A,#N/A,FALSE,"Plano de Financ.";#N/A,#N/A,FALSE,"Formulário";#N/A,#N/A,FALSE,"Plano de Investimento";#N/A,#N/A,FALSE,"ESB";#N/A,#N/A,FALSE,"Plano Utilização"}</definedName>
    <definedName name="jj" hidden="1">{#N/A,#N/A,FALSE,"Capa";#N/A,#N/A,FALSE,"Parecer e Condicionantes";#N/A,#N/A,FALSE,"Incentivo - Gr. I";#N/A,#N/A,FALSE,"Incentivo - Gr. II";#N/A,#N/A,FALSE,"Incentivo - Gr. III";#N/A,#N/A,FALSE,"VE - A";#N/A,#N/A,FALSE,"VE - A (Coment)";#N/A,#N/A,FALSE,"VE - B";#N/A,#N/A,FALSE,"VE - C";#N/A,#N/A,FALSE,"Promotor";#N/A,#N/A,FALSE,"Projecto";#N/A,#N/A,FALSE,"Condições Eleg.";#N/A,#N/A,FALSE,"DR Projecto";#N/A,#N/A,FALSE,"Mapa Cash-Flows";#N/A,#N/A,FALSE,"Plano de Financ.";#N/A,#N/A,FALSE,"Formulário";#N/A,#N/A,FALSE,"Plano de Investimento";#N/A,#N/A,FALSE,"ESB";#N/A,#N/A,FALSE,"Plano Utilização"}</definedName>
    <definedName name="Lista_Código">Tabelas!$B$1569:$B$2417</definedName>
    <definedName name="LISTA_DE_CONDICIONANTES">Tabelas!$N$8:$N$68</definedName>
    <definedName name="LISTA_DE_CONDIÇÕES_DE_NÃO_ELEGIBILIDADE">Tabelas!$N$75:$N$119</definedName>
    <definedName name="MAJORAÇÕES">Tabelas!$N$122:$N$138</definedName>
    <definedName name="Modalidade">Tabelas!$I$3:$I$4</definedName>
    <definedName name="Opção_S_N">Tabelas!$F$3:$F$4</definedName>
    <definedName name="Opções_Beneficio">Tabelas!$B$3:$B$4</definedName>
    <definedName name="Opções_Dimensão">Tabelas!$U$9:$U$12</definedName>
    <definedName name="Opções_Motivo">Tabelas!$B$42:$B$46</definedName>
    <definedName name="Opções_notificação">Tabelas!$B$29:$B$30</definedName>
    <definedName name="Opções_parecer">Tabelas!$B$25:$B$26</definedName>
    <definedName name="Opções_pareceres">Tabelas!$B$33:$B$38</definedName>
    <definedName name="Opções_Regime">Tabelas!$B$3:$B$5</definedName>
    <definedName name="Opções_Tipo">Tabelas!$B$21:$B$22</definedName>
    <definedName name="Pontuações">Tabelas!$AD$13:$AD$17</definedName>
    <definedName name="_xlnm.Print_Area" localSheetId="43">'Anexo I'!$A$1:$H$59</definedName>
    <definedName name="_xlnm.Print_Area" localSheetId="45">'Anexo II'!$A$1:$K$71</definedName>
    <definedName name="_xlnm.Print_Area" localSheetId="44">'Anexo II V1'!$A$1:$K$88</definedName>
    <definedName name="_xlnm.Print_Area" localSheetId="48">'Anexo III-1'!$A$1:$AJ$84</definedName>
    <definedName name="_xlnm.Print_Area" localSheetId="49">'Anexo III-2'!$A$1:$R$191</definedName>
    <definedName name="_xlnm.Print_Area" localSheetId="50">'Anexo III-3'!$A$1:$R$192</definedName>
    <definedName name="_xlnm.Print_Area" localSheetId="47">'Anexo III-Inst '!$A$1:$M$86</definedName>
    <definedName name="_xlnm.Print_Area" localSheetId="20">'AT - Quadro 10'!$A$1:$L$50</definedName>
    <definedName name="_xlnm.Print_Area" localSheetId="33">'AT - Quadro 21-A'!$B$1:$M$38</definedName>
    <definedName name="_xlnm.Print_Area" localSheetId="53">'AT - Quadro 23-A '!$A$1:$L$29</definedName>
    <definedName name="_xlnm.Print_Area" localSheetId="19">'AT - Quadro 66'!$B$2:$K$34</definedName>
    <definedName name="_xlnm.Print_Area" localSheetId="23">'AT - Quadros 12 - 13 A'!$A$1:$W$66</definedName>
    <definedName name="_xlnm.Print_Area" localSheetId="2">'F1'!$A$1:$AX$87</definedName>
    <definedName name="_xlnm.Print_Area" localSheetId="13">'F10'!$B$1:$N$40</definedName>
    <definedName name="_xlnm.Print_Area" localSheetId="14">'F11'!$A$1:$L$101</definedName>
    <definedName name="_xlnm.Print_Area" localSheetId="15">'F12'!$A$1:$L$99</definedName>
    <definedName name="_xlnm.Print_Area" localSheetId="18">'F13'!$A$1:$M$91</definedName>
    <definedName name="_xlnm.Print_Area" localSheetId="25">'F14'!$A$1:$R$75</definedName>
    <definedName name="_xlnm.Print_Area" localSheetId="30">'F15'!$A$1:$R$49</definedName>
    <definedName name="_xlnm.Print_Area" localSheetId="31">'F16'!$A$1:$S$77</definedName>
    <definedName name="_xlnm.Print_Area" localSheetId="36">'F17'!$A$1:$S$134</definedName>
    <definedName name="_xlnm.Print_Area" localSheetId="39">'F18'!$A$1:$R$138</definedName>
    <definedName name="_xlnm.Print_Area" localSheetId="41">'F19'!$A$1:$R$73</definedName>
    <definedName name="_xlnm.Print_Area" localSheetId="3">'F2'!$B$1:$BM$80</definedName>
    <definedName name="_xlnm.Print_Area" localSheetId="4">'F3'!$B$1:$M$66</definedName>
    <definedName name="_xlnm.Print_Area" localSheetId="7">'F4'!$B$2:$AM$77</definedName>
    <definedName name="_xlnm.Print_Area" localSheetId="8">'F5'!$A$1:$M$77</definedName>
    <definedName name="_xlnm.Print_Area" localSheetId="9">'F6'!$A$1:$M$84</definedName>
    <definedName name="_xlnm.Print_Area" localSheetId="10">'F7'!$A$1:$M$86</definedName>
    <definedName name="_xlnm.Print_Area" localSheetId="11">'F8'!$A$1:$T$64</definedName>
    <definedName name="_xlnm.Print_Area" localSheetId="12">'F9'!$A$1:$AB$76</definedName>
    <definedName name="_xlnm.Print_Area" localSheetId="1">Índice!$A$1:$L$84</definedName>
    <definedName name="_xlnm.Print_Area" localSheetId="32">'Quadro 10 POC'!$A$1:$S$63</definedName>
    <definedName name="_xlnm.Print_Area" localSheetId="35">'Quadro 10.1'!$A$1:$H$63</definedName>
    <definedName name="_xlnm.Print_Area" localSheetId="37">'Quadro 11 POC'!$A$1:$S$46</definedName>
    <definedName name="_xlnm.Print_Area" localSheetId="28">'Quadro 111'!$A$1:$I$80</definedName>
    <definedName name="_xlnm.Print_Area" localSheetId="40">'Quadro 12 POC'!$A$1:$P$42</definedName>
    <definedName name="_xlnm.Print_Area" localSheetId="16">'Quadro 3old'!$A$1:$J$76</definedName>
    <definedName name="_xlnm.Print_Area" localSheetId="17">'Quadro 4 POC'!$A$1:$N$44</definedName>
    <definedName name="_xlnm.Print_Area" localSheetId="24">'Quadro 7 POC'!$A$1:$P$66</definedName>
    <definedName name="_xlnm.Print_Area" localSheetId="27">'Quadro 9 POC'!$A$1:$S$61</definedName>
    <definedName name="_xlnm.Print_Area" localSheetId="29">'Quadro 9.1'!$A$1:$H$61</definedName>
    <definedName name="_xlnm.Print_Area" localSheetId="26">'Quadro 99'!$A$1:$I$73</definedName>
    <definedName name="_xlnm.Print_Titles" localSheetId="22">'AT - Quadros 12 - 13'!$A:$C</definedName>
    <definedName name="_xlnm.Print_Titles" localSheetId="23">'AT - Quadros 12 - 13 A'!$A:$C</definedName>
    <definedName name="Regiões">Tabelas!$F$9:$J$317</definedName>
    <definedName name="Tab_Freguesias">Tabelas!$AR$11:$AR$3103</definedName>
    <definedName name="Tab_Paises">Tabelas!$H$372:$H$618</definedName>
    <definedName name="TABLE" localSheetId="48">'Anexo III-1'!#REF!</definedName>
    <definedName name="TABLE" localSheetId="47">'Anexo III-Inst '!#REF!</definedName>
    <definedName name="TABLE" localSheetId="8">'F5'!$C$5:$C$5</definedName>
    <definedName name="TABLE" localSheetId="10">'F7'!#REF!</definedName>
    <definedName name="Técnicos">Tabelas!$B$7:$B$13</definedName>
    <definedName name="tipo_objectivos">Tabelas!$AM$7:$AM$8</definedName>
    <definedName name="Tipologia_Inv">Tabelas!$W$22:$W$25</definedName>
    <definedName name="Tipologia_Valor">'F1'!$AZ$58</definedName>
    <definedName name="wrn.Ficha._.de._.Análise._.POE." localSheetId="45" hidden="1">{#N/A,#N/A,FALSE,"Capa";#N/A,#N/A,FALSE,"Parecer e Condicionantes";#N/A,#N/A,FALSE,"Incentivo - Gr. I";#N/A,#N/A,FALSE,"Incentivo - Gr. II";#N/A,#N/A,FALSE,"Incentivo - Gr. III";#N/A,#N/A,FALSE,"VE - A";#N/A,#N/A,FALSE,"VE - A (Coment)";#N/A,#N/A,FALSE,"VE - B";#N/A,#N/A,FALSE,"VE - C";#N/A,#N/A,FALSE,"Promotor";#N/A,#N/A,FALSE,"Projecto";#N/A,#N/A,FALSE,"Condições Eleg.";#N/A,#N/A,FALSE,"DR Projecto";#N/A,#N/A,FALSE,"Mapa Cash-Flows";#N/A,#N/A,FALSE,"Plano de Financ.";#N/A,#N/A,FALSE,"Formulário";#N/A,#N/A,FALSE,"Plano de Investimento";#N/A,#N/A,FALSE,"ESB";#N/A,#N/A,FALSE,"Plano Utilização"}</definedName>
    <definedName name="wrn.Ficha._.de._.Análise._.POE." localSheetId="44" hidden="1">{#N/A,#N/A,FALSE,"Capa";#N/A,#N/A,FALSE,"Parecer e Condicionantes";#N/A,#N/A,FALSE,"Incentivo - Gr. I";#N/A,#N/A,FALSE,"Incentivo - Gr. II";#N/A,#N/A,FALSE,"Incentivo - Gr. III";#N/A,#N/A,FALSE,"VE - A";#N/A,#N/A,FALSE,"VE - A (Coment)";#N/A,#N/A,FALSE,"VE - B";#N/A,#N/A,FALSE,"VE - C";#N/A,#N/A,FALSE,"Promotor";#N/A,#N/A,FALSE,"Projecto";#N/A,#N/A,FALSE,"Condições Eleg.";#N/A,#N/A,FALSE,"DR Projecto";#N/A,#N/A,FALSE,"Mapa Cash-Flows";#N/A,#N/A,FALSE,"Plano de Financ.";#N/A,#N/A,FALSE,"Formulário";#N/A,#N/A,FALSE,"Plano de Investimento";#N/A,#N/A,FALSE,"ESB";#N/A,#N/A,FALSE,"Plano Utilização"}</definedName>
    <definedName name="wrn.Ficha._.de._.Análise._.POE." localSheetId="46" hidden="1">{#N/A,#N/A,FALSE,"Capa";#N/A,#N/A,FALSE,"Parecer e Condicionantes";#N/A,#N/A,FALSE,"Incentivo - Gr. I";#N/A,#N/A,FALSE,"Incentivo - Gr. II";#N/A,#N/A,FALSE,"Incentivo - Gr. III";#N/A,#N/A,FALSE,"VE - A";#N/A,#N/A,FALSE,"VE - A (Coment)";#N/A,#N/A,FALSE,"VE - B";#N/A,#N/A,FALSE,"VE - C";#N/A,#N/A,FALSE,"Promotor";#N/A,#N/A,FALSE,"Projecto";#N/A,#N/A,FALSE,"Condições Eleg.";#N/A,#N/A,FALSE,"DR Projecto";#N/A,#N/A,FALSE,"Mapa Cash-Flows";#N/A,#N/A,FALSE,"Plano de Financ.";#N/A,#N/A,FALSE,"Formulário";#N/A,#N/A,FALSE,"Plano de Investimento";#N/A,#N/A,FALSE,"ESB";#N/A,#N/A,FALSE,"Plano Utilização"}</definedName>
    <definedName name="wrn.Ficha._.de._.Análise._.POE." localSheetId="48" hidden="1">{#N/A,#N/A,FALSE,"Capa";#N/A,#N/A,FALSE,"Parecer e Condicionantes";#N/A,#N/A,FALSE,"Incentivo - Gr. I";#N/A,#N/A,FALSE,"Incentivo - Gr. II";#N/A,#N/A,FALSE,"Incentivo - Gr. III";#N/A,#N/A,FALSE,"VE - A";#N/A,#N/A,FALSE,"VE - A (Coment)";#N/A,#N/A,FALSE,"VE - B";#N/A,#N/A,FALSE,"VE - C";#N/A,#N/A,FALSE,"Promotor";#N/A,#N/A,FALSE,"Projecto";#N/A,#N/A,FALSE,"Condições Eleg.";#N/A,#N/A,FALSE,"DR Projecto";#N/A,#N/A,FALSE,"Mapa Cash-Flows";#N/A,#N/A,FALSE,"Plano de Financ.";#N/A,#N/A,FALSE,"Formulário";#N/A,#N/A,FALSE,"Plano de Investimento";#N/A,#N/A,FALSE,"ESB";#N/A,#N/A,FALSE,"Plano Utilização"}</definedName>
    <definedName name="wrn.Ficha._.de._.Análise._.POE." localSheetId="49" hidden="1">{#N/A,#N/A,FALSE,"Capa";#N/A,#N/A,FALSE,"Parecer e Condicionantes";#N/A,#N/A,FALSE,"Incentivo - Gr. I";#N/A,#N/A,FALSE,"Incentivo - Gr. II";#N/A,#N/A,FALSE,"Incentivo - Gr. III";#N/A,#N/A,FALSE,"VE - A";#N/A,#N/A,FALSE,"VE - A (Coment)";#N/A,#N/A,FALSE,"VE - B";#N/A,#N/A,FALSE,"VE - C";#N/A,#N/A,FALSE,"Promotor";#N/A,#N/A,FALSE,"Projecto";#N/A,#N/A,FALSE,"Condições Eleg.";#N/A,#N/A,FALSE,"DR Projecto";#N/A,#N/A,FALSE,"Mapa Cash-Flows";#N/A,#N/A,FALSE,"Plano de Financ.";#N/A,#N/A,FALSE,"Formulário";#N/A,#N/A,FALSE,"Plano de Investimento";#N/A,#N/A,FALSE,"ESB";#N/A,#N/A,FALSE,"Plano Utilização"}</definedName>
    <definedName name="wrn.Ficha._.de._.Análise._.POE." localSheetId="50" hidden="1">{#N/A,#N/A,FALSE,"Capa";#N/A,#N/A,FALSE,"Parecer e Condicionantes";#N/A,#N/A,FALSE,"Incentivo - Gr. I";#N/A,#N/A,FALSE,"Incentivo - Gr. II";#N/A,#N/A,FALSE,"Incentivo - Gr. III";#N/A,#N/A,FALSE,"VE - A";#N/A,#N/A,FALSE,"VE - A (Coment)";#N/A,#N/A,FALSE,"VE - B";#N/A,#N/A,FALSE,"VE - C";#N/A,#N/A,FALSE,"Promotor";#N/A,#N/A,FALSE,"Projecto";#N/A,#N/A,FALSE,"Condições Eleg.";#N/A,#N/A,FALSE,"DR Projecto";#N/A,#N/A,FALSE,"Mapa Cash-Flows";#N/A,#N/A,FALSE,"Plano de Financ.";#N/A,#N/A,FALSE,"Formulário";#N/A,#N/A,FALSE,"Plano de Investimento";#N/A,#N/A,FALSE,"ESB";#N/A,#N/A,FALSE,"Plano Utilização"}</definedName>
    <definedName name="wrn.Ficha._.de._.Análise._.POE." localSheetId="47" hidden="1">{#N/A,#N/A,FALSE,"Capa";#N/A,#N/A,FALSE,"Parecer e Condicionantes";#N/A,#N/A,FALSE,"Incentivo - Gr. I";#N/A,#N/A,FALSE,"Incentivo - Gr. II";#N/A,#N/A,FALSE,"Incentivo - Gr. III";#N/A,#N/A,FALSE,"VE - A";#N/A,#N/A,FALSE,"VE - A (Coment)";#N/A,#N/A,FALSE,"VE - B";#N/A,#N/A,FALSE,"VE - C";#N/A,#N/A,FALSE,"Promotor";#N/A,#N/A,FALSE,"Projecto";#N/A,#N/A,FALSE,"Condições Eleg.";#N/A,#N/A,FALSE,"DR Projecto";#N/A,#N/A,FALSE,"Mapa Cash-Flows";#N/A,#N/A,FALSE,"Plano de Financ.";#N/A,#N/A,FALSE,"Formulário";#N/A,#N/A,FALSE,"Plano de Investimento";#N/A,#N/A,FALSE,"ESB";#N/A,#N/A,FALSE,"Plano Utilização"}</definedName>
    <definedName name="wrn.Ficha._.de._.Análise._.POE." localSheetId="53" hidden="1">{#N/A,#N/A,FALSE,"Capa";#N/A,#N/A,FALSE,"Parecer e Condicionantes";#N/A,#N/A,FALSE,"Incentivo - Gr. I";#N/A,#N/A,FALSE,"Incentivo - Gr. II";#N/A,#N/A,FALSE,"Incentivo - Gr. III";#N/A,#N/A,FALSE,"VE - A";#N/A,#N/A,FALSE,"VE - A (Coment)";#N/A,#N/A,FALSE,"VE - B";#N/A,#N/A,FALSE,"VE - C";#N/A,#N/A,FALSE,"Promotor";#N/A,#N/A,FALSE,"Projecto";#N/A,#N/A,FALSE,"Condições Eleg.";#N/A,#N/A,FALSE,"DR Projecto";#N/A,#N/A,FALSE,"Mapa Cash-Flows";#N/A,#N/A,FALSE,"Plano de Financ.";#N/A,#N/A,FALSE,"Formulário";#N/A,#N/A,FALSE,"Plano de Investimento";#N/A,#N/A,FALSE,"ESB";#N/A,#N/A,FALSE,"Plano Utilização"}</definedName>
    <definedName name="wrn.Ficha._.de._.Análise._.POE." localSheetId="54" hidden="1">{#N/A,#N/A,FALSE,"Capa";#N/A,#N/A,FALSE,"Parecer e Condicionantes";#N/A,#N/A,FALSE,"Incentivo - Gr. I";#N/A,#N/A,FALSE,"Incentivo - Gr. II";#N/A,#N/A,FALSE,"Incentivo - Gr. III";#N/A,#N/A,FALSE,"VE - A";#N/A,#N/A,FALSE,"VE - A (Coment)";#N/A,#N/A,FALSE,"VE - B";#N/A,#N/A,FALSE,"VE - C";#N/A,#N/A,FALSE,"Promotor";#N/A,#N/A,FALSE,"Projecto";#N/A,#N/A,FALSE,"Condições Eleg.";#N/A,#N/A,FALSE,"DR Projecto";#N/A,#N/A,FALSE,"Mapa Cash-Flows";#N/A,#N/A,FALSE,"Plano de Financ.";#N/A,#N/A,FALSE,"Formulário";#N/A,#N/A,FALSE,"Plano de Investimento";#N/A,#N/A,FALSE,"ESB";#N/A,#N/A,FALSE,"Plano Utilização"}</definedName>
    <definedName name="wrn.Ficha._.de._.Análise._.POE." localSheetId="15" hidden="1">{#N/A,#N/A,FALSE,"Capa";#N/A,#N/A,FALSE,"Parecer e Condicionantes";#N/A,#N/A,FALSE,"Incentivo - Gr. I";#N/A,#N/A,FALSE,"Incentivo - Gr. II";#N/A,#N/A,FALSE,"Incentivo - Gr. III";#N/A,#N/A,FALSE,"VE - A";#N/A,#N/A,FALSE,"VE - A (Coment)";#N/A,#N/A,FALSE,"VE - B";#N/A,#N/A,FALSE,"VE - C";#N/A,#N/A,FALSE,"Promotor";#N/A,#N/A,FALSE,"Projecto";#N/A,#N/A,FALSE,"Condições Eleg.";#N/A,#N/A,FALSE,"DR Projecto";#N/A,#N/A,FALSE,"Mapa Cash-Flows";#N/A,#N/A,FALSE,"Plano de Financ.";#N/A,#N/A,FALSE,"Formulário";#N/A,#N/A,FALSE,"Plano de Investimento";#N/A,#N/A,FALSE,"ESB";#N/A,#N/A,FALSE,"Plano Utilização"}</definedName>
    <definedName name="wrn.Ficha._.de._.Análise._.POE." localSheetId="18" hidden="1">{#N/A,#N/A,FALSE,"Capa";#N/A,#N/A,FALSE,"Parecer e Condicionantes";#N/A,#N/A,FALSE,"Incentivo - Gr. I";#N/A,#N/A,FALSE,"Incentivo - Gr. II";#N/A,#N/A,FALSE,"Incentivo - Gr. III";#N/A,#N/A,FALSE,"VE - A";#N/A,#N/A,FALSE,"VE - A (Coment)";#N/A,#N/A,FALSE,"VE - B";#N/A,#N/A,FALSE,"VE - C";#N/A,#N/A,FALSE,"Promotor";#N/A,#N/A,FALSE,"Projecto";#N/A,#N/A,FALSE,"Condições Eleg.";#N/A,#N/A,FALSE,"DR Projecto";#N/A,#N/A,FALSE,"Mapa Cash-Flows";#N/A,#N/A,FALSE,"Plano de Financ.";#N/A,#N/A,FALSE,"Formulário";#N/A,#N/A,FALSE,"Plano de Investimento";#N/A,#N/A,FALSE,"ESB";#N/A,#N/A,FALSE,"Plano Utilização"}</definedName>
    <definedName name="wrn.Ficha._.de._.Análise._.POE." localSheetId="25" hidden="1">{#N/A,#N/A,FALSE,"Capa";#N/A,#N/A,FALSE,"Parecer e Condicionantes";#N/A,#N/A,FALSE,"Incentivo - Gr. I";#N/A,#N/A,FALSE,"Incentivo - Gr. II";#N/A,#N/A,FALSE,"Incentivo - Gr. III";#N/A,#N/A,FALSE,"VE - A";#N/A,#N/A,FALSE,"VE - A (Coment)";#N/A,#N/A,FALSE,"VE - B";#N/A,#N/A,FALSE,"VE - C";#N/A,#N/A,FALSE,"Promotor";#N/A,#N/A,FALSE,"Projecto";#N/A,#N/A,FALSE,"Condições Eleg.";#N/A,#N/A,FALSE,"DR Projecto";#N/A,#N/A,FALSE,"Mapa Cash-Flows";#N/A,#N/A,FALSE,"Plano de Financ.";#N/A,#N/A,FALSE,"Formulário";#N/A,#N/A,FALSE,"Plano de Investimento";#N/A,#N/A,FALSE,"ESB";#N/A,#N/A,FALSE,"Plano Utilização"}</definedName>
    <definedName name="wrn.Ficha._.de._.Análise._.POE." localSheetId="39" hidden="1">{#N/A,#N/A,FALSE,"Capa";#N/A,#N/A,FALSE,"Parecer e Condicionantes";#N/A,#N/A,FALSE,"Incentivo - Gr. I";#N/A,#N/A,FALSE,"Incentivo - Gr. II";#N/A,#N/A,FALSE,"Incentivo - Gr. III";#N/A,#N/A,FALSE,"VE - A";#N/A,#N/A,FALSE,"VE - A (Coment)";#N/A,#N/A,FALSE,"VE - B";#N/A,#N/A,FALSE,"VE - C";#N/A,#N/A,FALSE,"Promotor";#N/A,#N/A,FALSE,"Projecto";#N/A,#N/A,FALSE,"Condições Eleg.";#N/A,#N/A,FALSE,"DR Projecto";#N/A,#N/A,FALSE,"Mapa Cash-Flows";#N/A,#N/A,FALSE,"Plano de Financ.";#N/A,#N/A,FALSE,"Formulário";#N/A,#N/A,FALSE,"Plano de Investimento";#N/A,#N/A,FALSE,"ESB";#N/A,#N/A,FALSE,"Plano Utilização"}</definedName>
    <definedName name="wrn.Ficha._.de._.Análise._.POE." localSheetId="41" hidden="1">{#N/A,#N/A,FALSE,"Capa";#N/A,#N/A,FALSE,"Parecer e Condicionantes";#N/A,#N/A,FALSE,"Incentivo - Gr. I";#N/A,#N/A,FALSE,"Incentivo - Gr. II";#N/A,#N/A,FALSE,"Incentivo - Gr. III";#N/A,#N/A,FALSE,"VE - A";#N/A,#N/A,FALSE,"VE - A (Coment)";#N/A,#N/A,FALSE,"VE - B";#N/A,#N/A,FALSE,"VE - C";#N/A,#N/A,FALSE,"Promotor";#N/A,#N/A,FALSE,"Projecto";#N/A,#N/A,FALSE,"Condições Eleg.";#N/A,#N/A,FALSE,"DR Projecto";#N/A,#N/A,FALSE,"Mapa Cash-Flows";#N/A,#N/A,FALSE,"Plano de Financ.";#N/A,#N/A,FALSE,"Formulário";#N/A,#N/A,FALSE,"Plano de Investimento";#N/A,#N/A,FALSE,"ESB";#N/A,#N/A,FALSE,"Plano Utilização"}</definedName>
    <definedName name="wrn.Ficha._.de._.Análise._.POE." localSheetId="7" hidden="1">{#N/A,#N/A,FALSE,"Capa";#N/A,#N/A,FALSE,"Parecer e Condicionantes";#N/A,#N/A,FALSE,"Incentivo - Gr. I";#N/A,#N/A,FALSE,"Incentivo - Gr. II";#N/A,#N/A,FALSE,"Incentivo - Gr. III";#N/A,#N/A,FALSE,"VE - A";#N/A,#N/A,FALSE,"VE - A (Coment)";#N/A,#N/A,FALSE,"VE - B";#N/A,#N/A,FALSE,"VE - C";#N/A,#N/A,FALSE,"Promotor";#N/A,#N/A,FALSE,"Projecto";#N/A,#N/A,FALSE,"Condições Eleg.";#N/A,#N/A,FALSE,"DR Projecto";#N/A,#N/A,FALSE,"Mapa Cash-Flows";#N/A,#N/A,FALSE,"Plano de Financ.";#N/A,#N/A,FALSE,"Formulário";#N/A,#N/A,FALSE,"Plano de Investimento";#N/A,#N/A,FALSE,"ESB";#N/A,#N/A,FALSE,"Plano Utilização"}</definedName>
    <definedName name="wrn.Ficha._.de._.Análise._.POE." localSheetId="9" hidden="1">{#N/A,#N/A,FALSE,"Capa";#N/A,#N/A,FALSE,"Parecer e Condicionantes";#N/A,#N/A,FALSE,"Incentivo - Gr. I";#N/A,#N/A,FALSE,"Incentivo - Gr. II";#N/A,#N/A,FALSE,"Incentivo - Gr. III";#N/A,#N/A,FALSE,"VE - A";#N/A,#N/A,FALSE,"VE - A (Coment)";#N/A,#N/A,FALSE,"VE - B";#N/A,#N/A,FALSE,"VE - C";#N/A,#N/A,FALSE,"Promotor";#N/A,#N/A,FALSE,"Projecto";#N/A,#N/A,FALSE,"Condições Eleg.";#N/A,#N/A,FALSE,"DR Projecto";#N/A,#N/A,FALSE,"Mapa Cash-Flows";#N/A,#N/A,FALSE,"Plano de Financ.";#N/A,#N/A,FALSE,"Formulário";#N/A,#N/A,FALSE,"Plano de Investimento";#N/A,#N/A,FALSE,"ESB";#N/A,#N/A,FALSE,"Plano Utilização"}</definedName>
    <definedName name="wrn.Ficha._.de._.Análise._.POE." localSheetId="10" hidden="1">{#N/A,#N/A,FALSE,"Capa";#N/A,#N/A,FALSE,"Parecer e Condicionantes";#N/A,#N/A,FALSE,"Incentivo - Gr. I";#N/A,#N/A,FALSE,"Incentivo - Gr. II";#N/A,#N/A,FALSE,"Incentivo - Gr. III";#N/A,#N/A,FALSE,"VE - A";#N/A,#N/A,FALSE,"VE - A (Coment)";#N/A,#N/A,FALSE,"VE - B";#N/A,#N/A,FALSE,"VE - C";#N/A,#N/A,FALSE,"Promotor";#N/A,#N/A,FALSE,"Projecto";#N/A,#N/A,FALSE,"Condições Eleg.";#N/A,#N/A,FALSE,"DR Projecto";#N/A,#N/A,FALSE,"Mapa Cash-Flows";#N/A,#N/A,FALSE,"Plano de Financ.";#N/A,#N/A,FALSE,"Formulário";#N/A,#N/A,FALSE,"Plano de Investimento";#N/A,#N/A,FALSE,"ESB";#N/A,#N/A,FALSE,"Plano Utilização"}</definedName>
    <definedName name="wrn.Ficha._.de._.Análise._.POE." localSheetId="11" hidden="1">{#N/A,#N/A,FALSE,"Capa";#N/A,#N/A,FALSE,"Parecer e Condicionantes";#N/A,#N/A,FALSE,"Incentivo - Gr. I";#N/A,#N/A,FALSE,"Incentivo - Gr. II";#N/A,#N/A,FALSE,"Incentivo - Gr. III";#N/A,#N/A,FALSE,"VE - A";#N/A,#N/A,FALSE,"VE - A (Coment)";#N/A,#N/A,FALSE,"VE - B";#N/A,#N/A,FALSE,"VE - C";#N/A,#N/A,FALSE,"Promotor";#N/A,#N/A,FALSE,"Projecto";#N/A,#N/A,FALSE,"Condições Eleg.";#N/A,#N/A,FALSE,"DR Projecto";#N/A,#N/A,FALSE,"Mapa Cash-Flows";#N/A,#N/A,FALSE,"Plano de Financ.";#N/A,#N/A,FALSE,"Formulário";#N/A,#N/A,FALSE,"Plano de Investimento";#N/A,#N/A,FALSE,"ESB";#N/A,#N/A,FALSE,"Plano Utilização"}</definedName>
    <definedName name="wrn.Ficha._.de._.Análise._.POE." localSheetId="35" hidden="1">{#N/A,#N/A,FALSE,"Capa";#N/A,#N/A,FALSE,"Parecer e Condicionantes";#N/A,#N/A,FALSE,"Incentivo - Gr. I";#N/A,#N/A,FALSE,"Incentivo - Gr. II";#N/A,#N/A,FALSE,"Incentivo - Gr. III";#N/A,#N/A,FALSE,"VE - A";#N/A,#N/A,FALSE,"VE - A (Coment)";#N/A,#N/A,FALSE,"VE - B";#N/A,#N/A,FALSE,"VE - C";#N/A,#N/A,FALSE,"Promotor";#N/A,#N/A,FALSE,"Projecto";#N/A,#N/A,FALSE,"Condições Eleg.";#N/A,#N/A,FALSE,"DR Projecto";#N/A,#N/A,FALSE,"Mapa Cash-Flows";#N/A,#N/A,FALSE,"Plano de Financ.";#N/A,#N/A,FALSE,"Formulário";#N/A,#N/A,FALSE,"Plano de Investimento";#N/A,#N/A,FALSE,"ESB";#N/A,#N/A,FALSE,"Plano Utilização"}</definedName>
    <definedName name="wrn.Ficha._.de._.Análise._.POE." localSheetId="37" hidden="1">{#N/A,#N/A,FALSE,"Capa";#N/A,#N/A,FALSE,"Parecer e Condicionantes";#N/A,#N/A,FALSE,"Incentivo - Gr. I";#N/A,#N/A,FALSE,"Incentivo - Gr. II";#N/A,#N/A,FALSE,"Incentivo - Gr. III";#N/A,#N/A,FALSE,"VE - A";#N/A,#N/A,FALSE,"VE - A (Coment)";#N/A,#N/A,FALSE,"VE - B";#N/A,#N/A,FALSE,"VE - C";#N/A,#N/A,FALSE,"Promotor";#N/A,#N/A,FALSE,"Projecto";#N/A,#N/A,FALSE,"Condições Eleg.";#N/A,#N/A,FALSE,"DR Projecto";#N/A,#N/A,FALSE,"Mapa Cash-Flows";#N/A,#N/A,FALSE,"Plano de Financ.";#N/A,#N/A,FALSE,"Formulário";#N/A,#N/A,FALSE,"Plano de Investimento";#N/A,#N/A,FALSE,"ESB";#N/A,#N/A,FALSE,"Plano Utilização"}</definedName>
    <definedName name="wrn.Ficha._.de._.Análise._.POE." localSheetId="29" hidden="1">{#N/A,#N/A,FALSE,"Capa";#N/A,#N/A,FALSE,"Parecer e Condicionantes";#N/A,#N/A,FALSE,"Incentivo - Gr. I";#N/A,#N/A,FALSE,"Incentivo - Gr. II";#N/A,#N/A,FALSE,"Incentivo - Gr. III";#N/A,#N/A,FALSE,"VE - A";#N/A,#N/A,FALSE,"VE - A (Coment)";#N/A,#N/A,FALSE,"VE - B";#N/A,#N/A,FALSE,"VE - C";#N/A,#N/A,FALSE,"Promotor";#N/A,#N/A,FALSE,"Projecto";#N/A,#N/A,FALSE,"Condições Eleg.";#N/A,#N/A,FALSE,"DR Projecto";#N/A,#N/A,FALSE,"Mapa Cash-Flows";#N/A,#N/A,FALSE,"Plano de Financ.";#N/A,#N/A,FALSE,"Formulário";#N/A,#N/A,FALSE,"Plano de Investimento";#N/A,#N/A,FALSE,"ESB";#N/A,#N/A,FALSE,"Plano Utilização"}</definedName>
    <definedName name="wrn.Ficha._.de._.Análise._.POE." localSheetId="52" hidden="1">{#N/A,#N/A,FALSE,"Capa";#N/A,#N/A,FALSE,"Parecer e Condicionantes";#N/A,#N/A,FALSE,"Incentivo - Gr. I";#N/A,#N/A,FALSE,"Incentivo - Gr. II";#N/A,#N/A,FALSE,"Incentivo - Gr. III";#N/A,#N/A,FALSE,"VE - A";#N/A,#N/A,FALSE,"VE - A (Coment)";#N/A,#N/A,FALSE,"VE - B";#N/A,#N/A,FALSE,"VE - C";#N/A,#N/A,FALSE,"Promotor";#N/A,#N/A,FALSE,"Projecto";#N/A,#N/A,FALSE,"Condições Eleg.";#N/A,#N/A,FALSE,"DR Projecto";#N/A,#N/A,FALSE,"Mapa Cash-Flows";#N/A,#N/A,FALSE,"Plano de Financ.";#N/A,#N/A,FALSE,"Formulário";#N/A,#N/A,FALSE,"Plano de Investimento";#N/A,#N/A,FALSE,"ESB";#N/A,#N/A,FALSE,"Plano Utilização"}</definedName>
    <definedName name="wrn.Ficha._.de._.Análise._.POE." hidden="1">{#N/A,#N/A,FALSE,"Capa";#N/A,#N/A,FALSE,"Parecer e Condicionantes";#N/A,#N/A,FALSE,"Incentivo - Gr. I";#N/A,#N/A,FALSE,"Incentivo - Gr. II";#N/A,#N/A,FALSE,"Incentivo - Gr. III";#N/A,#N/A,FALSE,"VE - A";#N/A,#N/A,FALSE,"VE - A (Coment)";#N/A,#N/A,FALSE,"VE - B";#N/A,#N/A,FALSE,"VE - C";#N/A,#N/A,FALSE,"Promotor";#N/A,#N/A,FALSE,"Projecto";#N/A,#N/A,FALSE,"Condições Eleg.";#N/A,#N/A,FALSE,"DR Projecto";#N/A,#N/A,FALSE,"Mapa Cash-Flows";#N/A,#N/A,FALSE,"Plano de Financ.";#N/A,#N/A,FALSE,"Formulário";#N/A,#N/A,FALSE,"Plano de Investimento";#N/A,#N/A,FALSE,"ESB";#N/A,#N/A,FALSE,"Plano Utilização"}</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9" i="17" l="1"/>
  <c r="M10" i="17"/>
  <c r="M11" i="17"/>
  <c r="M12" i="17"/>
  <c r="M13" i="17"/>
  <c r="M14" i="17"/>
  <c r="M15" i="17"/>
  <c r="M16" i="17"/>
  <c r="M17" i="17"/>
  <c r="M18" i="17"/>
  <c r="M19" i="17"/>
  <c r="M20" i="17"/>
  <c r="M21" i="17"/>
  <c r="M22" i="17"/>
  <c r="M23" i="17"/>
  <c r="L10" i="17"/>
  <c r="L11" i="17"/>
  <c r="L12" i="17"/>
  <c r="L13" i="17"/>
  <c r="L14" i="17"/>
  <c r="L15" i="17"/>
  <c r="L16" i="17"/>
  <c r="L17" i="17"/>
  <c r="L18" i="17"/>
  <c r="L19" i="17"/>
  <c r="L20" i="17"/>
  <c r="L21" i="17"/>
  <c r="L22" i="17"/>
  <c r="L23" i="17"/>
  <c r="O10" i="11"/>
  <c r="P10" i="11"/>
  <c r="Q10" i="11"/>
  <c r="R28" i="11"/>
  <c r="R29" i="11"/>
  <c r="R30" i="11"/>
  <c r="R31" i="11"/>
  <c r="R32" i="11"/>
  <c r="R33" i="11"/>
  <c r="R34" i="11"/>
  <c r="R27" i="11"/>
  <c r="Y30" i="11"/>
  <c r="Q61" i="11"/>
  <c r="R61" i="11" s="1"/>
  <c r="S61" i="11" s="1"/>
  <c r="T61" i="11" s="1"/>
  <c r="U61" i="11" s="1"/>
  <c r="V61" i="11" s="1"/>
  <c r="W61" i="11" s="1"/>
  <c r="X61" i="11" s="1"/>
  <c r="Y61" i="11" s="1"/>
  <c r="Z61" i="11" s="1"/>
  <c r="P61" i="11"/>
  <c r="O61" i="11" s="1"/>
  <c r="N61" i="11" s="1"/>
  <c r="Y28" i="11"/>
  <c r="Y29" i="11"/>
  <c r="Y31" i="11"/>
  <c r="Y32" i="11"/>
  <c r="Y33" i="11"/>
  <c r="Y34" i="11"/>
  <c r="Y27" i="11"/>
  <c r="M28" i="17"/>
  <c r="M27" i="17"/>
  <c r="M26" i="17"/>
  <c r="M25" i="17"/>
  <c r="M24" i="17"/>
  <c r="M8" i="17"/>
  <c r="M7" i="17"/>
  <c r="L7" i="17"/>
  <c r="L28" i="17"/>
  <c r="L27" i="17"/>
  <c r="L26" i="17"/>
  <c r="L25" i="17"/>
  <c r="L24" i="17"/>
  <c r="L9" i="17"/>
  <c r="L8" i="17"/>
  <c r="AU3103" i="66" l="1"/>
  <c r="AT3103" i="66"/>
  <c r="AU3102" i="66"/>
  <c r="AT3102" i="66"/>
  <c r="AU3101" i="66"/>
  <c r="AT3101" i="66"/>
  <c r="AU3100" i="66"/>
  <c r="AT3100" i="66"/>
  <c r="AU3099" i="66"/>
  <c r="AT3099" i="66"/>
  <c r="AU3098" i="66"/>
  <c r="AT3098" i="66"/>
  <c r="AU3097" i="66"/>
  <c r="AT3097" i="66"/>
  <c r="AU3096" i="66"/>
  <c r="AT3096" i="66"/>
  <c r="AU3095" i="66"/>
  <c r="AT3095" i="66"/>
  <c r="AU3094" i="66"/>
  <c r="AT3094" i="66"/>
  <c r="AU3093" i="66"/>
  <c r="AT3093" i="66"/>
  <c r="AU3092" i="66"/>
  <c r="AT3092" i="66"/>
  <c r="AU3091" i="66"/>
  <c r="AT3091" i="66"/>
  <c r="AU3090" i="66"/>
  <c r="AT3090" i="66"/>
  <c r="AU3089" i="66"/>
  <c r="AT3089" i="66"/>
  <c r="AU3088" i="66"/>
  <c r="AT3088" i="66"/>
  <c r="AU3087" i="66"/>
  <c r="AT3087" i="66"/>
  <c r="AU3086" i="66"/>
  <c r="AT3086" i="66"/>
  <c r="AU3085" i="66"/>
  <c r="AT3085" i="66"/>
  <c r="AU3084" i="66"/>
  <c r="AT3084" i="66"/>
  <c r="AU3083" i="66"/>
  <c r="AT3083" i="66"/>
  <c r="AU3082" i="66"/>
  <c r="AT3082" i="66"/>
  <c r="AU3081" i="66"/>
  <c r="AT3081" i="66"/>
  <c r="AU3080" i="66"/>
  <c r="AT3080" i="66"/>
  <c r="AU3079" i="66"/>
  <c r="AT3079" i="66"/>
  <c r="AU3078" i="66"/>
  <c r="AT3078" i="66"/>
  <c r="AU3077" i="66"/>
  <c r="AT3077" i="66"/>
  <c r="AU3076" i="66"/>
  <c r="AT3076" i="66"/>
  <c r="AU3075" i="66"/>
  <c r="AT3075" i="66"/>
  <c r="AU3074" i="66"/>
  <c r="AT3074" i="66"/>
  <c r="AU3073" i="66"/>
  <c r="AT3073" i="66"/>
  <c r="AU3072" i="66"/>
  <c r="AT3072" i="66"/>
  <c r="AU3071" i="66"/>
  <c r="AT3071" i="66"/>
  <c r="AU3070" i="66"/>
  <c r="AT3070" i="66"/>
  <c r="AU3069" i="66"/>
  <c r="AT3069" i="66"/>
  <c r="AU3068" i="66"/>
  <c r="AT3068" i="66"/>
  <c r="AU3067" i="66"/>
  <c r="AT3067" i="66"/>
  <c r="AU3066" i="66"/>
  <c r="AT3066" i="66"/>
  <c r="AU3065" i="66"/>
  <c r="AT3065" i="66"/>
  <c r="AU3064" i="66"/>
  <c r="AT3064" i="66"/>
  <c r="AU3063" i="66"/>
  <c r="AT3063" i="66"/>
  <c r="AU3062" i="66"/>
  <c r="AT3062" i="66"/>
  <c r="AU3061" i="66"/>
  <c r="AT3061" i="66"/>
  <c r="AU3060" i="66"/>
  <c r="AT3060" i="66"/>
  <c r="AU3059" i="66"/>
  <c r="AT3059" i="66"/>
  <c r="AU3058" i="66"/>
  <c r="AT3058" i="66"/>
  <c r="AU3057" i="66"/>
  <c r="AT3057" i="66"/>
  <c r="AU3056" i="66"/>
  <c r="AT3056" i="66"/>
  <c r="AU3055" i="66"/>
  <c r="AT3055" i="66"/>
  <c r="AU3054" i="66"/>
  <c r="AT3054" i="66"/>
  <c r="AU3053" i="66"/>
  <c r="AT3053" i="66"/>
  <c r="AU3052" i="66"/>
  <c r="AT3052" i="66"/>
  <c r="AU3051" i="66"/>
  <c r="AT3051" i="66"/>
  <c r="AU3050" i="66"/>
  <c r="AT3050" i="66"/>
  <c r="AU3049" i="66"/>
  <c r="AT3049" i="66"/>
  <c r="AU3048" i="66"/>
  <c r="AT3048" i="66"/>
  <c r="AU3047" i="66"/>
  <c r="AT3047" i="66"/>
  <c r="AU3046" i="66"/>
  <c r="AT3046" i="66"/>
  <c r="AU3045" i="66"/>
  <c r="AT3045" i="66"/>
  <c r="AU3044" i="66"/>
  <c r="AT3044" i="66"/>
  <c r="AU3043" i="66"/>
  <c r="AT3043" i="66"/>
  <c r="AU3042" i="66"/>
  <c r="AT3042" i="66"/>
  <c r="AU3041" i="66"/>
  <c r="AT3041" i="66"/>
  <c r="AU3040" i="66"/>
  <c r="AT3040" i="66"/>
  <c r="AU3039" i="66"/>
  <c r="AT3039" i="66"/>
  <c r="AU3038" i="66"/>
  <c r="AT3038" i="66"/>
  <c r="AU3037" i="66"/>
  <c r="AT3037" i="66"/>
  <c r="AU3036" i="66"/>
  <c r="AT3036" i="66"/>
  <c r="AU3035" i="66"/>
  <c r="AT3035" i="66"/>
  <c r="AU3034" i="66"/>
  <c r="AT3034" i="66"/>
  <c r="AU3033" i="66"/>
  <c r="AT3033" i="66"/>
  <c r="AU3032" i="66"/>
  <c r="AT3032" i="66"/>
  <c r="AU3031" i="66"/>
  <c r="AT3031" i="66"/>
  <c r="AU3030" i="66"/>
  <c r="AT3030" i="66"/>
  <c r="AU3029" i="66"/>
  <c r="AT3029" i="66"/>
  <c r="AU3028" i="66"/>
  <c r="AT3028" i="66"/>
  <c r="AU3027" i="66"/>
  <c r="AT3027" i="66"/>
  <c r="AU3026" i="66"/>
  <c r="AT3026" i="66"/>
  <c r="AU3025" i="66"/>
  <c r="AT3025" i="66"/>
  <c r="AU3024" i="66"/>
  <c r="AT3024" i="66"/>
  <c r="AU3023" i="66"/>
  <c r="AT3023" i="66"/>
  <c r="AU3022" i="66"/>
  <c r="AT3022" i="66"/>
  <c r="AU3021" i="66"/>
  <c r="AT3021" i="66"/>
  <c r="AU3020" i="66"/>
  <c r="AT3020" i="66"/>
  <c r="AU3019" i="66"/>
  <c r="AT3019" i="66"/>
  <c r="AU3018" i="66"/>
  <c r="AT3018" i="66"/>
  <c r="AU3017" i="66"/>
  <c r="AT3017" i="66"/>
  <c r="AU3016" i="66"/>
  <c r="AT3016" i="66"/>
  <c r="AU3015" i="66"/>
  <c r="AT3015" i="66"/>
  <c r="AU3014" i="66"/>
  <c r="AT3014" i="66"/>
  <c r="AU3013" i="66"/>
  <c r="AT3013" i="66"/>
  <c r="AU3012" i="66"/>
  <c r="AT3012" i="66"/>
  <c r="AU3011" i="66"/>
  <c r="AT3011" i="66"/>
  <c r="AU3010" i="66"/>
  <c r="AT3010" i="66"/>
  <c r="AU3009" i="66"/>
  <c r="AT3009" i="66"/>
  <c r="AU3008" i="66"/>
  <c r="AT3008" i="66"/>
  <c r="AU3007" i="66"/>
  <c r="AT3007" i="66"/>
  <c r="AU3006" i="66"/>
  <c r="AT3006" i="66"/>
  <c r="AU3005" i="66"/>
  <c r="AT3005" i="66"/>
  <c r="AU3004" i="66"/>
  <c r="AT3004" i="66"/>
  <c r="AU3003" i="66"/>
  <c r="AT3003" i="66"/>
  <c r="AU3002" i="66"/>
  <c r="AT3002" i="66"/>
  <c r="AU3001" i="66"/>
  <c r="AT3001" i="66"/>
  <c r="AU3000" i="66"/>
  <c r="AT3000" i="66"/>
  <c r="AU2999" i="66"/>
  <c r="AT2999" i="66"/>
  <c r="AU2998" i="66"/>
  <c r="AT2998" i="66"/>
  <c r="AU2997" i="66"/>
  <c r="AT2997" i="66"/>
  <c r="AU2996" i="66"/>
  <c r="AT2996" i="66"/>
  <c r="AU2995" i="66"/>
  <c r="AT2995" i="66"/>
  <c r="AU2994" i="66"/>
  <c r="AT2994" i="66"/>
  <c r="AU2993" i="66"/>
  <c r="AT2993" i="66"/>
  <c r="AU2992" i="66"/>
  <c r="AT2992" i="66"/>
  <c r="AU2991" i="66"/>
  <c r="AT2991" i="66"/>
  <c r="AU2990" i="66"/>
  <c r="AT2990" i="66"/>
  <c r="AU2989" i="66"/>
  <c r="AT2989" i="66"/>
  <c r="AU2988" i="66"/>
  <c r="AT2988" i="66"/>
  <c r="AU2987" i="66"/>
  <c r="AT2987" i="66"/>
  <c r="AU2986" i="66"/>
  <c r="AT2986" i="66"/>
  <c r="AU2985" i="66"/>
  <c r="AT2985" i="66"/>
  <c r="AU2984" i="66"/>
  <c r="AT2984" i="66"/>
  <c r="AU2983" i="66"/>
  <c r="AT2983" i="66"/>
  <c r="AU2982" i="66"/>
  <c r="AT2982" i="66"/>
  <c r="AU2981" i="66"/>
  <c r="AT2981" i="66"/>
  <c r="AU2980" i="66"/>
  <c r="AT2980" i="66"/>
  <c r="AU2979" i="66"/>
  <c r="AT2979" i="66"/>
  <c r="AU2978" i="66"/>
  <c r="AT2978" i="66"/>
  <c r="AU2977" i="66"/>
  <c r="AT2977" i="66"/>
  <c r="AU2976" i="66"/>
  <c r="AT2976" i="66"/>
  <c r="AU2975" i="66"/>
  <c r="AT2975" i="66"/>
  <c r="AU2974" i="66"/>
  <c r="AT2974" i="66"/>
  <c r="AU2973" i="66"/>
  <c r="AT2973" i="66"/>
  <c r="AU2972" i="66"/>
  <c r="AT2972" i="66"/>
  <c r="AU2971" i="66"/>
  <c r="AT2971" i="66"/>
  <c r="AU2970" i="66"/>
  <c r="AT2970" i="66"/>
  <c r="AU2969" i="66"/>
  <c r="AT2969" i="66"/>
  <c r="AU2968" i="66"/>
  <c r="AT2968" i="66"/>
  <c r="AU2967" i="66"/>
  <c r="AT2967" i="66"/>
  <c r="AU2966" i="66"/>
  <c r="AT2966" i="66"/>
  <c r="AU2965" i="66"/>
  <c r="AT2965" i="66"/>
  <c r="AU2964" i="66"/>
  <c r="AT2964" i="66"/>
  <c r="AU2963" i="66"/>
  <c r="AT2963" i="66"/>
  <c r="AU2962" i="66"/>
  <c r="AT2962" i="66"/>
  <c r="AU2961" i="66"/>
  <c r="AT2961" i="66"/>
  <c r="AU2960" i="66"/>
  <c r="AT2960" i="66"/>
  <c r="AU2959" i="66"/>
  <c r="AT2959" i="66"/>
  <c r="AU2958" i="66"/>
  <c r="AT2958" i="66"/>
  <c r="AU2957" i="66"/>
  <c r="AT2957" i="66"/>
  <c r="AU2956" i="66"/>
  <c r="AT2956" i="66"/>
  <c r="AU2955" i="66"/>
  <c r="AT2955" i="66"/>
  <c r="AU2954" i="66"/>
  <c r="AT2954" i="66"/>
  <c r="AU2953" i="66"/>
  <c r="AT2953" i="66"/>
  <c r="AU2952" i="66"/>
  <c r="AT2952" i="66"/>
  <c r="AU2951" i="66"/>
  <c r="AT2951" i="66"/>
  <c r="AU2950" i="66"/>
  <c r="AT2950" i="66"/>
  <c r="AU2949" i="66"/>
  <c r="AT2949" i="66"/>
  <c r="AU2948" i="66"/>
  <c r="AT2948" i="66"/>
  <c r="AU2947" i="66"/>
  <c r="AT2947" i="66"/>
  <c r="AU2946" i="66"/>
  <c r="AT2946" i="66"/>
  <c r="AU2945" i="66"/>
  <c r="AT2945" i="66"/>
  <c r="AU2944" i="66"/>
  <c r="AT2944" i="66"/>
  <c r="AU2943" i="66"/>
  <c r="AT2943" i="66"/>
  <c r="AU2942" i="66"/>
  <c r="AT2942" i="66"/>
  <c r="AU2941" i="66"/>
  <c r="AT2941" i="66"/>
  <c r="AU2940" i="66"/>
  <c r="AT2940" i="66"/>
  <c r="AU2939" i="66"/>
  <c r="AT2939" i="66"/>
  <c r="AU2938" i="66"/>
  <c r="AT2938" i="66"/>
  <c r="AU2937" i="66"/>
  <c r="AT2937" i="66"/>
  <c r="AU2936" i="66"/>
  <c r="AT2936" i="66"/>
  <c r="AU2935" i="66"/>
  <c r="AT2935" i="66"/>
  <c r="AU2934" i="66"/>
  <c r="AT2934" i="66"/>
  <c r="AU2933" i="66"/>
  <c r="AT2933" i="66"/>
  <c r="AU2932" i="66"/>
  <c r="AT2932" i="66"/>
  <c r="AU2931" i="66"/>
  <c r="AT2931" i="66"/>
  <c r="AU2930" i="66"/>
  <c r="AT2930" i="66"/>
  <c r="AU2929" i="66"/>
  <c r="AT2929" i="66"/>
  <c r="AU2928" i="66"/>
  <c r="AT2928" i="66"/>
  <c r="AU2927" i="66"/>
  <c r="AT2927" i="66"/>
  <c r="AU2926" i="66"/>
  <c r="AT2926" i="66"/>
  <c r="AU2925" i="66"/>
  <c r="AT2925" i="66"/>
  <c r="AU2924" i="66"/>
  <c r="AT2924" i="66"/>
  <c r="AU2923" i="66"/>
  <c r="AT2923" i="66"/>
  <c r="AU2922" i="66"/>
  <c r="AT2922" i="66"/>
  <c r="AU2921" i="66"/>
  <c r="AT2921" i="66"/>
  <c r="AU2920" i="66"/>
  <c r="AT2920" i="66"/>
  <c r="AU2919" i="66"/>
  <c r="AT2919" i="66"/>
  <c r="AU2918" i="66"/>
  <c r="AT2918" i="66"/>
  <c r="AU2917" i="66"/>
  <c r="AT2917" i="66"/>
  <c r="AU2916" i="66"/>
  <c r="AT2916" i="66"/>
  <c r="AU2915" i="66"/>
  <c r="AT2915" i="66"/>
  <c r="AU2914" i="66"/>
  <c r="AT2914" i="66"/>
  <c r="AU2913" i="66"/>
  <c r="AT2913" i="66"/>
  <c r="AU2912" i="66"/>
  <c r="AT2912" i="66"/>
  <c r="AU2911" i="66"/>
  <c r="AT2911" i="66"/>
  <c r="AU2910" i="66"/>
  <c r="AT2910" i="66"/>
  <c r="AU2909" i="66"/>
  <c r="AT2909" i="66"/>
  <c r="AU2908" i="66"/>
  <c r="AT2908" i="66"/>
  <c r="AU2907" i="66"/>
  <c r="AT2907" i="66"/>
  <c r="AU2906" i="66"/>
  <c r="AT2906" i="66"/>
  <c r="AU2905" i="66"/>
  <c r="AT2905" i="66"/>
  <c r="AU2904" i="66"/>
  <c r="AT2904" i="66"/>
  <c r="AU2903" i="66"/>
  <c r="AT2903" i="66"/>
  <c r="AU2902" i="66"/>
  <c r="AT2902" i="66"/>
  <c r="AU2901" i="66"/>
  <c r="AT2901" i="66"/>
  <c r="AU2900" i="66"/>
  <c r="AT2900" i="66"/>
  <c r="AU2899" i="66"/>
  <c r="AT2899" i="66"/>
  <c r="AU2898" i="66"/>
  <c r="AT2898" i="66"/>
  <c r="AU2897" i="66"/>
  <c r="AT2897" i="66"/>
  <c r="AU2896" i="66"/>
  <c r="AT2896" i="66"/>
  <c r="AU2895" i="66"/>
  <c r="AT2895" i="66"/>
  <c r="AU2894" i="66"/>
  <c r="AT2894" i="66"/>
  <c r="AU2893" i="66"/>
  <c r="AT2893" i="66"/>
  <c r="AU2892" i="66"/>
  <c r="AT2892" i="66"/>
  <c r="AU2891" i="66"/>
  <c r="AT2891" i="66"/>
  <c r="AU2890" i="66"/>
  <c r="AT2890" i="66"/>
  <c r="AU2889" i="66"/>
  <c r="AT2889" i="66"/>
  <c r="AU2888" i="66"/>
  <c r="AT2888" i="66"/>
  <c r="AU2887" i="66"/>
  <c r="AT2887" i="66"/>
  <c r="AU2886" i="66"/>
  <c r="AT2886" i="66"/>
  <c r="AU2885" i="66"/>
  <c r="AT2885" i="66"/>
  <c r="AU2884" i="66"/>
  <c r="AT2884" i="66"/>
  <c r="AU2883" i="66"/>
  <c r="AT2883" i="66"/>
  <c r="AU2882" i="66"/>
  <c r="AT2882" i="66"/>
  <c r="AU2881" i="66"/>
  <c r="AT2881" i="66"/>
  <c r="AU2880" i="66"/>
  <c r="AT2880" i="66"/>
  <c r="AU2879" i="66"/>
  <c r="AT2879" i="66"/>
  <c r="AU2878" i="66"/>
  <c r="AT2878" i="66"/>
  <c r="AU2877" i="66"/>
  <c r="AT2877" i="66"/>
  <c r="AU2876" i="66"/>
  <c r="AT2876" i="66"/>
  <c r="AU2875" i="66"/>
  <c r="AT2875" i="66"/>
  <c r="AU2874" i="66"/>
  <c r="AT2874" i="66"/>
  <c r="AU2873" i="66"/>
  <c r="AT2873" i="66"/>
  <c r="AU2872" i="66"/>
  <c r="AT2872" i="66"/>
  <c r="AU2871" i="66"/>
  <c r="AT2871" i="66"/>
  <c r="AU2870" i="66"/>
  <c r="AT2870" i="66"/>
  <c r="AU2869" i="66"/>
  <c r="AT2869" i="66"/>
  <c r="AU2868" i="66"/>
  <c r="AT2868" i="66"/>
  <c r="AU2867" i="66"/>
  <c r="AT2867" i="66"/>
  <c r="AU2866" i="66"/>
  <c r="AT2866" i="66"/>
  <c r="AU2865" i="66"/>
  <c r="AT2865" i="66"/>
  <c r="AU2864" i="66"/>
  <c r="AT2864" i="66"/>
  <c r="AU2863" i="66"/>
  <c r="AT2863" i="66"/>
  <c r="AU2862" i="66"/>
  <c r="AT2862" i="66"/>
  <c r="AU2861" i="66"/>
  <c r="AT2861" i="66"/>
  <c r="AU2860" i="66"/>
  <c r="AT2860" i="66"/>
  <c r="AU2859" i="66"/>
  <c r="AT2859" i="66"/>
  <c r="AU2858" i="66"/>
  <c r="AT2858" i="66"/>
  <c r="AU2857" i="66"/>
  <c r="AT2857" i="66"/>
  <c r="AU2856" i="66"/>
  <c r="AT2856" i="66"/>
  <c r="AU2855" i="66"/>
  <c r="AT2855" i="66"/>
  <c r="AU2854" i="66"/>
  <c r="AT2854" i="66"/>
  <c r="AU2853" i="66"/>
  <c r="AT2853" i="66"/>
  <c r="AU2852" i="66"/>
  <c r="AT2852" i="66"/>
  <c r="AU2851" i="66"/>
  <c r="AT2851" i="66"/>
  <c r="AU2850" i="66"/>
  <c r="AT2850" i="66"/>
  <c r="AU2849" i="66"/>
  <c r="AT2849" i="66"/>
  <c r="AU2848" i="66"/>
  <c r="AT2848" i="66"/>
  <c r="AU2847" i="66"/>
  <c r="AT2847" i="66"/>
  <c r="AU2846" i="66"/>
  <c r="AT2846" i="66"/>
  <c r="AU2845" i="66"/>
  <c r="AT2845" i="66"/>
  <c r="AU2844" i="66"/>
  <c r="AT2844" i="66"/>
  <c r="AU2843" i="66"/>
  <c r="AT2843" i="66"/>
  <c r="AU2842" i="66"/>
  <c r="AT2842" i="66"/>
  <c r="AU2841" i="66"/>
  <c r="AT2841" i="66"/>
  <c r="AU2840" i="66"/>
  <c r="AT2840" i="66"/>
  <c r="AU2839" i="66"/>
  <c r="AT2839" i="66"/>
  <c r="AU2838" i="66"/>
  <c r="AT2838" i="66"/>
  <c r="AU2837" i="66"/>
  <c r="AT2837" i="66"/>
  <c r="AU2836" i="66"/>
  <c r="AT2836" i="66"/>
  <c r="AU2835" i="66"/>
  <c r="AT2835" i="66"/>
  <c r="AU2834" i="66"/>
  <c r="AT2834" i="66"/>
  <c r="AU2833" i="66"/>
  <c r="AT2833" i="66"/>
  <c r="AU2832" i="66"/>
  <c r="AT2832" i="66"/>
  <c r="AU2831" i="66"/>
  <c r="AT2831" i="66"/>
  <c r="AU2830" i="66"/>
  <c r="AT2830" i="66"/>
  <c r="AU2829" i="66"/>
  <c r="AT2829" i="66"/>
  <c r="AU2828" i="66"/>
  <c r="AT2828" i="66"/>
  <c r="AU2827" i="66"/>
  <c r="AT2827" i="66"/>
  <c r="AU2826" i="66"/>
  <c r="AT2826" i="66"/>
  <c r="AU2825" i="66"/>
  <c r="AT2825" i="66"/>
  <c r="AU2824" i="66"/>
  <c r="AT2824" i="66"/>
  <c r="AU2823" i="66"/>
  <c r="AT2823" i="66"/>
  <c r="AU2822" i="66"/>
  <c r="AT2822" i="66"/>
  <c r="AU2821" i="66"/>
  <c r="AT2821" i="66"/>
  <c r="AU2820" i="66"/>
  <c r="AT2820" i="66"/>
  <c r="AU2819" i="66"/>
  <c r="AT2819" i="66"/>
  <c r="AU2818" i="66"/>
  <c r="AT2818" i="66"/>
  <c r="AU2817" i="66"/>
  <c r="AT2817" i="66"/>
  <c r="AU2816" i="66"/>
  <c r="AT2816" i="66"/>
  <c r="AU2815" i="66"/>
  <c r="AT2815" i="66"/>
  <c r="AU2814" i="66"/>
  <c r="AT2814" i="66"/>
  <c r="AU2813" i="66"/>
  <c r="AT2813" i="66"/>
  <c r="AU2812" i="66"/>
  <c r="AT2812" i="66"/>
  <c r="AU2811" i="66"/>
  <c r="AT2811" i="66"/>
  <c r="AU2810" i="66"/>
  <c r="AT2810" i="66"/>
  <c r="AU2809" i="66"/>
  <c r="AT2809" i="66"/>
  <c r="AU2808" i="66"/>
  <c r="AT2808" i="66"/>
  <c r="AU2807" i="66"/>
  <c r="AT2807" i="66"/>
  <c r="AU2806" i="66"/>
  <c r="AT2806" i="66"/>
  <c r="AU2805" i="66"/>
  <c r="AT2805" i="66"/>
  <c r="AU2804" i="66"/>
  <c r="AT2804" i="66"/>
  <c r="AU2803" i="66"/>
  <c r="AT2803" i="66"/>
  <c r="AU2802" i="66"/>
  <c r="AT2802" i="66"/>
  <c r="AU2801" i="66"/>
  <c r="AT2801" i="66"/>
  <c r="AU2800" i="66"/>
  <c r="AT2800" i="66"/>
  <c r="AU2799" i="66"/>
  <c r="AT2799" i="66"/>
  <c r="AU2798" i="66"/>
  <c r="AT2798" i="66"/>
  <c r="AU2797" i="66"/>
  <c r="AT2797" i="66"/>
  <c r="AU2796" i="66"/>
  <c r="AT2796" i="66"/>
  <c r="AU2795" i="66"/>
  <c r="AT2795" i="66"/>
  <c r="AU2794" i="66"/>
  <c r="AT2794" i="66"/>
  <c r="AU2793" i="66"/>
  <c r="AT2793" i="66"/>
  <c r="AU2792" i="66"/>
  <c r="AT2792" i="66"/>
  <c r="AU2791" i="66"/>
  <c r="AT2791" i="66"/>
  <c r="AU2790" i="66"/>
  <c r="AT2790" i="66"/>
  <c r="AU2789" i="66"/>
  <c r="AT2789" i="66"/>
  <c r="AU2788" i="66"/>
  <c r="AT2788" i="66"/>
  <c r="AU2787" i="66"/>
  <c r="AT2787" i="66"/>
  <c r="AU2786" i="66"/>
  <c r="AT2786" i="66"/>
  <c r="AU2785" i="66"/>
  <c r="AT2785" i="66"/>
  <c r="AU2784" i="66"/>
  <c r="AT2784" i="66"/>
  <c r="AU2783" i="66"/>
  <c r="AT2783" i="66"/>
  <c r="AU2782" i="66"/>
  <c r="AT2782" i="66"/>
  <c r="AU2781" i="66"/>
  <c r="AT2781" i="66"/>
  <c r="AU2780" i="66"/>
  <c r="AT2780" i="66"/>
  <c r="AU2779" i="66"/>
  <c r="AT2779" i="66"/>
  <c r="AU2778" i="66"/>
  <c r="AT2778" i="66"/>
  <c r="AU2777" i="66"/>
  <c r="AT2777" i="66"/>
  <c r="AU2776" i="66"/>
  <c r="AT2776" i="66"/>
  <c r="AU2775" i="66"/>
  <c r="AT2775" i="66"/>
  <c r="AU2774" i="66"/>
  <c r="AT2774" i="66"/>
  <c r="AU2773" i="66"/>
  <c r="AT2773" i="66"/>
  <c r="AU2772" i="66"/>
  <c r="AT2772" i="66"/>
  <c r="AU2771" i="66"/>
  <c r="AT2771" i="66"/>
  <c r="AU2770" i="66"/>
  <c r="AT2770" i="66"/>
  <c r="AU2769" i="66"/>
  <c r="AT2769" i="66"/>
  <c r="AU2768" i="66"/>
  <c r="AT2768" i="66"/>
  <c r="AU2767" i="66"/>
  <c r="AT2767" i="66"/>
  <c r="AU2766" i="66"/>
  <c r="AT2766" i="66"/>
  <c r="AU2765" i="66"/>
  <c r="AT2765" i="66"/>
  <c r="AU2764" i="66"/>
  <c r="AT2764" i="66"/>
  <c r="AU2763" i="66"/>
  <c r="AT2763" i="66"/>
  <c r="AU2762" i="66"/>
  <c r="AT2762" i="66"/>
  <c r="AU2761" i="66"/>
  <c r="AT2761" i="66"/>
  <c r="AU2760" i="66"/>
  <c r="AT2760" i="66"/>
  <c r="AU2759" i="66"/>
  <c r="AT2759" i="66"/>
  <c r="AU2758" i="66"/>
  <c r="AT2758" i="66"/>
  <c r="AU2757" i="66"/>
  <c r="AT2757" i="66"/>
  <c r="AU2756" i="66"/>
  <c r="AT2756" i="66"/>
  <c r="AU2755" i="66"/>
  <c r="AT2755" i="66"/>
  <c r="AU2754" i="66"/>
  <c r="AT2754" i="66"/>
  <c r="AU2753" i="66"/>
  <c r="AT2753" i="66"/>
  <c r="AU2752" i="66"/>
  <c r="AT2752" i="66"/>
  <c r="AU2751" i="66"/>
  <c r="AT2751" i="66"/>
  <c r="AU2750" i="66"/>
  <c r="AT2750" i="66"/>
  <c r="AU2749" i="66"/>
  <c r="AT2749" i="66"/>
  <c r="AU2748" i="66"/>
  <c r="AT2748" i="66"/>
  <c r="AU2747" i="66"/>
  <c r="AT2747" i="66"/>
  <c r="AU2746" i="66"/>
  <c r="AT2746" i="66"/>
  <c r="AU2745" i="66"/>
  <c r="AT2745" i="66"/>
  <c r="AU2744" i="66"/>
  <c r="AT2744" i="66"/>
  <c r="AU2743" i="66"/>
  <c r="AT2743" i="66"/>
  <c r="AU2742" i="66"/>
  <c r="AT2742" i="66"/>
  <c r="AU2741" i="66"/>
  <c r="AT2741" i="66"/>
  <c r="AU2740" i="66"/>
  <c r="AT2740" i="66"/>
  <c r="AU2739" i="66"/>
  <c r="AT2739" i="66"/>
  <c r="AU2738" i="66"/>
  <c r="AT2738" i="66"/>
  <c r="AU2737" i="66"/>
  <c r="AT2737" i="66"/>
  <c r="AU2736" i="66"/>
  <c r="AT2736" i="66"/>
  <c r="AU2735" i="66"/>
  <c r="AT2735" i="66"/>
  <c r="AU2734" i="66"/>
  <c r="AT2734" i="66"/>
  <c r="AU2733" i="66"/>
  <c r="AT2733" i="66"/>
  <c r="AU2732" i="66"/>
  <c r="AT2732" i="66"/>
  <c r="AU2731" i="66"/>
  <c r="AT2731" i="66"/>
  <c r="AU2730" i="66"/>
  <c r="AT2730" i="66"/>
  <c r="AU2729" i="66"/>
  <c r="AT2729" i="66"/>
  <c r="AU2728" i="66"/>
  <c r="AT2728" i="66"/>
  <c r="AU2727" i="66"/>
  <c r="AT2727" i="66"/>
  <c r="AU2726" i="66"/>
  <c r="AT2726" i="66"/>
  <c r="AU2725" i="66"/>
  <c r="AT2725" i="66"/>
  <c r="AU2724" i="66"/>
  <c r="AT2724" i="66"/>
  <c r="AU2723" i="66"/>
  <c r="AT2723" i="66"/>
  <c r="AU2722" i="66"/>
  <c r="AT2722" i="66"/>
  <c r="AU2721" i="66"/>
  <c r="AT2721" i="66"/>
  <c r="AU2720" i="66"/>
  <c r="AT2720" i="66"/>
  <c r="AU2719" i="66"/>
  <c r="AT2719" i="66"/>
  <c r="AU2718" i="66"/>
  <c r="AT2718" i="66"/>
  <c r="AU2717" i="66"/>
  <c r="AT2717" i="66"/>
  <c r="AU2716" i="66"/>
  <c r="AT2716" i="66"/>
  <c r="AU2715" i="66"/>
  <c r="AT2715" i="66"/>
  <c r="AU2714" i="66"/>
  <c r="AT2714" i="66"/>
  <c r="AU2713" i="66"/>
  <c r="AT2713" i="66"/>
  <c r="AU2712" i="66"/>
  <c r="AT2712" i="66"/>
  <c r="AU2711" i="66"/>
  <c r="AT2711" i="66"/>
  <c r="AU2710" i="66"/>
  <c r="AT2710" i="66"/>
  <c r="AU2709" i="66"/>
  <c r="AT2709" i="66"/>
  <c r="AU2708" i="66"/>
  <c r="AT2708" i="66"/>
  <c r="AU2707" i="66"/>
  <c r="AT2707" i="66"/>
  <c r="AU2706" i="66"/>
  <c r="AT2706" i="66"/>
  <c r="AU2705" i="66"/>
  <c r="AT2705" i="66"/>
  <c r="AU2704" i="66"/>
  <c r="AT2704" i="66"/>
  <c r="AU2703" i="66"/>
  <c r="AT2703" i="66"/>
  <c r="AU2702" i="66"/>
  <c r="AT2702" i="66"/>
  <c r="AU2701" i="66"/>
  <c r="AT2701" i="66"/>
  <c r="AU2700" i="66"/>
  <c r="AT2700" i="66"/>
  <c r="AU2699" i="66"/>
  <c r="AT2699" i="66"/>
  <c r="AU2698" i="66"/>
  <c r="AT2698" i="66"/>
  <c r="AU2697" i="66"/>
  <c r="AT2697" i="66"/>
  <c r="AU2696" i="66"/>
  <c r="AT2696" i="66"/>
  <c r="AU2695" i="66"/>
  <c r="AT2695" i="66"/>
  <c r="AU2694" i="66"/>
  <c r="AT2694" i="66"/>
  <c r="AU2693" i="66"/>
  <c r="AT2693" i="66"/>
  <c r="AU2692" i="66"/>
  <c r="AT2692" i="66"/>
  <c r="AU2691" i="66"/>
  <c r="AT2691" i="66"/>
  <c r="AU2690" i="66"/>
  <c r="AT2690" i="66"/>
  <c r="AU2689" i="66"/>
  <c r="AT2689" i="66"/>
  <c r="AU2688" i="66"/>
  <c r="AT2688" i="66"/>
  <c r="AU2687" i="66"/>
  <c r="AT2687" i="66"/>
  <c r="AU2686" i="66"/>
  <c r="AT2686" i="66"/>
  <c r="AU2685" i="66"/>
  <c r="AT2685" i="66"/>
  <c r="AU2684" i="66"/>
  <c r="AT2684" i="66"/>
  <c r="AU2683" i="66"/>
  <c r="AT2683" i="66"/>
  <c r="AU2682" i="66"/>
  <c r="AT2682" i="66"/>
  <c r="AU2681" i="66"/>
  <c r="AT2681" i="66"/>
  <c r="AU2680" i="66"/>
  <c r="AT2680" i="66"/>
  <c r="AU2679" i="66"/>
  <c r="AT2679" i="66"/>
  <c r="AU2678" i="66"/>
  <c r="AT2678" i="66"/>
  <c r="AU2677" i="66"/>
  <c r="AT2677" i="66"/>
  <c r="AU2676" i="66"/>
  <c r="AT2676" i="66"/>
  <c r="AU2675" i="66"/>
  <c r="AT2675" i="66"/>
  <c r="AU2674" i="66"/>
  <c r="AT2674" i="66"/>
  <c r="AU2673" i="66"/>
  <c r="AT2673" i="66"/>
  <c r="AU2672" i="66"/>
  <c r="AT2672" i="66"/>
  <c r="AU2671" i="66"/>
  <c r="AT2671" i="66"/>
  <c r="AU2670" i="66"/>
  <c r="AT2670" i="66"/>
  <c r="AU2669" i="66"/>
  <c r="AT2669" i="66"/>
  <c r="AU2668" i="66"/>
  <c r="AT2668" i="66"/>
  <c r="AU2667" i="66"/>
  <c r="AT2667" i="66"/>
  <c r="AU2666" i="66"/>
  <c r="AT2666" i="66"/>
  <c r="AU2665" i="66"/>
  <c r="AT2665" i="66"/>
  <c r="AU2664" i="66"/>
  <c r="AT2664" i="66"/>
  <c r="AU2663" i="66"/>
  <c r="AT2663" i="66"/>
  <c r="AU2662" i="66"/>
  <c r="AT2662" i="66"/>
  <c r="AU2661" i="66"/>
  <c r="AT2661" i="66"/>
  <c r="AU2660" i="66"/>
  <c r="AT2660" i="66"/>
  <c r="AU2659" i="66"/>
  <c r="AT2659" i="66"/>
  <c r="AU2658" i="66"/>
  <c r="AT2658" i="66"/>
  <c r="AU2657" i="66"/>
  <c r="AT2657" i="66"/>
  <c r="AU2656" i="66"/>
  <c r="AT2656" i="66"/>
  <c r="AU2655" i="66"/>
  <c r="AT2655" i="66"/>
  <c r="AU2654" i="66"/>
  <c r="AT2654" i="66"/>
  <c r="AU2653" i="66"/>
  <c r="AT2653" i="66"/>
  <c r="AU2652" i="66"/>
  <c r="AT2652" i="66"/>
  <c r="AU2651" i="66"/>
  <c r="AT2651" i="66"/>
  <c r="AU2650" i="66"/>
  <c r="AT2650" i="66"/>
  <c r="AU2649" i="66"/>
  <c r="AT2649" i="66"/>
  <c r="AU2648" i="66"/>
  <c r="AT2648" i="66"/>
  <c r="AU2647" i="66"/>
  <c r="AT2647" i="66"/>
  <c r="AU2646" i="66"/>
  <c r="AT2646" i="66"/>
  <c r="AU2645" i="66"/>
  <c r="AT2645" i="66"/>
  <c r="AU2644" i="66"/>
  <c r="AT2644" i="66"/>
  <c r="AU2643" i="66"/>
  <c r="AT2643" i="66"/>
  <c r="AU2642" i="66"/>
  <c r="AT2642" i="66"/>
  <c r="AU2641" i="66"/>
  <c r="AT2641" i="66"/>
  <c r="AU2640" i="66"/>
  <c r="AT2640" i="66"/>
  <c r="AU2639" i="66"/>
  <c r="AT2639" i="66"/>
  <c r="AU2638" i="66"/>
  <c r="AT2638" i="66"/>
  <c r="AU2637" i="66"/>
  <c r="AT2637" i="66"/>
  <c r="AU2636" i="66"/>
  <c r="AT2636" i="66"/>
  <c r="AU2635" i="66"/>
  <c r="AT2635" i="66"/>
  <c r="AU2634" i="66"/>
  <c r="AT2634" i="66"/>
  <c r="AU2633" i="66"/>
  <c r="AT2633" i="66"/>
  <c r="AU2632" i="66"/>
  <c r="AT2632" i="66"/>
  <c r="AU2631" i="66"/>
  <c r="AT2631" i="66"/>
  <c r="AU2630" i="66"/>
  <c r="AT2630" i="66"/>
  <c r="AU2629" i="66"/>
  <c r="AT2629" i="66"/>
  <c r="AU2628" i="66"/>
  <c r="AT2628" i="66"/>
  <c r="AU2627" i="66"/>
  <c r="AT2627" i="66"/>
  <c r="AU2626" i="66"/>
  <c r="AT2626" i="66"/>
  <c r="AU2625" i="66"/>
  <c r="AT2625" i="66"/>
  <c r="AU2624" i="66"/>
  <c r="AT2624" i="66"/>
  <c r="AU2623" i="66"/>
  <c r="AT2623" i="66"/>
  <c r="AU2622" i="66"/>
  <c r="AT2622" i="66"/>
  <c r="AU2621" i="66"/>
  <c r="AT2621" i="66"/>
  <c r="AU2620" i="66"/>
  <c r="AT2620" i="66"/>
  <c r="AU2619" i="66"/>
  <c r="AT2619" i="66"/>
  <c r="AU2618" i="66"/>
  <c r="AT2618" i="66"/>
  <c r="AU2617" i="66"/>
  <c r="AT2617" i="66"/>
  <c r="AU2616" i="66"/>
  <c r="AT2616" i="66"/>
  <c r="AU2615" i="66"/>
  <c r="AT2615" i="66"/>
  <c r="AU2614" i="66"/>
  <c r="AT2614" i="66"/>
  <c r="AU2613" i="66"/>
  <c r="AT2613" i="66"/>
  <c r="AU2612" i="66"/>
  <c r="AT2612" i="66"/>
  <c r="AU2611" i="66"/>
  <c r="AT2611" i="66"/>
  <c r="AU2610" i="66"/>
  <c r="AT2610" i="66"/>
  <c r="AU2609" i="66"/>
  <c r="AT2609" i="66"/>
  <c r="AU2608" i="66"/>
  <c r="AT2608" i="66"/>
  <c r="AU2607" i="66"/>
  <c r="AT2607" i="66"/>
  <c r="AU2606" i="66"/>
  <c r="AT2606" i="66"/>
  <c r="AU2605" i="66"/>
  <c r="AT2605" i="66"/>
  <c r="AU2604" i="66"/>
  <c r="AT2604" i="66"/>
  <c r="AU2603" i="66"/>
  <c r="AT2603" i="66"/>
  <c r="AU2602" i="66"/>
  <c r="AT2602" i="66"/>
  <c r="AU2601" i="66"/>
  <c r="AT2601" i="66"/>
  <c r="AU2600" i="66"/>
  <c r="AT2600" i="66"/>
  <c r="AU2599" i="66"/>
  <c r="AT2599" i="66"/>
  <c r="AU2598" i="66"/>
  <c r="AT2598" i="66"/>
  <c r="AU2597" i="66"/>
  <c r="AT2597" i="66"/>
  <c r="AU2596" i="66"/>
  <c r="AT2596" i="66"/>
  <c r="AU2595" i="66"/>
  <c r="AT2595" i="66"/>
  <c r="AU2594" i="66"/>
  <c r="AT2594" i="66"/>
  <c r="AU2593" i="66"/>
  <c r="AT2593" i="66"/>
  <c r="AU2592" i="66"/>
  <c r="AT2592" i="66"/>
  <c r="AU2591" i="66"/>
  <c r="AT2591" i="66"/>
  <c r="AU2590" i="66"/>
  <c r="AT2590" i="66"/>
  <c r="AU2589" i="66"/>
  <c r="AT2589" i="66"/>
  <c r="AU2588" i="66"/>
  <c r="AT2588" i="66"/>
  <c r="AU2587" i="66"/>
  <c r="AT2587" i="66"/>
  <c r="AU2586" i="66"/>
  <c r="AT2586" i="66"/>
  <c r="AU2585" i="66"/>
  <c r="AT2585" i="66"/>
  <c r="AU2584" i="66"/>
  <c r="AT2584" i="66"/>
  <c r="AU2583" i="66"/>
  <c r="AT2583" i="66"/>
  <c r="AU2582" i="66"/>
  <c r="AT2582" i="66"/>
  <c r="AU2581" i="66"/>
  <c r="AT2581" i="66"/>
  <c r="AU2580" i="66"/>
  <c r="AT2580" i="66"/>
  <c r="AU2579" i="66"/>
  <c r="AT2579" i="66"/>
  <c r="AU2578" i="66"/>
  <c r="AT2578" i="66"/>
  <c r="AU2577" i="66"/>
  <c r="AT2577" i="66"/>
  <c r="AU2576" i="66"/>
  <c r="AT2576" i="66"/>
  <c r="AU2575" i="66"/>
  <c r="AT2575" i="66"/>
  <c r="AU2574" i="66"/>
  <c r="AT2574" i="66"/>
  <c r="AU2573" i="66"/>
  <c r="AT2573" i="66"/>
  <c r="AU2572" i="66"/>
  <c r="AT2572" i="66"/>
  <c r="AU2571" i="66"/>
  <c r="AT2571" i="66"/>
  <c r="AU2570" i="66"/>
  <c r="AT2570" i="66"/>
  <c r="AU2569" i="66"/>
  <c r="AT2569" i="66"/>
  <c r="AU2568" i="66"/>
  <c r="AT2568" i="66"/>
  <c r="AU2567" i="66"/>
  <c r="AT2567" i="66"/>
  <c r="AU2566" i="66"/>
  <c r="AT2566" i="66"/>
  <c r="AU2565" i="66"/>
  <c r="AT2565" i="66"/>
  <c r="AU2564" i="66"/>
  <c r="AT2564" i="66"/>
  <c r="AU2563" i="66"/>
  <c r="AT2563" i="66"/>
  <c r="AU2562" i="66"/>
  <c r="AT2562" i="66"/>
  <c r="AU2561" i="66"/>
  <c r="AT2561" i="66"/>
  <c r="AU2560" i="66"/>
  <c r="AT2560" i="66"/>
  <c r="AU2559" i="66"/>
  <c r="AT2559" i="66"/>
  <c r="AU2558" i="66"/>
  <c r="AT2558" i="66"/>
  <c r="AU2557" i="66"/>
  <c r="AT2557" i="66"/>
  <c r="AU2556" i="66"/>
  <c r="AT2556" i="66"/>
  <c r="AU2555" i="66"/>
  <c r="AT2555" i="66"/>
  <c r="AU2554" i="66"/>
  <c r="AT2554" i="66"/>
  <c r="AU2553" i="66"/>
  <c r="AT2553" i="66"/>
  <c r="AU2552" i="66"/>
  <c r="AT2552" i="66"/>
  <c r="AU2551" i="66"/>
  <c r="AT2551" i="66"/>
  <c r="AU2550" i="66"/>
  <c r="AT2550" i="66"/>
  <c r="AU2549" i="66"/>
  <c r="AT2549" i="66"/>
  <c r="AU2548" i="66"/>
  <c r="AT2548" i="66"/>
  <c r="AU2547" i="66"/>
  <c r="AT2547" i="66"/>
  <c r="AU2546" i="66"/>
  <c r="AT2546" i="66"/>
  <c r="AU2545" i="66"/>
  <c r="AT2545" i="66"/>
  <c r="AU2544" i="66"/>
  <c r="AT2544" i="66"/>
  <c r="AU2543" i="66"/>
  <c r="AT2543" i="66"/>
  <c r="AU2542" i="66"/>
  <c r="AT2542" i="66"/>
  <c r="AU2541" i="66"/>
  <c r="AT2541" i="66"/>
  <c r="AU2540" i="66"/>
  <c r="AT2540" i="66"/>
  <c r="AU2539" i="66"/>
  <c r="AT2539" i="66"/>
  <c r="AU2538" i="66"/>
  <c r="AT2538" i="66"/>
  <c r="AU2537" i="66"/>
  <c r="AT2537" i="66"/>
  <c r="AU2536" i="66"/>
  <c r="AT2536" i="66"/>
  <c r="AU2535" i="66"/>
  <c r="AT2535" i="66"/>
  <c r="AU2534" i="66"/>
  <c r="AT2534" i="66"/>
  <c r="AU2533" i="66"/>
  <c r="AT2533" i="66"/>
  <c r="AU2532" i="66"/>
  <c r="AT2532" i="66"/>
  <c r="AU2531" i="66"/>
  <c r="AT2531" i="66"/>
  <c r="AU2530" i="66"/>
  <c r="AT2530" i="66"/>
  <c r="AU2529" i="66"/>
  <c r="AT2529" i="66"/>
  <c r="AU2528" i="66"/>
  <c r="AT2528" i="66"/>
  <c r="AU2527" i="66"/>
  <c r="AT2527" i="66"/>
  <c r="AU2526" i="66"/>
  <c r="AT2526" i="66"/>
  <c r="AU2525" i="66"/>
  <c r="AT2525" i="66"/>
  <c r="AU2524" i="66"/>
  <c r="AT2524" i="66"/>
  <c r="AU2523" i="66"/>
  <c r="AT2523" i="66"/>
  <c r="AU2522" i="66"/>
  <c r="AT2522" i="66"/>
  <c r="AU2521" i="66"/>
  <c r="AT2521" i="66"/>
  <c r="AU2520" i="66"/>
  <c r="AT2520" i="66"/>
  <c r="AU2519" i="66"/>
  <c r="AT2519" i="66"/>
  <c r="AU2518" i="66"/>
  <c r="AT2518" i="66"/>
  <c r="AU2517" i="66"/>
  <c r="AT2517" i="66"/>
  <c r="AU2516" i="66"/>
  <c r="AT2516" i="66"/>
  <c r="AU2515" i="66"/>
  <c r="AT2515" i="66"/>
  <c r="AU2514" i="66"/>
  <c r="AT2514" i="66"/>
  <c r="AU2513" i="66"/>
  <c r="AT2513" i="66"/>
  <c r="AU2512" i="66"/>
  <c r="AT2512" i="66"/>
  <c r="AU2511" i="66"/>
  <c r="AT2511" i="66"/>
  <c r="AU2510" i="66"/>
  <c r="AT2510" i="66"/>
  <c r="AU2509" i="66"/>
  <c r="AT2509" i="66"/>
  <c r="AU2508" i="66"/>
  <c r="AT2508" i="66"/>
  <c r="AU2507" i="66"/>
  <c r="AT2507" i="66"/>
  <c r="AU2506" i="66"/>
  <c r="AT2506" i="66"/>
  <c r="AU2505" i="66"/>
  <c r="AT2505" i="66"/>
  <c r="AU2504" i="66"/>
  <c r="AT2504" i="66"/>
  <c r="AU2503" i="66"/>
  <c r="AT2503" i="66"/>
  <c r="AU2502" i="66"/>
  <c r="AT2502" i="66"/>
  <c r="AU2501" i="66"/>
  <c r="AT2501" i="66"/>
  <c r="AU2500" i="66"/>
  <c r="AT2500" i="66"/>
  <c r="AU2499" i="66"/>
  <c r="AT2499" i="66"/>
  <c r="AU2498" i="66"/>
  <c r="AT2498" i="66"/>
  <c r="AU2497" i="66"/>
  <c r="AT2497" i="66"/>
  <c r="AU2496" i="66"/>
  <c r="AT2496" i="66"/>
  <c r="AU2495" i="66"/>
  <c r="AT2495" i="66"/>
  <c r="AU2494" i="66"/>
  <c r="AT2494" i="66"/>
  <c r="AU2493" i="66"/>
  <c r="AT2493" i="66"/>
  <c r="AU2492" i="66"/>
  <c r="AT2492" i="66"/>
  <c r="AU2491" i="66"/>
  <c r="AT2491" i="66"/>
  <c r="AU2490" i="66"/>
  <c r="AT2490" i="66"/>
  <c r="AU2489" i="66"/>
  <c r="AT2489" i="66"/>
  <c r="AU2488" i="66"/>
  <c r="AT2488" i="66"/>
  <c r="AU2487" i="66"/>
  <c r="AT2487" i="66"/>
  <c r="AU2486" i="66"/>
  <c r="AT2486" i="66"/>
  <c r="AU2485" i="66"/>
  <c r="AT2485" i="66"/>
  <c r="AU2484" i="66"/>
  <c r="AT2484" i="66"/>
  <c r="AU2483" i="66"/>
  <c r="AT2483" i="66"/>
  <c r="AU2482" i="66"/>
  <c r="AT2482" i="66"/>
  <c r="AU2481" i="66"/>
  <c r="AT2481" i="66"/>
  <c r="AU2480" i="66"/>
  <c r="AT2480" i="66"/>
  <c r="AU2479" i="66"/>
  <c r="AT2479" i="66"/>
  <c r="AU2478" i="66"/>
  <c r="AT2478" i="66"/>
  <c r="AU2477" i="66"/>
  <c r="AT2477" i="66"/>
  <c r="AU2476" i="66"/>
  <c r="AT2476" i="66"/>
  <c r="AU2475" i="66"/>
  <c r="AT2475" i="66"/>
  <c r="AU2474" i="66"/>
  <c r="AT2474" i="66"/>
  <c r="AU2473" i="66"/>
  <c r="AT2473" i="66"/>
  <c r="AU2472" i="66"/>
  <c r="AT2472" i="66"/>
  <c r="AU2471" i="66"/>
  <c r="AT2471" i="66"/>
  <c r="AU2470" i="66"/>
  <c r="AT2470" i="66"/>
  <c r="AU2469" i="66"/>
  <c r="AT2469" i="66"/>
  <c r="AU2468" i="66"/>
  <c r="AT2468" i="66"/>
  <c r="AU2467" i="66"/>
  <c r="AT2467" i="66"/>
  <c r="AU2466" i="66"/>
  <c r="AT2466" i="66"/>
  <c r="AU2465" i="66"/>
  <c r="AT2465" i="66"/>
  <c r="AU2464" i="66"/>
  <c r="AT2464" i="66"/>
  <c r="AU2463" i="66"/>
  <c r="AT2463" i="66"/>
  <c r="AU2462" i="66"/>
  <c r="AT2462" i="66"/>
  <c r="AU2461" i="66"/>
  <c r="AT2461" i="66"/>
  <c r="AU2460" i="66"/>
  <c r="AT2460" i="66"/>
  <c r="AU2459" i="66"/>
  <c r="AT2459" i="66"/>
  <c r="AU2458" i="66"/>
  <c r="AT2458" i="66"/>
  <c r="AU2457" i="66"/>
  <c r="AT2457" i="66"/>
  <c r="AU2456" i="66"/>
  <c r="AT2456" i="66"/>
  <c r="AU2455" i="66"/>
  <c r="AT2455" i="66"/>
  <c r="AU2454" i="66"/>
  <c r="AT2454" i="66"/>
  <c r="AU2453" i="66"/>
  <c r="AT2453" i="66"/>
  <c r="AU2452" i="66"/>
  <c r="AT2452" i="66"/>
  <c r="AU2451" i="66"/>
  <c r="AT2451" i="66"/>
  <c r="AU2450" i="66"/>
  <c r="AT2450" i="66"/>
  <c r="AU2449" i="66"/>
  <c r="AT2449" i="66"/>
  <c r="AU2448" i="66"/>
  <c r="AT2448" i="66"/>
  <c r="AU2447" i="66"/>
  <c r="AT2447" i="66"/>
  <c r="AU2446" i="66"/>
  <c r="AT2446" i="66"/>
  <c r="AU2445" i="66"/>
  <c r="AT2445" i="66"/>
  <c r="AU2444" i="66"/>
  <c r="AT2444" i="66"/>
  <c r="AU2443" i="66"/>
  <c r="AT2443" i="66"/>
  <c r="AU2442" i="66"/>
  <c r="AT2442" i="66"/>
  <c r="AU2441" i="66"/>
  <c r="AT2441" i="66"/>
  <c r="AU2440" i="66"/>
  <c r="AT2440" i="66"/>
  <c r="AU2439" i="66"/>
  <c r="AT2439" i="66"/>
  <c r="AU2438" i="66"/>
  <c r="AT2438" i="66"/>
  <c r="AU2437" i="66"/>
  <c r="AT2437" i="66"/>
  <c r="AU2436" i="66"/>
  <c r="AT2436" i="66"/>
  <c r="AU2435" i="66"/>
  <c r="AT2435" i="66"/>
  <c r="AU2434" i="66"/>
  <c r="AT2434" i="66"/>
  <c r="AU2433" i="66"/>
  <c r="AT2433" i="66"/>
  <c r="AU2432" i="66"/>
  <c r="AT2432" i="66"/>
  <c r="AU2431" i="66"/>
  <c r="AT2431" i="66"/>
  <c r="AU2430" i="66"/>
  <c r="AT2430" i="66"/>
  <c r="AU2429" i="66"/>
  <c r="AT2429" i="66"/>
  <c r="AU2428" i="66"/>
  <c r="AT2428" i="66"/>
  <c r="AU2427" i="66"/>
  <c r="AT2427" i="66"/>
  <c r="AU2426" i="66"/>
  <c r="AT2426" i="66"/>
  <c r="AU2425" i="66"/>
  <c r="AT2425" i="66"/>
  <c r="AU2424" i="66"/>
  <c r="AT2424" i="66"/>
  <c r="AU2423" i="66"/>
  <c r="AT2423" i="66"/>
  <c r="AU2422" i="66"/>
  <c r="AT2422" i="66"/>
  <c r="AU2421" i="66"/>
  <c r="AT2421" i="66"/>
  <c r="AU2420" i="66"/>
  <c r="AT2420" i="66"/>
  <c r="AU2419" i="66"/>
  <c r="AT2419" i="66"/>
  <c r="AU2418" i="66"/>
  <c r="AT2418" i="66"/>
  <c r="AU2417" i="66"/>
  <c r="AT2417" i="66"/>
  <c r="AU2416" i="66"/>
  <c r="AT2416" i="66"/>
  <c r="AU2415" i="66"/>
  <c r="AT2415" i="66"/>
  <c r="AU2414" i="66"/>
  <c r="AT2414" i="66"/>
  <c r="AU2413" i="66"/>
  <c r="AT2413" i="66"/>
  <c r="AU2412" i="66"/>
  <c r="AT2412" i="66"/>
  <c r="AU2411" i="66"/>
  <c r="AT2411" i="66"/>
  <c r="AU2410" i="66"/>
  <c r="AT2410" i="66"/>
  <c r="AU2409" i="66"/>
  <c r="AT2409" i="66"/>
  <c r="AU2408" i="66"/>
  <c r="AT2408" i="66"/>
  <c r="AU2407" i="66"/>
  <c r="AT2407" i="66"/>
  <c r="AU2406" i="66"/>
  <c r="AT2406" i="66"/>
  <c r="AU2405" i="66"/>
  <c r="AT2405" i="66"/>
  <c r="AU2404" i="66"/>
  <c r="AT2404" i="66"/>
  <c r="AU2403" i="66"/>
  <c r="AT2403" i="66"/>
  <c r="AU2402" i="66"/>
  <c r="AT2402" i="66"/>
  <c r="AU2401" i="66"/>
  <c r="AT2401" i="66"/>
  <c r="AU2400" i="66"/>
  <c r="AT2400" i="66"/>
  <c r="AU2399" i="66"/>
  <c r="AT2399" i="66"/>
  <c r="AU2398" i="66"/>
  <c r="AT2398" i="66"/>
  <c r="AU2397" i="66"/>
  <c r="AT2397" i="66"/>
  <c r="AU2396" i="66"/>
  <c r="AT2396" i="66"/>
  <c r="AU2395" i="66"/>
  <c r="AT2395" i="66"/>
  <c r="AU2394" i="66"/>
  <c r="AT2394" i="66"/>
  <c r="AU2393" i="66"/>
  <c r="AT2393" i="66"/>
  <c r="AU2392" i="66"/>
  <c r="AT2392" i="66"/>
  <c r="AU2391" i="66"/>
  <c r="AT2391" i="66"/>
  <c r="AU2390" i="66"/>
  <c r="AT2390" i="66"/>
  <c r="AU2389" i="66"/>
  <c r="AT2389" i="66"/>
  <c r="AU2388" i="66"/>
  <c r="AT2388" i="66"/>
  <c r="AU2387" i="66"/>
  <c r="AT2387" i="66"/>
  <c r="AU2386" i="66"/>
  <c r="AT2386" i="66"/>
  <c r="AU2385" i="66"/>
  <c r="AT2385" i="66"/>
  <c r="AU2384" i="66"/>
  <c r="AT2384" i="66"/>
  <c r="AU2383" i="66"/>
  <c r="AT2383" i="66"/>
  <c r="AU2382" i="66"/>
  <c r="AT2382" i="66"/>
  <c r="AU2381" i="66"/>
  <c r="AT2381" i="66"/>
  <c r="AU2380" i="66"/>
  <c r="AT2380" i="66"/>
  <c r="AU2379" i="66"/>
  <c r="AT2379" i="66"/>
  <c r="AU2378" i="66"/>
  <c r="AT2378" i="66"/>
  <c r="AU2377" i="66"/>
  <c r="AT2377" i="66"/>
  <c r="AU2376" i="66"/>
  <c r="AT2376" i="66"/>
  <c r="AU2375" i="66"/>
  <c r="AT2375" i="66"/>
  <c r="AU2374" i="66"/>
  <c r="AT2374" i="66"/>
  <c r="AU2373" i="66"/>
  <c r="AT2373" i="66"/>
  <c r="AU2372" i="66"/>
  <c r="AT2372" i="66"/>
  <c r="AU2371" i="66"/>
  <c r="AT2371" i="66"/>
  <c r="AU2370" i="66"/>
  <c r="AT2370" i="66"/>
  <c r="AU2369" i="66"/>
  <c r="AT2369" i="66"/>
  <c r="AU2368" i="66"/>
  <c r="AT2368" i="66"/>
  <c r="AU2367" i="66"/>
  <c r="AT2367" i="66"/>
  <c r="AU2366" i="66"/>
  <c r="AT2366" i="66"/>
  <c r="AU2365" i="66"/>
  <c r="AT2365" i="66"/>
  <c r="AU2364" i="66"/>
  <c r="AT2364" i="66"/>
  <c r="AU2363" i="66"/>
  <c r="AT2363" i="66"/>
  <c r="AU2362" i="66"/>
  <c r="AT2362" i="66"/>
  <c r="AU2361" i="66"/>
  <c r="AT2361" i="66"/>
  <c r="AU2360" i="66"/>
  <c r="AT2360" i="66"/>
  <c r="AU2359" i="66"/>
  <c r="AT2359" i="66"/>
  <c r="AU2358" i="66"/>
  <c r="AT2358" i="66"/>
  <c r="AU2357" i="66"/>
  <c r="AT2357" i="66"/>
  <c r="AU2356" i="66"/>
  <c r="AT2356" i="66"/>
  <c r="AU2355" i="66"/>
  <c r="AT2355" i="66"/>
  <c r="AU2354" i="66"/>
  <c r="AT2354" i="66"/>
  <c r="AU2353" i="66"/>
  <c r="AT2353" i="66"/>
  <c r="AU2352" i="66"/>
  <c r="AT2352" i="66"/>
  <c r="AU2351" i="66"/>
  <c r="AT2351" i="66"/>
  <c r="AU2350" i="66"/>
  <c r="AT2350" i="66"/>
  <c r="AU2349" i="66"/>
  <c r="AT2349" i="66"/>
  <c r="AU2348" i="66"/>
  <c r="AT2348" i="66"/>
  <c r="AU2347" i="66"/>
  <c r="AT2347" i="66"/>
  <c r="AU2346" i="66"/>
  <c r="AT2346" i="66"/>
  <c r="AU2345" i="66"/>
  <c r="AT2345" i="66"/>
  <c r="AU2344" i="66"/>
  <c r="AT2344" i="66"/>
  <c r="AU2343" i="66"/>
  <c r="AT2343" i="66"/>
  <c r="AU2342" i="66"/>
  <c r="AT2342" i="66"/>
  <c r="AU2341" i="66"/>
  <c r="AT2341" i="66"/>
  <c r="AU2340" i="66"/>
  <c r="AT2340" i="66"/>
  <c r="AU2339" i="66"/>
  <c r="AT2339" i="66"/>
  <c r="AU2338" i="66"/>
  <c r="AT2338" i="66"/>
  <c r="AU2337" i="66"/>
  <c r="AT2337" i="66"/>
  <c r="AU2336" i="66"/>
  <c r="AT2336" i="66"/>
  <c r="AU2335" i="66"/>
  <c r="AT2335" i="66"/>
  <c r="AU2334" i="66"/>
  <c r="AT2334" i="66"/>
  <c r="AU2333" i="66"/>
  <c r="AT2333" i="66"/>
  <c r="AU2332" i="66"/>
  <c r="AT2332" i="66"/>
  <c r="AU2331" i="66"/>
  <c r="AT2331" i="66"/>
  <c r="AU2330" i="66"/>
  <c r="AT2330" i="66"/>
  <c r="AU2329" i="66"/>
  <c r="AT2329" i="66"/>
  <c r="AU2328" i="66"/>
  <c r="AT2328" i="66"/>
  <c r="AU2327" i="66"/>
  <c r="AT2327" i="66"/>
  <c r="AU2326" i="66"/>
  <c r="AT2326" i="66"/>
  <c r="AU2325" i="66"/>
  <c r="AT2325" i="66"/>
  <c r="AU2324" i="66"/>
  <c r="AT2324" i="66"/>
  <c r="AU2323" i="66"/>
  <c r="AT2323" i="66"/>
  <c r="AU2322" i="66"/>
  <c r="AT2322" i="66"/>
  <c r="AU2321" i="66"/>
  <c r="AT2321" i="66"/>
  <c r="AU2320" i="66"/>
  <c r="AT2320" i="66"/>
  <c r="AU2319" i="66"/>
  <c r="AT2319" i="66"/>
  <c r="AU2318" i="66"/>
  <c r="AT2318" i="66"/>
  <c r="AU2317" i="66"/>
  <c r="AT2317" i="66"/>
  <c r="AU2316" i="66"/>
  <c r="AT2316" i="66"/>
  <c r="AU2315" i="66"/>
  <c r="AT2315" i="66"/>
  <c r="AU2314" i="66"/>
  <c r="AT2314" i="66"/>
  <c r="AU2313" i="66"/>
  <c r="AT2313" i="66"/>
  <c r="AU2312" i="66"/>
  <c r="AT2312" i="66"/>
  <c r="AU2311" i="66"/>
  <c r="AT2311" i="66"/>
  <c r="AU2310" i="66"/>
  <c r="AT2310" i="66"/>
  <c r="AU2309" i="66"/>
  <c r="AT2309" i="66"/>
  <c r="AU2308" i="66"/>
  <c r="AT2308" i="66"/>
  <c r="AU2307" i="66"/>
  <c r="AT2307" i="66"/>
  <c r="AU2306" i="66"/>
  <c r="AT2306" i="66"/>
  <c r="AU2305" i="66"/>
  <c r="AT2305" i="66"/>
  <c r="AU2304" i="66"/>
  <c r="AT2304" i="66"/>
  <c r="AU2303" i="66"/>
  <c r="AT2303" i="66"/>
  <c r="AU2302" i="66"/>
  <c r="AT2302" i="66"/>
  <c r="AU2301" i="66"/>
  <c r="AT2301" i="66"/>
  <c r="AU2300" i="66"/>
  <c r="AT2300" i="66"/>
  <c r="AU2299" i="66"/>
  <c r="AT2299" i="66"/>
  <c r="AU2298" i="66"/>
  <c r="AT2298" i="66"/>
  <c r="AU2297" i="66"/>
  <c r="AT2297" i="66"/>
  <c r="AU2296" i="66"/>
  <c r="AT2296" i="66"/>
  <c r="AU2295" i="66"/>
  <c r="AT2295" i="66"/>
  <c r="AU2294" i="66"/>
  <c r="AT2294" i="66"/>
  <c r="AU2293" i="66"/>
  <c r="AT2293" i="66"/>
  <c r="AU2292" i="66"/>
  <c r="AT2292" i="66"/>
  <c r="AU2291" i="66"/>
  <c r="AT2291" i="66"/>
  <c r="AU2290" i="66"/>
  <c r="AT2290" i="66"/>
  <c r="AU2289" i="66"/>
  <c r="AT2289" i="66"/>
  <c r="AU2288" i="66"/>
  <c r="AT2288" i="66"/>
  <c r="AU2287" i="66"/>
  <c r="AT2287" i="66"/>
  <c r="AU2286" i="66"/>
  <c r="AT2286" i="66"/>
  <c r="AU2285" i="66"/>
  <c r="AT2285" i="66"/>
  <c r="AU2284" i="66"/>
  <c r="AT2284" i="66"/>
  <c r="AU2283" i="66"/>
  <c r="AT2283" i="66"/>
  <c r="AU2282" i="66"/>
  <c r="AT2282" i="66"/>
  <c r="AU2281" i="66"/>
  <c r="AT2281" i="66"/>
  <c r="AU2280" i="66"/>
  <c r="AT2280" i="66"/>
  <c r="AU2279" i="66"/>
  <c r="AT2279" i="66"/>
  <c r="AU2278" i="66"/>
  <c r="AT2278" i="66"/>
  <c r="AU2277" i="66"/>
  <c r="AT2277" i="66"/>
  <c r="AU2276" i="66"/>
  <c r="AT2276" i="66"/>
  <c r="AU2275" i="66"/>
  <c r="AT2275" i="66"/>
  <c r="AU2274" i="66"/>
  <c r="AT2274" i="66"/>
  <c r="AU2273" i="66"/>
  <c r="AT2273" i="66"/>
  <c r="AU2272" i="66"/>
  <c r="AT2272" i="66"/>
  <c r="AU2271" i="66"/>
  <c r="AT2271" i="66"/>
  <c r="AU2270" i="66"/>
  <c r="AT2270" i="66"/>
  <c r="AU2269" i="66"/>
  <c r="AT2269" i="66"/>
  <c r="AU2268" i="66"/>
  <c r="AT2268" i="66"/>
  <c r="AU2267" i="66"/>
  <c r="AT2267" i="66"/>
  <c r="AU2266" i="66"/>
  <c r="AT2266" i="66"/>
  <c r="AU2265" i="66"/>
  <c r="AT2265" i="66"/>
  <c r="AU2264" i="66"/>
  <c r="AT2264" i="66"/>
  <c r="AU2263" i="66"/>
  <c r="AT2263" i="66"/>
  <c r="AU2262" i="66"/>
  <c r="AT2262" i="66"/>
  <c r="AU2261" i="66"/>
  <c r="AT2261" i="66"/>
  <c r="AU2260" i="66"/>
  <c r="AT2260" i="66"/>
  <c r="AU2259" i="66"/>
  <c r="AT2259" i="66"/>
  <c r="AU2258" i="66"/>
  <c r="AT2258" i="66"/>
  <c r="AU2257" i="66"/>
  <c r="AT2257" i="66"/>
  <c r="AU2256" i="66"/>
  <c r="AT2256" i="66"/>
  <c r="AU2255" i="66"/>
  <c r="AT2255" i="66"/>
  <c r="AU2254" i="66"/>
  <c r="AT2254" i="66"/>
  <c r="AU2253" i="66"/>
  <c r="AT2253" i="66"/>
  <c r="AU2252" i="66"/>
  <c r="AT2252" i="66"/>
  <c r="AU2251" i="66"/>
  <c r="AT2251" i="66"/>
  <c r="AU2250" i="66"/>
  <c r="AT2250" i="66"/>
  <c r="AU2249" i="66"/>
  <c r="AT2249" i="66"/>
  <c r="AU2248" i="66"/>
  <c r="AT2248" i="66"/>
  <c r="AU2247" i="66"/>
  <c r="AT2247" i="66"/>
  <c r="AU2246" i="66"/>
  <c r="AT2246" i="66"/>
  <c r="AU2245" i="66"/>
  <c r="AT2245" i="66"/>
  <c r="AU2244" i="66"/>
  <c r="AT2244" i="66"/>
  <c r="AU2243" i="66"/>
  <c r="AT2243" i="66"/>
  <c r="AU2242" i="66"/>
  <c r="AT2242" i="66"/>
  <c r="AU2241" i="66"/>
  <c r="AT2241" i="66"/>
  <c r="AU2240" i="66"/>
  <c r="AT2240" i="66"/>
  <c r="AU2239" i="66"/>
  <c r="AT2239" i="66"/>
  <c r="AU2238" i="66"/>
  <c r="AT2238" i="66"/>
  <c r="AU2237" i="66"/>
  <c r="AT2237" i="66"/>
  <c r="AU2236" i="66"/>
  <c r="AT2236" i="66"/>
  <c r="AU2235" i="66"/>
  <c r="AT2235" i="66"/>
  <c r="AU2234" i="66"/>
  <c r="AT2234" i="66"/>
  <c r="AU2233" i="66"/>
  <c r="AT2233" i="66"/>
  <c r="AU2232" i="66"/>
  <c r="AT2232" i="66"/>
  <c r="AU2231" i="66"/>
  <c r="AT2231" i="66"/>
  <c r="AU2230" i="66"/>
  <c r="AT2230" i="66"/>
  <c r="AU2229" i="66"/>
  <c r="AT2229" i="66"/>
  <c r="AU2228" i="66"/>
  <c r="AT2228" i="66"/>
  <c r="AU2227" i="66"/>
  <c r="AT2227" i="66"/>
  <c r="AU2226" i="66"/>
  <c r="AT2226" i="66"/>
  <c r="AU2225" i="66"/>
  <c r="AT2225" i="66"/>
  <c r="AU2224" i="66"/>
  <c r="AT2224" i="66"/>
  <c r="AU2223" i="66"/>
  <c r="AT2223" i="66"/>
  <c r="AU2222" i="66"/>
  <c r="AT2222" i="66"/>
  <c r="AU2221" i="66"/>
  <c r="AT2221" i="66"/>
  <c r="AU2220" i="66"/>
  <c r="AT2220" i="66"/>
  <c r="AU2219" i="66"/>
  <c r="AT2219" i="66"/>
  <c r="AU2218" i="66"/>
  <c r="AT2218" i="66"/>
  <c r="AU2217" i="66"/>
  <c r="AT2217" i="66"/>
  <c r="AU2216" i="66"/>
  <c r="AT2216" i="66"/>
  <c r="AU2215" i="66"/>
  <c r="AT2215" i="66"/>
  <c r="AU2214" i="66"/>
  <c r="AT2214" i="66"/>
  <c r="AU2213" i="66"/>
  <c r="AT2213" i="66"/>
  <c r="AU2212" i="66"/>
  <c r="AT2212" i="66"/>
  <c r="AU2211" i="66"/>
  <c r="AT2211" i="66"/>
  <c r="AU2210" i="66"/>
  <c r="AT2210" i="66"/>
  <c r="AU2209" i="66"/>
  <c r="AT2209" i="66"/>
  <c r="AU2208" i="66"/>
  <c r="AT2208" i="66"/>
  <c r="AU2207" i="66"/>
  <c r="AT2207" i="66"/>
  <c r="AU2206" i="66"/>
  <c r="AT2206" i="66"/>
  <c r="AU2205" i="66"/>
  <c r="AT2205" i="66"/>
  <c r="AU2204" i="66"/>
  <c r="AT2204" i="66"/>
  <c r="AU2203" i="66"/>
  <c r="AT2203" i="66"/>
  <c r="AU2202" i="66"/>
  <c r="AT2202" i="66"/>
  <c r="AU2201" i="66"/>
  <c r="AT2201" i="66"/>
  <c r="AU2200" i="66"/>
  <c r="AT2200" i="66"/>
  <c r="AU2199" i="66"/>
  <c r="AT2199" i="66"/>
  <c r="AU2198" i="66"/>
  <c r="AT2198" i="66"/>
  <c r="AU2197" i="66"/>
  <c r="AT2197" i="66"/>
  <c r="AU2196" i="66"/>
  <c r="AT2196" i="66"/>
  <c r="AU2195" i="66"/>
  <c r="AT2195" i="66"/>
  <c r="AU2194" i="66"/>
  <c r="AT2194" i="66"/>
  <c r="AU2193" i="66"/>
  <c r="AT2193" i="66"/>
  <c r="AU2192" i="66"/>
  <c r="AT2192" i="66"/>
  <c r="AU2191" i="66"/>
  <c r="AT2191" i="66"/>
  <c r="AU2190" i="66"/>
  <c r="AT2190" i="66"/>
  <c r="AU2189" i="66"/>
  <c r="AT2189" i="66"/>
  <c r="AU2188" i="66"/>
  <c r="AT2188" i="66"/>
  <c r="AU2187" i="66"/>
  <c r="AT2187" i="66"/>
  <c r="AU2186" i="66"/>
  <c r="AT2186" i="66"/>
  <c r="AU2185" i="66"/>
  <c r="AT2185" i="66"/>
  <c r="AU2184" i="66"/>
  <c r="AT2184" i="66"/>
  <c r="AU2183" i="66"/>
  <c r="AT2183" i="66"/>
  <c r="AU2182" i="66"/>
  <c r="AT2182" i="66"/>
  <c r="AU2181" i="66"/>
  <c r="AT2181" i="66"/>
  <c r="AU2180" i="66"/>
  <c r="AT2180" i="66"/>
  <c r="AU2179" i="66"/>
  <c r="AT2179" i="66"/>
  <c r="AU2178" i="66"/>
  <c r="AT2178" i="66"/>
  <c r="AU2177" i="66"/>
  <c r="AT2177" i="66"/>
  <c r="AU2176" i="66"/>
  <c r="AT2176" i="66"/>
  <c r="AU2175" i="66"/>
  <c r="AT2175" i="66"/>
  <c r="AU2174" i="66"/>
  <c r="AT2174" i="66"/>
  <c r="AU2173" i="66"/>
  <c r="AT2173" i="66"/>
  <c r="AU2172" i="66"/>
  <c r="AT2172" i="66"/>
  <c r="AU2171" i="66"/>
  <c r="AT2171" i="66"/>
  <c r="AU2170" i="66"/>
  <c r="AT2170" i="66"/>
  <c r="AU2169" i="66"/>
  <c r="AT2169" i="66"/>
  <c r="AU2168" i="66"/>
  <c r="AT2168" i="66"/>
  <c r="AU2167" i="66"/>
  <c r="AT2167" i="66"/>
  <c r="AU2166" i="66"/>
  <c r="AT2166" i="66"/>
  <c r="AU2165" i="66"/>
  <c r="AT2165" i="66"/>
  <c r="AU2164" i="66"/>
  <c r="AT2164" i="66"/>
  <c r="AU2163" i="66"/>
  <c r="AT2163" i="66"/>
  <c r="AU2162" i="66"/>
  <c r="AT2162" i="66"/>
  <c r="AU2161" i="66"/>
  <c r="AT2161" i="66"/>
  <c r="AU2160" i="66"/>
  <c r="AT2160" i="66"/>
  <c r="AU2159" i="66"/>
  <c r="AT2159" i="66"/>
  <c r="AU2158" i="66"/>
  <c r="AT2158" i="66"/>
  <c r="AU2157" i="66"/>
  <c r="AT2157" i="66"/>
  <c r="AU2156" i="66"/>
  <c r="AT2156" i="66"/>
  <c r="AU2155" i="66"/>
  <c r="AT2155" i="66"/>
  <c r="AU2154" i="66"/>
  <c r="AT2154" i="66"/>
  <c r="AU2153" i="66"/>
  <c r="AT2153" i="66"/>
  <c r="AU2152" i="66"/>
  <c r="AT2152" i="66"/>
  <c r="AU2151" i="66"/>
  <c r="AT2151" i="66"/>
  <c r="AU2150" i="66"/>
  <c r="AT2150" i="66"/>
  <c r="AU2149" i="66"/>
  <c r="AT2149" i="66"/>
  <c r="AU2148" i="66"/>
  <c r="AT2148" i="66"/>
  <c r="AU2147" i="66"/>
  <c r="AT2147" i="66"/>
  <c r="AU2146" i="66"/>
  <c r="AT2146" i="66"/>
  <c r="AU2145" i="66"/>
  <c r="AT2145" i="66"/>
  <c r="AU2144" i="66"/>
  <c r="AT2144" i="66"/>
  <c r="AU2143" i="66"/>
  <c r="AT2143" i="66"/>
  <c r="AU2142" i="66"/>
  <c r="AT2142" i="66"/>
  <c r="AU2141" i="66"/>
  <c r="AT2141" i="66"/>
  <c r="AU2140" i="66"/>
  <c r="AT2140" i="66"/>
  <c r="AU2139" i="66"/>
  <c r="AT2139" i="66"/>
  <c r="AU2138" i="66"/>
  <c r="AT2138" i="66"/>
  <c r="AU2137" i="66"/>
  <c r="AT2137" i="66"/>
  <c r="AU2136" i="66"/>
  <c r="AT2136" i="66"/>
  <c r="AU2135" i="66"/>
  <c r="AT2135" i="66"/>
  <c r="AU2134" i="66"/>
  <c r="AT2134" i="66"/>
  <c r="AU2133" i="66"/>
  <c r="AT2133" i="66"/>
  <c r="AU2132" i="66"/>
  <c r="AT2132" i="66"/>
  <c r="AU2131" i="66"/>
  <c r="AT2131" i="66"/>
  <c r="AU2130" i="66"/>
  <c r="AT2130" i="66"/>
  <c r="AU2129" i="66"/>
  <c r="AT2129" i="66"/>
  <c r="AU2128" i="66"/>
  <c r="AT2128" i="66"/>
  <c r="AU2127" i="66"/>
  <c r="AT2127" i="66"/>
  <c r="AU2126" i="66"/>
  <c r="AT2126" i="66"/>
  <c r="AU2125" i="66"/>
  <c r="AT2125" i="66"/>
  <c r="AU2124" i="66"/>
  <c r="AT2124" i="66"/>
  <c r="AU2123" i="66"/>
  <c r="AT2123" i="66"/>
  <c r="AU2122" i="66"/>
  <c r="AT2122" i="66"/>
  <c r="AU2121" i="66"/>
  <c r="AT2121" i="66"/>
  <c r="AU2120" i="66"/>
  <c r="AT2120" i="66"/>
  <c r="AU2119" i="66"/>
  <c r="AT2119" i="66"/>
  <c r="AU2118" i="66"/>
  <c r="AT2118" i="66"/>
  <c r="AU2117" i="66"/>
  <c r="AT2117" i="66"/>
  <c r="AU2116" i="66"/>
  <c r="AT2116" i="66"/>
  <c r="AU2115" i="66"/>
  <c r="AT2115" i="66"/>
  <c r="AU2114" i="66"/>
  <c r="AT2114" i="66"/>
  <c r="AU2113" i="66"/>
  <c r="AT2113" i="66"/>
  <c r="AU2112" i="66"/>
  <c r="AT2112" i="66"/>
  <c r="AU2111" i="66"/>
  <c r="AT2111" i="66"/>
  <c r="AU2110" i="66"/>
  <c r="AT2110" i="66"/>
  <c r="AU2109" i="66"/>
  <c r="AT2109" i="66"/>
  <c r="AU2108" i="66"/>
  <c r="AT2108" i="66"/>
  <c r="AU2107" i="66"/>
  <c r="AT2107" i="66"/>
  <c r="AU2106" i="66"/>
  <c r="AT2106" i="66"/>
  <c r="AU2105" i="66"/>
  <c r="AT2105" i="66"/>
  <c r="AU2104" i="66"/>
  <c r="AT2104" i="66"/>
  <c r="AU2103" i="66"/>
  <c r="AT2103" i="66"/>
  <c r="AU2102" i="66"/>
  <c r="AT2102" i="66"/>
  <c r="AU2101" i="66"/>
  <c r="AT2101" i="66"/>
  <c r="AU2100" i="66"/>
  <c r="AT2100" i="66"/>
  <c r="AU2099" i="66"/>
  <c r="AT2099" i="66"/>
  <c r="AU2098" i="66"/>
  <c r="AT2098" i="66"/>
  <c r="AU2097" i="66"/>
  <c r="AT2097" i="66"/>
  <c r="AU2096" i="66"/>
  <c r="AT2096" i="66"/>
  <c r="AU2095" i="66"/>
  <c r="AT2095" i="66"/>
  <c r="AU2094" i="66"/>
  <c r="AT2094" i="66"/>
  <c r="AU2093" i="66"/>
  <c r="AT2093" i="66"/>
  <c r="AU2092" i="66"/>
  <c r="AT2092" i="66"/>
  <c r="AU2091" i="66"/>
  <c r="AT2091" i="66"/>
  <c r="AU2090" i="66"/>
  <c r="AT2090" i="66"/>
  <c r="AU2089" i="66"/>
  <c r="AT2089" i="66"/>
  <c r="AU2088" i="66"/>
  <c r="AT2088" i="66"/>
  <c r="AU2087" i="66"/>
  <c r="AT2087" i="66"/>
  <c r="AU2086" i="66"/>
  <c r="AT2086" i="66"/>
  <c r="AU2085" i="66"/>
  <c r="AT2085" i="66"/>
  <c r="AU2084" i="66"/>
  <c r="AT2084" i="66"/>
  <c r="AU2083" i="66"/>
  <c r="AT2083" i="66"/>
  <c r="AU2082" i="66"/>
  <c r="AT2082" i="66"/>
  <c r="AU2081" i="66"/>
  <c r="AT2081" i="66"/>
  <c r="AU2080" i="66"/>
  <c r="AT2080" i="66"/>
  <c r="AU2079" i="66"/>
  <c r="AT2079" i="66"/>
  <c r="AU2078" i="66"/>
  <c r="AT2078" i="66"/>
  <c r="AU2077" i="66"/>
  <c r="AT2077" i="66"/>
  <c r="AU2076" i="66"/>
  <c r="AT2076" i="66"/>
  <c r="AU2075" i="66"/>
  <c r="AT2075" i="66"/>
  <c r="AU2074" i="66"/>
  <c r="AT2074" i="66"/>
  <c r="AU2073" i="66"/>
  <c r="AT2073" i="66"/>
  <c r="AU2072" i="66"/>
  <c r="AT2072" i="66"/>
  <c r="AU2071" i="66"/>
  <c r="AT2071" i="66"/>
  <c r="AU2070" i="66"/>
  <c r="AT2070" i="66"/>
  <c r="AU2069" i="66"/>
  <c r="AT2069" i="66"/>
  <c r="AU2068" i="66"/>
  <c r="AT2068" i="66"/>
  <c r="AU2067" i="66"/>
  <c r="AT2067" i="66"/>
  <c r="AU2066" i="66"/>
  <c r="AT2066" i="66"/>
  <c r="AU2065" i="66"/>
  <c r="AT2065" i="66"/>
  <c r="AU2064" i="66"/>
  <c r="AT2064" i="66"/>
  <c r="AU2063" i="66"/>
  <c r="AT2063" i="66"/>
  <c r="AU2062" i="66"/>
  <c r="AT2062" i="66"/>
  <c r="AU2061" i="66"/>
  <c r="AT2061" i="66"/>
  <c r="AU2060" i="66"/>
  <c r="AT2060" i="66"/>
  <c r="AU2059" i="66"/>
  <c r="AT2059" i="66"/>
  <c r="AU2058" i="66"/>
  <c r="AT2058" i="66"/>
  <c r="AU2057" i="66"/>
  <c r="AT2057" i="66"/>
  <c r="AU2056" i="66"/>
  <c r="AT2056" i="66"/>
  <c r="AU2055" i="66"/>
  <c r="AT2055" i="66"/>
  <c r="AU2054" i="66"/>
  <c r="AT2054" i="66"/>
  <c r="AU2053" i="66"/>
  <c r="AT2053" i="66"/>
  <c r="AU2052" i="66"/>
  <c r="AT2052" i="66"/>
  <c r="AU2051" i="66"/>
  <c r="AT2051" i="66"/>
  <c r="AU2050" i="66"/>
  <c r="AT2050" i="66"/>
  <c r="AU2049" i="66"/>
  <c r="AT2049" i="66"/>
  <c r="AU2048" i="66"/>
  <c r="AT2048" i="66"/>
  <c r="AU2047" i="66"/>
  <c r="AT2047" i="66"/>
  <c r="AU2046" i="66"/>
  <c r="AT2046" i="66"/>
  <c r="AU2045" i="66"/>
  <c r="AT2045" i="66"/>
  <c r="AU2044" i="66"/>
  <c r="AT2044" i="66"/>
  <c r="AU2043" i="66"/>
  <c r="AT2043" i="66"/>
  <c r="AU2042" i="66"/>
  <c r="AT2042" i="66"/>
  <c r="AU2041" i="66"/>
  <c r="AT2041" i="66"/>
  <c r="AU2040" i="66"/>
  <c r="AT2040" i="66"/>
  <c r="AU2039" i="66"/>
  <c r="AT2039" i="66"/>
  <c r="AU2038" i="66"/>
  <c r="AT2038" i="66"/>
  <c r="AU2037" i="66"/>
  <c r="AT2037" i="66"/>
  <c r="AU2036" i="66"/>
  <c r="AT2036" i="66"/>
  <c r="AU2035" i="66"/>
  <c r="AT2035" i="66"/>
  <c r="AU2034" i="66"/>
  <c r="AT2034" i="66"/>
  <c r="AU2033" i="66"/>
  <c r="AT2033" i="66"/>
  <c r="AU2032" i="66"/>
  <c r="AT2032" i="66"/>
  <c r="AU2031" i="66"/>
  <c r="AT2031" i="66"/>
  <c r="AU2030" i="66"/>
  <c r="AT2030" i="66"/>
  <c r="AU2029" i="66"/>
  <c r="AT2029" i="66"/>
  <c r="AU2028" i="66"/>
  <c r="AT2028" i="66"/>
  <c r="AU2027" i="66"/>
  <c r="AT2027" i="66"/>
  <c r="AU2026" i="66"/>
  <c r="AT2026" i="66"/>
  <c r="AU2025" i="66"/>
  <c r="AT2025" i="66"/>
  <c r="AU2024" i="66"/>
  <c r="AT2024" i="66"/>
  <c r="AU2023" i="66"/>
  <c r="AT2023" i="66"/>
  <c r="AU2022" i="66"/>
  <c r="AT2022" i="66"/>
  <c r="AU2021" i="66"/>
  <c r="AT2021" i="66"/>
  <c r="AU2020" i="66"/>
  <c r="AT2020" i="66"/>
  <c r="AU2019" i="66"/>
  <c r="AT2019" i="66"/>
  <c r="AU2018" i="66"/>
  <c r="AT2018" i="66"/>
  <c r="AU2017" i="66"/>
  <c r="AT2017" i="66"/>
  <c r="AU2016" i="66"/>
  <c r="AT2016" i="66"/>
  <c r="AU2015" i="66"/>
  <c r="AT2015" i="66"/>
  <c r="AU2014" i="66"/>
  <c r="AT2014" i="66"/>
  <c r="AU2013" i="66"/>
  <c r="AT2013" i="66"/>
  <c r="AU2012" i="66"/>
  <c r="AT2012" i="66"/>
  <c r="AU2011" i="66"/>
  <c r="AT2011" i="66"/>
  <c r="AU2010" i="66"/>
  <c r="AT2010" i="66"/>
  <c r="AU2009" i="66"/>
  <c r="AT2009" i="66"/>
  <c r="AU2008" i="66"/>
  <c r="AT2008" i="66"/>
  <c r="AU2007" i="66"/>
  <c r="AT2007" i="66"/>
  <c r="AU2006" i="66"/>
  <c r="AT2006" i="66"/>
  <c r="AU2005" i="66"/>
  <c r="AT2005" i="66"/>
  <c r="AU2004" i="66"/>
  <c r="AT2004" i="66"/>
  <c r="AU2003" i="66"/>
  <c r="AT2003" i="66"/>
  <c r="AU2002" i="66"/>
  <c r="AT2002" i="66"/>
  <c r="AU2001" i="66"/>
  <c r="AT2001" i="66"/>
  <c r="AU2000" i="66"/>
  <c r="AT2000" i="66"/>
  <c r="AU1999" i="66"/>
  <c r="AT1999" i="66"/>
  <c r="AU1998" i="66"/>
  <c r="AT1998" i="66"/>
  <c r="AU1997" i="66"/>
  <c r="AT1997" i="66"/>
  <c r="AU1996" i="66"/>
  <c r="AT1996" i="66"/>
  <c r="AU1995" i="66"/>
  <c r="AT1995" i="66"/>
  <c r="AU1994" i="66"/>
  <c r="AT1994" i="66"/>
  <c r="AU1993" i="66"/>
  <c r="AT1993" i="66"/>
  <c r="AU1992" i="66"/>
  <c r="AT1992" i="66"/>
  <c r="AU1991" i="66"/>
  <c r="AT1991" i="66"/>
  <c r="AU1990" i="66"/>
  <c r="AT1990" i="66"/>
  <c r="AU1989" i="66"/>
  <c r="AT1989" i="66"/>
  <c r="AU1988" i="66"/>
  <c r="AT1988" i="66"/>
  <c r="AU1987" i="66"/>
  <c r="AT1987" i="66"/>
  <c r="AU1986" i="66"/>
  <c r="AT1986" i="66"/>
  <c r="AU1985" i="66"/>
  <c r="AT1985" i="66"/>
  <c r="AU1984" i="66"/>
  <c r="AT1984" i="66"/>
  <c r="AU1983" i="66"/>
  <c r="AT1983" i="66"/>
  <c r="AU1982" i="66"/>
  <c r="AT1982" i="66"/>
  <c r="AU1981" i="66"/>
  <c r="AT1981" i="66"/>
  <c r="AU1980" i="66"/>
  <c r="AT1980" i="66"/>
  <c r="AU1979" i="66"/>
  <c r="AT1979" i="66"/>
  <c r="AU1978" i="66"/>
  <c r="AT1978" i="66"/>
  <c r="AU1977" i="66"/>
  <c r="AT1977" i="66"/>
  <c r="AU1976" i="66"/>
  <c r="AT1976" i="66"/>
  <c r="AU1975" i="66"/>
  <c r="AT1975" i="66"/>
  <c r="AU1974" i="66"/>
  <c r="AT1974" i="66"/>
  <c r="AU1973" i="66"/>
  <c r="AT1973" i="66"/>
  <c r="AU1972" i="66"/>
  <c r="AT1972" i="66"/>
  <c r="AU1971" i="66"/>
  <c r="AT1971" i="66"/>
  <c r="AU1970" i="66"/>
  <c r="AT1970" i="66"/>
  <c r="AU1969" i="66"/>
  <c r="AT1969" i="66"/>
  <c r="AU1968" i="66"/>
  <c r="AT1968" i="66"/>
  <c r="AU1967" i="66"/>
  <c r="AT1967" i="66"/>
  <c r="AU1966" i="66"/>
  <c r="AT1966" i="66"/>
  <c r="AU1965" i="66"/>
  <c r="AT1965" i="66"/>
  <c r="AU1964" i="66"/>
  <c r="AT1964" i="66"/>
  <c r="AU1963" i="66"/>
  <c r="AT1963" i="66"/>
  <c r="AU1962" i="66"/>
  <c r="AT1962" i="66"/>
  <c r="AU1961" i="66"/>
  <c r="AT1961" i="66"/>
  <c r="AU1960" i="66"/>
  <c r="AT1960" i="66"/>
  <c r="AU1959" i="66"/>
  <c r="AT1959" i="66"/>
  <c r="AU1958" i="66"/>
  <c r="AT1958" i="66"/>
  <c r="AU1957" i="66"/>
  <c r="AT1957" i="66"/>
  <c r="AU1956" i="66"/>
  <c r="AT1956" i="66"/>
  <c r="AU1955" i="66"/>
  <c r="AT1955" i="66"/>
  <c r="AU1954" i="66"/>
  <c r="AT1954" i="66"/>
  <c r="AU1953" i="66"/>
  <c r="AT1953" i="66"/>
  <c r="AU1952" i="66"/>
  <c r="AT1952" i="66"/>
  <c r="AU1951" i="66"/>
  <c r="AT1951" i="66"/>
  <c r="AU1950" i="66"/>
  <c r="AT1950" i="66"/>
  <c r="AU1949" i="66"/>
  <c r="AT1949" i="66"/>
  <c r="AU1948" i="66"/>
  <c r="AT1948" i="66"/>
  <c r="AU1947" i="66"/>
  <c r="AT1947" i="66"/>
  <c r="AU1946" i="66"/>
  <c r="AT1946" i="66"/>
  <c r="AU1945" i="66"/>
  <c r="AT1945" i="66"/>
  <c r="AU1944" i="66"/>
  <c r="AT1944" i="66"/>
  <c r="AU1943" i="66"/>
  <c r="AT1943" i="66"/>
  <c r="AU1942" i="66"/>
  <c r="AT1942" i="66"/>
  <c r="AU1941" i="66"/>
  <c r="AT1941" i="66"/>
  <c r="AU1940" i="66"/>
  <c r="AT1940" i="66"/>
  <c r="AU1939" i="66"/>
  <c r="AT1939" i="66"/>
  <c r="AU1938" i="66"/>
  <c r="AT1938" i="66"/>
  <c r="AU1937" i="66"/>
  <c r="AT1937" i="66"/>
  <c r="AU1936" i="66"/>
  <c r="AT1936" i="66"/>
  <c r="AU1935" i="66"/>
  <c r="AT1935" i="66"/>
  <c r="AU1934" i="66"/>
  <c r="AT1934" i="66"/>
  <c r="AU1933" i="66"/>
  <c r="AT1933" i="66"/>
  <c r="AU1932" i="66"/>
  <c r="AT1932" i="66"/>
  <c r="AU1931" i="66"/>
  <c r="AT1931" i="66"/>
  <c r="AU1930" i="66"/>
  <c r="AT1930" i="66"/>
  <c r="AU1929" i="66"/>
  <c r="AT1929" i="66"/>
  <c r="AU1928" i="66"/>
  <c r="AT1928" i="66"/>
  <c r="AU1927" i="66"/>
  <c r="AT1927" i="66"/>
  <c r="AU1926" i="66"/>
  <c r="AT1926" i="66"/>
  <c r="AU1925" i="66"/>
  <c r="AT1925" i="66"/>
  <c r="AU1924" i="66"/>
  <c r="AT1924" i="66"/>
  <c r="AU1923" i="66"/>
  <c r="AT1923" i="66"/>
  <c r="AU1922" i="66"/>
  <c r="AT1922" i="66"/>
  <c r="AU1921" i="66"/>
  <c r="AT1921" i="66"/>
  <c r="AU1920" i="66"/>
  <c r="AT1920" i="66"/>
  <c r="AU1919" i="66"/>
  <c r="AT1919" i="66"/>
  <c r="AU1918" i="66"/>
  <c r="AT1918" i="66"/>
  <c r="AU1917" i="66"/>
  <c r="AT1917" i="66"/>
  <c r="AU1916" i="66"/>
  <c r="AT1916" i="66"/>
  <c r="AU1915" i="66"/>
  <c r="AT1915" i="66"/>
  <c r="AU1914" i="66"/>
  <c r="AT1914" i="66"/>
  <c r="AU1913" i="66"/>
  <c r="AT1913" i="66"/>
  <c r="AU1912" i="66"/>
  <c r="AT1912" i="66"/>
  <c r="AU1911" i="66"/>
  <c r="AT1911" i="66"/>
  <c r="AU1910" i="66"/>
  <c r="AT1910" i="66"/>
  <c r="AU1909" i="66"/>
  <c r="AT1909" i="66"/>
  <c r="AU1908" i="66"/>
  <c r="AT1908" i="66"/>
  <c r="AU1907" i="66"/>
  <c r="AT1907" i="66"/>
  <c r="AU1906" i="66"/>
  <c r="AT1906" i="66"/>
  <c r="AU1905" i="66"/>
  <c r="AT1905" i="66"/>
  <c r="AU1904" i="66"/>
  <c r="AT1904" i="66"/>
  <c r="AU1903" i="66"/>
  <c r="AT1903" i="66"/>
  <c r="AU1902" i="66"/>
  <c r="AT1902" i="66"/>
  <c r="AU1901" i="66"/>
  <c r="AT1901" i="66"/>
  <c r="AU1900" i="66"/>
  <c r="AT1900" i="66"/>
  <c r="AU1899" i="66"/>
  <c r="AT1899" i="66"/>
  <c r="AU1898" i="66"/>
  <c r="AT1898" i="66"/>
  <c r="AU1897" i="66"/>
  <c r="AT1897" i="66"/>
  <c r="AU1896" i="66"/>
  <c r="AT1896" i="66"/>
  <c r="AU1895" i="66"/>
  <c r="AT1895" i="66"/>
  <c r="AU1894" i="66"/>
  <c r="AT1894" i="66"/>
  <c r="AU1893" i="66"/>
  <c r="AT1893" i="66"/>
  <c r="AU1892" i="66"/>
  <c r="AT1892" i="66"/>
  <c r="AU1891" i="66"/>
  <c r="AT1891" i="66"/>
  <c r="AU1890" i="66"/>
  <c r="AT1890" i="66"/>
  <c r="AU1889" i="66"/>
  <c r="AT1889" i="66"/>
  <c r="AU1888" i="66"/>
  <c r="AT1888" i="66"/>
  <c r="AU1887" i="66"/>
  <c r="AT1887" i="66"/>
  <c r="AU1886" i="66"/>
  <c r="AT1886" i="66"/>
  <c r="AU1885" i="66"/>
  <c r="AT1885" i="66"/>
  <c r="AU1884" i="66"/>
  <c r="AT1884" i="66"/>
  <c r="AU1883" i="66"/>
  <c r="AT1883" i="66"/>
  <c r="AU1882" i="66"/>
  <c r="AT1882" i="66"/>
  <c r="AU1881" i="66"/>
  <c r="AT1881" i="66"/>
  <c r="AU1880" i="66"/>
  <c r="AT1880" i="66"/>
  <c r="AU1879" i="66"/>
  <c r="AT1879" i="66"/>
  <c r="AU1878" i="66"/>
  <c r="AT1878" i="66"/>
  <c r="AU1877" i="66"/>
  <c r="AT1877" i="66"/>
  <c r="AU1876" i="66"/>
  <c r="AT1876" i="66"/>
  <c r="AU1875" i="66"/>
  <c r="AT1875" i="66"/>
  <c r="AU1874" i="66"/>
  <c r="AT1874" i="66"/>
  <c r="AU1873" i="66"/>
  <c r="AT1873" i="66"/>
  <c r="AU1872" i="66"/>
  <c r="AT1872" i="66"/>
  <c r="AU1871" i="66"/>
  <c r="AT1871" i="66"/>
  <c r="AU1870" i="66"/>
  <c r="AT1870" i="66"/>
  <c r="AU1869" i="66"/>
  <c r="AT1869" i="66"/>
  <c r="AU1868" i="66"/>
  <c r="AT1868" i="66"/>
  <c r="AU1867" i="66"/>
  <c r="AT1867" i="66"/>
  <c r="AU1866" i="66"/>
  <c r="AT1866" i="66"/>
  <c r="AU1865" i="66"/>
  <c r="AT1865" i="66"/>
  <c r="AU1864" i="66"/>
  <c r="AT1864" i="66"/>
  <c r="AU1863" i="66"/>
  <c r="AT1863" i="66"/>
  <c r="AU1862" i="66"/>
  <c r="AT1862" i="66"/>
  <c r="AU1861" i="66"/>
  <c r="AT1861" i="66"/>
  <c r="AU1860" i="66"/>
  <c r="AT1860" i="66"/>
  <c r="AU1859" i="66"/>
  <c r="AT1859" i="66"/>
  <c r="AU1858" i="66"/>
  <c r="AT1858" i="66"/>
  <c r="AU1857" i="66"/>
  <c r="AT1857" i="66"/>
  <c r="AU1856" i="66"/>
  <c r="AT1856" i="66"/>
  <c r="AU1855" i="66"/>
  <c r="AT1855" i="66"/>
  <c r="AU1854" i="66"/>
  <c r="AT1854" i="66"/>
  <c r="AU1853" i="66"/>
  <c r="AT1853" i="66"/>
  <c r="AU1852" i="66"/>
  <c r="AT1852" i="66"/>
  <c r="AU1851" i="66"/>
  <c r="AT1851" i="66"/>
  <c r="AU1850" i="66"/>
  <c r="AT1850" i="66"/>
  <c r="AU1849" i="66"/>
  <c r="AT1849" i="66"/>
  <c r="AU1848" i="66"/>
  <c r="AT1848" i="66"/>
  <c r="AU1847" i="66"/>
  <c r="AT1847" i="66"/>
  <c r="AU1846" i="66"/>
  <c r="AT1846" i="66"/>
  <c r="AU1845" i="66"/>
  <c r="AT1845" i="66"/>
  <c r="AU1844" i="66"/>
  <c r="AT1844" i="66"/>
  <c r="AU1843" i="66"/>
  <c r="AT1843" i="66"/>
  <c r="AU1842" i="66"/>
  <c r="AT1842" i="66"/>
  <c r="AU1841" i="66"/>
  <c r="AT1841" i="66"/>
  <c r="AU1840" i="66"/>
  <c r="AT1840" i="66"/>
  <c r="AU1839" i="66"/>
  <c r="AT1839" i="66"/>
  <c r="AU1838" i="66"/>
  <c r="AT1838" i="66"/>
  <c r="AU1837" i="66"/>
  <c r="AT1837" i="66"/>
  <c r="AU1836" i="66"/>
  <c r="AT1836" i="66"/>
  <c r="AU1835" i="66"/>
  <c r="AT1835" i="66"/>
  <c r="AU1834" i="66"/>
  <c r="AT1834" i="66"/>
  <c r="AU1833" i="66"/>
  <c r="AT1833" i="66"/>
  <c r="AU1832" i="66"/>
  <c r="AT1832" i="66"/>
  <c r="AU1831" i="66"/>
  <c r="AT1831" i="66"/>
  <c r="AU1830" i="66"/>
  <c r="AT1830" i="66"/>
  <c r="AU1829" i="66"/>
  <c r="AT1829" i="66"/>
  <c r="AU1828" i="66"/>
  <c r="AT1828" i="66"/>
  <c r="AU1827" i="66"/>
  <c r="AT1827" i="66"/>
  <c r="AU1826" i="66"/>
  <c r="AT1826" i="66"/>
  <c r="AU1825" i="66"/>
  <c r="AT1825" i="66"/>
  <c r="AU1824" i="66"/>
  <c r="AT1824" i="66"/>
  <c r="AU1823" i="66"/>
  <c r="AT1823" i="66"/>
  <c r="AU1822" i="66"/>
  <c r="AT1822" i="66"/>
  <c r="AU1821" i="66"/>
  <c r="AT1821" i="66"/>
  <c r="AU1820" i="66"/>
  <c r="AT1820" i="66"/>
  <c r="AU1819" i="66"/>
  <c r="AT1819" i="66"/>
  <c r="AU1818" i="66"/>
  <c r="AT1818" i="66"/>
  <c r="AU1817" i="66"/>
  <c r="AT1817" i="66"/>
  <c r="AU1816" i="66"/>
  <c r="AT1816" i="66"/>
  <c r="AU1815" i="66"/>
  <c r="AT1815" i="66"/>
  <c r="AU1814" i="66"/>
  <c r="AT1814" i="66"/>
  <c r="AU1813" i="66"/>
  <c r="AT1813" i="66"/>
  <c r="AU1812" i="66"/>
  <c r="AT1812" i="66"/>
  <c r="AU1811" i="66"/>
  <c r="AT1811" i="66"/>
  <c r="AU1810" i="66"/>
  <c r="AT1810" i="66"/>
  <c r="AU1809" i="66"/>
  <c r="AT1809" i="66"/>
  <c r="AU1808" i="66"/>
  <c r="AT1808" i="66"/>
  <c r="AU1807" i="66"/>
  <c r="AT1807" i="66"/>
  <c r="AU1806" i="66"/>
  <c r="AT1806" i="66"/>
  <c r="AU1805" i="66"/>
  <c r="AT1805" i="66"/>
  <c r="AU1804" i="66"/>
  <c r="AT1804" i="66"/>
  <c r="AU1803" i="66"/>
  <c r="AT1803" i="66"/>
  <c r="AU1802" i="66"/>
  <c r="AT1802" i="66"/>
  <c r="AU1801" i="66"/>
  <c r="AT1801" i="66"/>
  <c r="AU1800" i="66"/>
  <c r="AT1800" i="66"/>
  <c r="AU1799" i="66"/>
  <c r="AT1799" i="66"/>
  <c r="AU1798" i="66"/>
  <c r="AT1798" i="66"/>
  <c r="AU1797" i="66"/>
  <c r="AT1797" i="66"/>
  <c r="AU1796" i="66"/>
  <c r="AT1796" i="66"/>
  <c r="AU1795" i="66"/>
  <c r="AT1795" i="66"/>
  <c r="AU1794" i="66"/>
  <c r="AT1794" i="66"/>
  <c r="AU1793" i="66"/>
  <c r="AT1793" i="66"/>
  <c r="AU1792" i="66"/>
  <c r="AT1792" i="66"/>
  <c r="AU1791" i="66"/>
  <c r="AT1791" i="66"/>
  <c r="AU1790" i="66"/>
  <c r="AT1790" i="66"/>
  <c r="AU1789" i="66"/>
  <c r="AT1789" i="66"/>
  <c r="AU1788" i="66"/>
  <c r="AT1788" i="66"/>
  <c r="AU1787" i="66"/>
  <c r="AT1787" i="66"/>
  <c r="AU1786" i="66"/>
  <c r="AT1786" i="66"/>
  <c r="AU1785" i="66"/>
  <c r="AT1785" i="66"/>
  <c r="AU1784" i="66"/>
  <c r="AT1784" i="66"/>
  <c r="AU1783" i="66"/>
  <c r="AT1783" i="66"/>
  <c r="AU1782" i="66"/>
  <c r="AT1782" i="66"/>
  <c r="AU1781" i="66"/>
  <c r="AT1781" i="66"/>
  <c r="AU1780" i="66"/>
  <c r="AT1780" i="66"/>
  <c r="AU1779" i="66"/>
  <c r="AT1779" i="66"/>
  <c r="AU1778" i="66"/>
  <c r="AT1778" i="66"/>
  <c r="AU1777" i="66"/>
  <c r="AT1777" i="66"/>
  <c r="AU1776" i="66"/>
  <c r="AT1776" i="66"/>
  <c r="AU1775" i="66"/>
  <c r="AT1775" i="66"/>
  <c r="AU1774" i="66"/>
  <c r="AT1774" i="66"/>
  <c r="AU1773" i="66"/>
  <c r="AT1773" i="66"/>
  <c r="AU1772" i="66"/>
  <c r="AT1772" i="66"/>
  <c r="AU1771" i="66"/>
  <c r="AT1771" i="66"/>
  <c r="AU1770" i="66"/>
  <c r="AT1770" i="66"/>
  <c r="AU1769" i="66"/>
  <c r="AT1769" i="66"/>
  <c r="AU1768" i="66"/>
  <c r="AT1768" i="66"/>
  <c r="AU1767" i="66"/>
  <c r="AT1767" i="66"/>
  <c r="AU1766" i="66"/>
  <c r="AT1766" i="66"/>
  <c r="AU1765" i="66"/>
  <c r="AT1765" i="66"/>
  <c r="AU1764" i="66"/>
  <c r="AT1764" i="66"/>
  <c r="AU1763" i="66"/>
  <c r="AT1763" i="66"/>
  <c r="AU1762" i="66"/>
  <c r="AT1762" i="66"/>
  <c r="AU1761" i="66"/>
  <c r="AT1761" i="66"/>
  <c r="AU1760" i="66"/>
  <c r="AT1760" i="66"/>
  <c r="AU1759" i="66"/>
  <c r="AT1759" i="66"/>
  <c r="AU1758" i="66"/>
  <c r="AT1758" i="66"/>
  <c r="AU1757" i="66"/>
  <c r="AT1757" i="66"/>
  <c r="AU1756" i="66"/>
  <c r="AT1756" i="66"/>
  <c r="AU1755" i="66"/>
  <c r="AT1755" i="66"/>
  <c r="AU1754" i="66"/>
  <c r="AT1754" i="66"/>
  <c r="AU1753" i="66"/>
  <c r="AT1753" i="66"/>
  <c r="AU1752" i="66"/>
  <c r="AT1752" i="66"/>
  <c r="AU1751" i="66"/>
  <c r="AT1751" i="66"/>
  <c r="AU1750" i="66"/>
  <c r="AT1750" i="66"/>
  <c r="AU1749" i="66"/>
  <c r="AT1749" i="66"/>
  <c r="AU1748" i="66"/>
  <c r="AT1748" i="66"/>
  <c r="AU1747" i="66"/>
  <c r="AT1747" i="66"/>
  <c r="AU1746" i="66"/>
  <c r="AT1746" i="66"/>
  <c r="AU1745" i="66"/>
  <c r="AT1745" i="66"/>
  <c r="AU1744" i="66"/>
  <c r="AT1744" i="66"/>
  <c r="AU1743" i="66"/>
  <c r="AT1743" i="66"/>
  <c r="AU1742" i="66"/>
  <c r="AT1742" i="66"/>
  <c r="AU1741" i="66"/>
  <c r="AT1741" i="66"/>
  <c r="AU1740" i="66"/>
  <c r="AT1740" i="66"/>
  <c r="AU1739" i="66"/>
  <c r="AT1739" i="66"/>
  <c r="AU1738" i="66"/>
  <c r="AT1738" i="66"/>
  <c r="AU1737" i="66"/>
  <c r="AT1737" i="66"/>
  <c r="AU1736" i="66"/>
  <c r="AT1736" i="66"/>
  <c r="AU1735" i="66"/>
  <c r="AT1735" i="66"/>
  <c r="AU1734" i="66"/>
  <c r="AT1734" i="66"/>
  <c r="AU1733" i="66"/>
  <c r="AT1733" i="66"/>
  <c r="AU1732" i="66"/>
  <c r="AT1732" i="66"/>
  <c r="AU1731" i="66"/>
  <c r="AT1731" i="66"/>
  <c r="AU1730" i="66"/>
  <c r="AT1730" i="66"/>
  <c r="AU1729" i="66"/>
  <c r="AT1729" i="66"/>
  <c r="AU1728" i="66"/>
  <c r="AT1728" i="66"/>
  <c r="AU1727" i="66"/>
  <c r="AT1727" i="66"/>
  <c r="AU1726" i="66"/>
  <c r="AT1726" i="66"/>
  <c r="AU1725" i="66"/>
  <c r="AT1725" i="66"/>
  <c r="AU1724" i="66"/>
  <c r="AT1724" i="66"/>
  <c r="AU1723" i="66"/>
  <c r="AT1723" i="66"/>
  <c r="AU1722" i="66"/>
  <c r="AT1722" i="66"/>
  <c r="AU1721" i="66"/>
  <c r="AT1721" i="66"/>
  <c r="AU1720" i="66"/>
  <c r="AT1720" i="66"/>
  <c r="AU1719" i="66"/>
  <c r="AT1719" i="66"/>
  <c r="AU1718" i="66"/>
  <c r="AT1718" i="66"/>
  <c r="AU1717" i="66"/>
  <c r="AT1717" i="66"/>
  <c r="AU1716" i="66"/>
  <c r="AT1716" i="66"/>
  <c r="AU1715" i="66"/>
  <c r="AT1715" i="66"/>
  <c r="AU1714" i="66"/>
  <c r="AT1714" i="66"/>
  <c r="AU1713" i="66"/>
  <c r="AT1713" i="66"/>
  <c r="AU1712" i="66"/>
  <c r="AT1712" i="66"/>
  <c r="AU1711" i="66"/>
  <c r="AT1711" i="66"/>
  <c r="AU1710" i="66"/>
  <c r="AT1710" i="66"/>
  <c r="AU1709" i="66"/>
  <c r="AT1709" i="66"/>
  <c r="AU1708" i="66"/>
  <c r="AT1708" i="66"/>
  <c r="AU1707" i="66"/>
  <c r="AT1707" i="66"/>
  <c r="AU1706" i="66"/>
  <c r="AT1706" i="66"/>
  <c r="AU1705" i="66"/>
  <c r="AT1705" i="66"/>
  <c r="AU1704" i="66"/>
  <c r="AT1704" i="66"/>
  <c r="AU1703" i="66"/>
  <c r="AT1703" i="66"/>
  <c r="AU1702" i="66"/>
  <c r="AT1702" i="66"/>
  <c r="AU1701" i="66"/>
  <c r="AT1701" i="66"/>
  <c r="AU1700" i="66"/>
  <c r="AT1700" i="66"/>
  <c r="AU1699" i="66"/>
  <c r="AT1699" i="66"/>
  <c r="AU1698" i="66"/>
  <c r="AT1698" i="66"/>
  <c r="AU1697" i="66"/>
  <c r="AT1697" i="66"/>
  <c r="AU1696" i="66"/>
  <c r="AT1696" i="66"/>
  <c r="AU1695" i="66"/>
  <c r="AT1695" i="66"/>
  <c r="AU1694" i="66"/>
  <c r="AT1694" i="66"/>
  <c r="AU1693" i="66"/>
  <c r="AT1693" i="66"/>
  <c r="AU1692" i="66"/>
  <c r="AT1692" i="66"/>
  <c r="AU1691" i="66"/>
  <c r="AT1691" i="66"/>
  <c r="AU1690" i="66"/>
  <c r="AT1690" i="66"/>
  <c r="AU1689" i="66"/>
  <c r="AT1689" i="66"/>
  <c r="AU1688" i="66"/>
  <c r="AT1688" i="66"/>
  <c r="AU1687" i="66"/>
  <c r="AT1687" i="66"/>
  <c r="AU1686" i="66"/>
  <c r="AT1686" i="66"/>
  <c r="AU1685" i="66"/>
  <c r="AT1685" i="66"/>
  <c r="AU1684" i="66"/>
  <c r="AT1684" i="66"/>
  <c r="AU1683" i="66"/>
  <c r="AT1683" i="66"/>
  <c r="AU1682" i="66"/>
  <c r="AT1682" i="66"/>
  <c r="AU1681" i="66"/>
  <c r="AT1681" i="66"/>
  <c r="AU1680" i="66"/>
  <c r="AT1680" i="66"/>
  <c r="AU1679" i="66"/>
  <c r="AT1679" i="66"/>
  <c r="AU1678" i="66"/>
  <c r="AT1678" i="66"/>
  <c r="AU1677" i="66"/>
  <c r="AT1677" i="66"/>
  <c r="AU1676" i="66"/>
  <c r="AT1676" i="66"/>
  <c r="AU1675" i="66"/>
  <c r="AT1675" i="66"/>
  <c r="AU1674" i="66"/>
  <c r="AT1674" i="66"/>
  <c r="AU1673" i="66"/>
  <c r="AT1673" i="66"/>
  <c r="AU1672" i="66"/>
  <c r="AT1672" i="66"/>
  <c r="AU1671" i="66"/>
  <c r="AT1671" i="66"/>
  <c r="AU1670" i="66"/>
  <c r="AT1670" i="66"/>
  <c r="AU1669" i="66"/>
  <c r="AT1669" i="66"/>
  <c r="AU1668" i="66"/>
  <c r="AT1668" i="66"/>
  <c r="AU1667" i="66"/>
  <c r="AT1667" i="66"/>
  <c r="AU1666" i="66"/>
  <c r="AT1666" i="66"/>
  <c r="AU1665" i="66"/>
  <c r="AT1665" i="66"/>
  <c r="AU1664" i="66"/>
  <c r="AT1664" i="66"/>
  <c r="AU1663" i="66"/>
  <c r="AT1663" i="66"/>
  <c r="AU1662" i="66"/>
  <c r="AT1662" i="66"/>
  <c r="AU1661" i="66"/>
  <c r="AT1661" i="66"/>
  <c r="AU1660" i="66"/>
  <c r="AT1660" i="66"/>
  <c r="AU1659" i="66"/>
  <c r="AT1659" i="66"/>
  <c r="AU1658" i="66"/>
  <c r="AT1658" i="66"/>
  <c r="AU1657" i="66"/>
  <c r="AT1657" i="66"/>
  <c r="AU1656" i="66"/>
  <c r="AT1656" i="66"/>
  <c r="AU1655" i="66"/>
  <c r="AT1655" i="66"/>
  <c r="AU1654" i="66"/>
  <c r="AT1654" i="66"/>
  <c r="AU1653" i="66"/>
  <c r="AT1653" i="66"/>
  <c r="AU1652" i="66"/>
  <c r="AT1652" i="66"/>
  <c r="AU1651" i="66"/>
  <c r="AT1651" i="66"/>
  <c r="AU1650" i="66"/>
  <c r="AT1650" i="66"/>
  <c r="AU1649" i="66"/>
  <c r="AT1649" i="66"/>
  <c r="AU1648" i="66"/>
  <c r="AT1648" i="66"/>
  <c r="AU1647" i="66"/>
  <c r="AT1647" i="66"/>
  <c r="AU1646" i="66"/>
  <c r="AT1646" i="66"/>
  <c r="AU1645" i="66"/>
  <c r="AT1645" i="66"/>
  <c r="AU1644" i="66"/>
  <c r="AT1644" i="66"/>
  <c r="AU1643" i="66"/>
  <c r="AT1643" i="66"/>
  <c r="AU1642" i="66"/>
  <c r="AT1642" i="66"/>
  <c r="AU1641" i="66"/>
  <c r="AT1641" i="66"/>
  <c r="AU1640" i="66"/>
  <c r="AT1640" i="66"/>
  <c r="AU1639" i="66"/>
  <c r="AT1639" i="66"/>
  <c r="AU1638" i="66"/>
  <c r="AT1638" i="66"/>
  <c r="AU1637" i="66"/>
  <c r="AT1637" i="66"/>
  <c r="AU1636" i="66"/>
  <c r="AT1636" i="66"/>
  <c r="AU1635" i="66"/>
  <c r="AT1635" i="66"/>
  <c r="AU1634" i="66"/>
  <c r="AT1634" i="66"/>
  <c r="AU1633" i="66"/>
  <c r="AT1633" i="66"/>
  <c r="AU1632" i="66"/>
  <c r="AT1632" i="66"/>
  <c r="AU1631" i="66"/>
  <c r="AT1631" i="66"/>
  <c r="AU1630" i="66"/>
  <c r="AT1630" i="66"/>
  <c r="AU1629" i="66"/>
  <c r="AT1629" i="66"/>
  <c r="AU1628" i="66"/>
  <c r="AT1628" i="66"/>
  <c r="AU1627" i="66"/>
  <c r="AT1627" i="66"/>
  <c r="AU1626" i="66"/>
  <c r="AT1626" i="66"/>
  <c r="AU1625" i="66"/>
  <c r="AT1625" i="66"/>
  <c r="AU1624" i="66"/>
  <c r="AT1624" i="66"/>
  <c r="AU1623" i="66"/>
  <c r="AT1623" i="66"/>
  <c r="AU1622" i="66"/>
  <c r="AT1622" i="66"/>
  <c r="AU1621" i="66"/>
  <c r="AT1621" i="66"/>
  <c r="AU1620" i="66"/>
  <c r="AT1620" i="66"/>
  <c r="AU1619" i="66"/>
  <c r="AT1619" i="66"/>
  <c r="AU1618" i="66"/>
  <c r="AT1618" i="66"/>
  <c r="AU1617" i="66"/>
  <c r="AT1617" i="66"/>
  <c r="AU1616" i="66"/>
  <c r="AT1616" i="66"/>
  <c r="AU1615" i="66"/>
  <c r="AT1615" i="66"/>
  <c r="AU1614" i="66"/>
  <c r="AT1614" i="66"/>
  <c r="AU1613" i="66"/>
  <c r="AT1613" i="66"/>
  <c r="AU1612" i="66"/>
  <c r="AT1612" i="66"/>
  <c r="AU1611" i="66"/>
  <c r="AT1611" i="66"/>
  <c r="AU1610" i="66"/>
  <c r="AT1610" i="66"/>
  <c r="AU1609" i="66"/>
  <c r="AT1609" i="66"/>
  <c r="AU1608" i="66"/>
  <c r="AT1608" i="66"/>
  <c r="AU1607" i="66"/>
  <c r="AT1607" i="66"/>
  <c r="AU1606" i="66"/>
  <c r="AT1606" i="66"/>
  <c r="AU1605" i="66"/>
  <c r="AT1605" i="66"/>
  <c r="AU1604" i="66"/>
  <c r="AT1604" i="66"/>
  <c r="AU1603" i="66"/>
  <c r="AT1603" i="66"/>
  <c r="AU1602" i="66"/>
  <c r="AT1602" i="66"/>
  <c r="AU1601" i="66"/>
  <c r="AT1601" i="66"/>
  <c r="AU1600" i="66"/>
  <c r="AT1600" i="66"/>
  <c r="AU1599" i="66"/>
  <c r="AT1599" i="66"/>
  <c r="AU1598" i="66"/>
  <c r="AT1598" i="66"/>
  <c r="AU1597" i="66"/>
  <c r="AT1597" i="66"/>
  <c r="AU1596" i="66"/>
  <c r="AT1596" i="66"/>
  <c r="AU1595" i="66"/>
  <c r="AT1595" i="66"/>
  <c r="AU1594" i="66"/>
  <c r="AT1594" i="66"/>
  <c r="AU1593" i="66"/>
  <c r="AT1593" i="66"/>
  <c r="AU1592" i="66"/>
  <c r="AT1592" i="66"/>
  <c r="AU1591" i="66"/>
  <c r="AT1591" i="66"/>
  <c r="AU1590" i="66"/>
  <c r="AT1590" i="66"/>
  <c r="AU1589" i="66"/>
  <c r="AT1589" i="66"/>
  <c r="AU1588" i="66"/>
  <c r="AT1588" i="66"/>
  <c r="AU1587" i="66"/>
  <c r="AT1587" i="66"/>
  <c r="AU1586" i="66"/>
  <c r="AT1586" i="66"/>
  <c r="AU1585" i="66"/>
  <c r="AT1585" i="66"/>
  <c r="AU1584" i="66"/>
  <c r="AT1584" i="66"/>
  <c r="AU1583" i="66"/>
  <c r="AT1583" i="66"/>
  <c r="AU1582" i="66"/>
  <c r="AT1582" i="66"/>
  <c r="AU1581" i="66"/>
  <c r="AT1581" i="66"/>
  <c r="AU1580" i="66"/>
  <c r="AT1580" i="66"/>
  <c r="AU1579" i="66"/>
  <c r="AT1579" i="66"/>
  <c r="AU1578" i="66"/>
  <c r="AT1578" i="66"/>
  <c r="AU1577" i="66"/>
  <c r="AT1577" i="66"/>
  <c r="AU1576" i="66"/>
  <c r="AT1576" i="66"/>
  <c r="AU1575" i="66"/>
  <c r="AT1575" i="66"/>
  <c r="AU1574" i="66"/>
  <c r="AT1574" i="66"/>
  <c r="AU1573" i="66"/>
  <c r="AT1573" i="66"/>
  <c r="AU1572" i="66"/>
  <c r="AT1572" i="66"/>
  <c r="AU1571" i="66"/>
  <c r="AT1571" i="66"/>
  <c r="AU1570" i="66"/>
  <c r="AT1570" i="66"/>
  <c r="AU1569" i="66"/>
  <c r="AT1569" i="66"/>
  <c r="AU1568" i="66"/>
  <c r="AT1568" i="66"/>
  <c r="AU1567" i="66"/>
  <c r="AT1567" i="66"/>
  <c r="AU1566" i="66"/>
  <c r="AT1566" i="66"/>
  <c r="AU1565" i="66"/>
  <c r="AT1565" i="66"/>
  <c r="AU1564" i="66"/>
  <c r="AT1564" i="66"/>
  <c r="AU1563" i="66"/>
  <c r="AT1563" i="66"/>
  <c r="AU1562" i="66"/>
  <c r="AT1562" i="66"/>
  <c r="AU1561" i="66"/>
  <c r="AT1561" i="66"/>
  <c r="AU1560" i="66"/>
  <c r="AT1560" i="66"/>
  <c r="AU1559" i="66"/>
  <c r="AT1559" i="66"/>
  <c r="AU1558" i="66"/>
  <c r="AT1558" i="66"/>
  <c r="AU1557" i="66"/>
  <c r="AT1557" i="66"/>
  <c r="AU1556" i="66"/>
  <c r="AT1556" i="66"/>
  <c r="AU1555" i="66"/>
  <c r="AT1555" i="66"/>
  <c r="AU1554" i="66"/>
  <c r="AT1554" i="66"/>
  <c r="AU1553" i="66"/>
  <c r="AT1553" i="66"/>
  <c r="AU1552" i="66"/>
  <c r="AT1552" i="66"/>
  <c r="AU1551" i="66"/>
  <c r="AT1551" i="66"/>
  <c r="AU1550" i="66"/>
  <c r="AT1550" i="66"/>
  <c r="AU1549" i="66"/>
  <c r="AT1549" i="66"/>
  <c r="AU1548" i="66"/>
  <c r="AT1548" i="66"/>
  <c r="AU1547" i="66"/>
  <c r="AT1547" i="66"/>
  <c r="AU1546" i="66"/>
  <c r="AT1546" i="66"/>
  <c r="AU1545" i="66"/>
  <c r="AT1545" i="66"/>
  <c r="AU1544" i="66"/>
  <c r="AT1544" i="66"/>
  <c r="AU1543" i="66"/>
  <c r="AT1543" i="66"/>
  <c r="AU1542" i="66"/>
  <c r="AT1542" i="66"/>
  <c r="AU1541" i="66"/>
  <c r="AT1541" i="66"/>
  <c r="AU1540" i="66"/>
  <c r="AT1540" i="66"/>
  <c r="AU1539" i="66"/>
  <c r="AT1539" i="66"/>
  <c r="AU1538" i="66"/>
  <c r="AT1538" i="66"/>
  <c r="AU1537" i="66"/>
  <c r="AT1537" i="66"/>
  <c r="AU1536" i="66"/>
  <c r="AT1536" i="66"/>
  <c r="AU1535" i="66"/>
  <c r="AT1535" i="66"/>
  <c r="AU1534" i="66"/>
  <c r="AT1534" i="66"/>
  <c r="AU1533" i="66"/>
  <c r="AT1533" i="66"/>
  <c r="AU1532" i="66"/>
  <c r="AT1532" i="66"/>
  <c r="AU1531" i="66"/>
  <c r="AT1531" i="66"/>
  <c r="AU1530" i="66"/>
  <c r="AT1530" i="66"/>
  <c r="AU1529" i="66"/>
  <c r="AT1529" i="66"/>
  <c r="AU1528" i="66"/>
  <c r="AT1528" i="66"/>
  <c r="AU1527" i="66"/>
  <c r="AT1527" i="66"/>
  <c r="AU1526" i="66"/>
  <c r="AT1526" i="66"/>
  <c r="AU1525" i="66"/>
  <c r="AT1525" i="66"/>
  <c r="AU1524" i="66"/>
  <c r="AT1524" i="66"/>
  <c r="AU1523" i="66"/>
  <c r="AT1523" i="66"/>
  <c r="AU1522" i="66"/>
  <c r="AT1522" i="66"/>
  <c r="AU1521" i="66"/>
  <c r="AT1521" i="66"/>
  <c r="AU1520" i="66"/>
  <c r="AT1520" i="66"/>
  <c r="AU1519" i="66"/>
  <c r="AT1519" i="66"/>
  <c r="AU1518" i="66"/>
  <c r="AT1518" i="66"/>
  <c r="AU1517" i="66"/>
  <c r="AT1517" i="66"/>
  <c r="AU1516" i="66"/>
  <c r="AT1516" i="66"/>
  <c r="AU1515" i="66"/>
  <c r="AT1515" i="66"/>
  <c r="AU1514" i="66"/>
  <c r="AT1514" i="66"/>
  <c r="AU1513" i="66"/>
  <c r="AT1513" i="66"/>
  <c r="AU1512" i="66"/>
  <c r="AT1512" i="66"/>
  <c r="AU1511" i="66"/>
  <c r="AT1511" i="66"/>
  <c r="AU1510" i="66"/>
  <c r="AT1510" i="66"/>
  <c r="AU1509" i="66"/>
  <c r="AT1509" i="66"/>
  <c r="AU1508" i="66"/>
  <c r="AT1508" i="66"/>
  <c r="AU1507" i="66"/>
  <c r="AT1507" i="66"/>
  <c r="AU1506" i="66"/>
  <c r="AT1506" i="66"/>
  <c r="AU1505" i="66"/>
  <c r="AT1505" i="66"/>
  <c r="AU1504" i="66"/>
  <c r="AT1504" i="66"/>
  <c r="AU1503" i="66"/>
  <c r="AT1503" i="66"/>
  <c r="AU1502" i="66"/>
  <c r="AT1502" i="66"/>
  <c r="AU1501" i="66"/>
  <c r="AT1501" i="66"/>
  <c r="AU1500" i="66"/>
  <c r="AT1500" i="66"/>
  <c r="AU1499" i="66"/>
  <c r="AT1499" i="66"/>
  <c r="AU1498" i="66"/>
  <c r="AT1498" i="66"/>
  <c r="AU1497" i="66"/>
  <c r="AT1497" i="66"/>
  <c r="AU1496" i="66"/>
  <c r="AT1496" i="66"/>
  <c r="AU1495" i="66"/>
  <c r="AT1495" i="66"/>
  <c r="AU1494" i="66"/>
  <c r="AT1494" i="66"/>
  <c r="AU1493" i="66"/>
  <c r="AT1493" i="66"/>
  <c r="AU1492" i="66"/>
  <c r="AT1492" i="66"/>
  <c r="AU1491" i="66"/>
  <c r="AT1491" i="66"/>
  <c r="AU1490" i="66"/>
  <c r="AT1490" i="66"/>
  <c r="AU1489" i="66"/>
  <c r="AT1489" i="66"/>
  <c r="AU1488" i="66"/>
  <c r="AT1488" i="66"/>
  <c r="AU1487" i="66"/>
  <c r="AT1487" i="66"/>
  <c r="AU1486" i="66"/>
  <c r="AT1486" i="66"/>
  <c r="AU1485" i="66"/>
  <c r="AT1485" i="66"/>
  <c r="AU1484" i="66"/>
  <c r="AT1484" i="66"/>
  <c r="AU1483" i="66"/>
  <c r="AT1483" i="66"/>
  <c r="AU1482" i="66"/>
  <c r="AT1482" i="66"/>
  <c r="AU1481" i="66"/>
  <c r="AT1481" i="66"/>
  <c r="AU1480" i="66"/>
  <c r="AT1480" i="66"/>
  <c r="AU1479" i="66"/>
  <c r="AT1479" i="66"/>
  <c r="AU1478" i="66"/>
  <c r="AT1478" i="66"/>
  <c r="AU1477" i="66"/>
  <c r="AT1477" i="66"/>
  <c r="AU1476" i="66"/>
  <c r="AT1476" i="66"/>
  <c r="AU1475" i="66"/>
  <c r="AT1475" i="66"/>
  <c r="AU1474" i="66"/>
  <c r="AT1474" i="66"/>
  <c r="AU1473" i="66"/>
  <c r="AT1473" i="66"/>
  <c r="AU1472" i="66"/>
  <c r="AT1472" i="66"/>
  <c r="AU1471" i="66"/>
  <c r="AT1471" i="66"/>
  <c r="AU1470" i="66"/>
  <c r="AT1470" i="66"/>
  <c r="AU1469" i="66"/>
  <c r="AT1469" i="66"/>
  <c r="AU1468" i="66"/>
  <c r="AT1468" i="66"/>
  <c r="AU1467" i="66"/>
  <c r="AT1467" i="66"/>
  <c r="AU1466" i="66"/>
  <c r="AT1466" i="66"/>
  <c r="AU1465" i="66"/>
  <c r="AT1465" i="66"/>
  <c r="AU1464" i="66"/>
  <c r="AT1464" i="66"/>
  <c r="AU1463" i="66"/>
  <c r="AT1463" i="66"/>
  <c r="AU1462" i="66"/>
  <c r="AT1462" i="66"/>
  <c r="AU1461" i="66"/>
  <c r="AT1461" i="66"/>
  <c r="AU1460" i="66"/>
  <c r="AT1460" i="66"/>
  <c r="AU1459" i="66"/>
  <c r="AT1459" i="66"/>
  <c r="AU1458" i="66"/>
  <c r="AT1458" i="66"/>
  <c r="AU1457" i="66"/>
  <c r="AT1457" i="66"/>
  <c r="AU1456" i="66"/>
  <c r="AT1456" i="66"/>
  <c r="AU1455" i="66"/>
  <c r="AT1455" i="66"/>
  <c r="AU1454" i="66"/>
  <c r="AT1454" i="66"/>
  <c r="AU1453" i="66"/>
  <c r="AT1453" i="66"/>
  <c r="AU1452" i="66"/>
  <c r="AT1452" i="66"/>
  <c r="AU1451" i="66"/>
  <c r="AT1451" i="66"/>
  <c r="AU1450" i="66"/>
  <c r="AT1450" i="66"/>
  <c r="AU1449" i="66"/>
  <c r="AT1449" i="66"/>
  <c r="AU1448" i="66"/>
  <c r="AT1448" i="66"/>
  <c r="AU1447" i="66"/>
  <c r="AT1447" i="66"/>
  <c r="AU1446" i="66"/>
  <c r="AT1446" i="66"/>
  <c r="AU1445" i="66"/>
  <c r="AT1445" i="66"/>
  <c r="AU1444" i="66"/>
  <c r="AT1444" i="66"/>
  <c r="AU1443" i="66"/>
  <c r="AT1443" i="66"/>
  <c r="AU1442" i="66"/>
  <c r="AT1442" i="66"/>
  <c r="AU1441" i="66"/>
  <c r="AT1441" i="66"/>
  <c r="AU1440" i="66"/>
  <c r="AT1440" i="66"/>
  <c r="AU1439" i="66"/>
  <c r="AT1439" i="66"/>
  <c r="AU1438" i="66"/>
  <c r="AT1438" i="66"/>
  <c r="AU1437" i="66"/>
  <c r="AT1437" i="66"/>
  <c r="AU1436" i="66"/>
  <c r="AT1436" i="66"/>
  <c r="AU1435" i="66"/>
  <c r="AT1435" i="66"/>
  <c r="AU1434" i="66"/>
  <c r="AT1434" i="66"/>
  <c r="AU1433" i="66"/>
  <c r="AT1433" i="66"/>
  <c r="AU1432" i="66"/>
  <c r="AT1432" i="66"/>
  <c r="AU1431" i="66"/>
  <c r="AT1431" i="66"/>
  <c r="AU1430" i="66"/>
  <c r="AT1430" i="66"/>
  <c r="AU1429" i="66"/>
  <c r="AT1429" i="66"/>
  <c r="AU1428" i="66"/>
  <c r="AT1428" i="66"/>
  <c r="AU1427" i="66"/>
  <c r="AT1427" i="66"/>
  <c r="AU1426" i="66"/>
  <c r="AT1426" i="66"/>
  <c r="AU1425" i="66"/>
  <c r="AT1425" i="66"/>
  <c r="AU1424" i="66"/>
  <c r="AT1424" i="66"/>
  <c r="AU1423" i="66"/>
  <c r="AT1423" i="66"/>
  <c r="AU1422" i="66"/>
  <c r="AT1422" i="66"/>
  <c r="AU1421" i="66"/>
  <c r="AT1421" i="66"/>
  <c r="AU1420" i="66"/>
  <c r="AT1420" i="66"/>
  <c r="AU1419" i="66"/>
  <c r="AT1419" i="66"/>
  <c r="AU1418" i="66"/>
  <c r="AT1418" i="66"/>
  <c r="AU1417" i="66"/>
  <c r="AT1417" i="66"/>
  <c r="AU1416" i="66"/>
  <c r="AT1416" i="66"/>
  <c r="AU1415" i="66"/>
  <c r="AT1415" i="66"/>
  <c r="AU1414" i="66"/>
  <c r="AT1414" i="66"/>
  <c r="AU1413" i="66"/>
  <c r="AT1413" i="66"/>
  <c r="AU1412" i="66"/>
  <c r="AT1412" i="66"/>
  <c r="AU1411" i="66"/>
  <c r="AT1411" i="66"/>
  <c r="AU1410" i="66"/>
  <c r="AT1410" i="66"/>
  <c r="AU1409" i="66"/>
  <c r="AT1409" i="66"/>
  <c r="AU1408" i="66"/>
  <c r="AT1408" i="66"/>
  <c r="AU1407" i="66"/>
  <c r="AT1407" i="66"/>
  <c r="AU1406" i="66"/>
  <c r="AT1406" i="66"/>
  <c r="AU1405" i="66"/>
  <c r="AT1405" i="66"/>
  <c r="AU1404" i="66"/>
  <c r="AT1404" i="66"/>
  <c r="AU1403" i="66"/>
  <c r="AT1403" i="66"/>
  <c r="AU1402" i="66"/>
  <c r="AT1402" i="66"/>
  <c r="AU1401" i="66"/>
  <c r="AT1401" i="66"/>
  <c r="AU1400" i="66"/>
  <c r="AT1400" i="66"/>
  <c r="AU1399" i="66"/>
  <c r="AT1399" i="66"/>
  <c r="AU1398" i="66"/>
  <c r="AT1398" i="66"/>
  <c r="AU1397" i="66"/>
  <c r="AT1397" i="66"/>
  <c r="AU1396" i="66"/>
  <c r="AT1396" i="66"/>
  <c r="AU1395" i="66"/>
  <c r="AT1395" i="66"/>
  <c r="AU1394" i="66"/>
  <c r="AT1394" i="66"/>
  <c r="AU1393" i="66"/>
  <c r="AT1393" i="66"/>
  <c r="AU1392" i="66"/>
  <c r="AT1392" i="66"/>
  <c r="AU1391" i="66"/>
  <c r="AT1391" i="66"/>
  <c r="AU1390" i="66"/>
  <c r="AT1390" i="66"/>
  <c r="AU1389" i="66"/>
  <c r="AT1389" i="66"/>
  <c r="AU1388" i="66"/>
  <c r="AT1388" i="66"/>
  <c r="AU1387" i="66"/>
  <c r="AT1387" i="66"/>
  <c r="AU1386" i="66"/>
  <c r="AT1386" i="66"/>
  <c r="AU1385" i="66"/>
  <c r="AT1385" i="66"/>
  <c r="AU1384" i="66"/>
  <c r="AT1384" i="66"/>
  <c r="AU1383" i="66"/>
  <c r="AT1383" i="66"/>
  <c r="AU1382" i="66"/>
  <c r="AT1382" i="66"/>
  <c r="AU1381" i="66"/>
  <c r="AT1381" i="66"/>
  <c r="AU1380" i="66"/>
  <c r="AT1380" i="66"/>
  <c r="AU1379" i="66"/>
  <c r="AT1379" i="66"/>
  <c r="AU1378" i="66"/>
  <c r="AT1378" i="66"/>
  <c r="AU1377" i="66"/>
  <c r="AT1377" i="66"/>
  <c r="AU1376" i="66"/>
  <c r="AT1376" i="66"/>
  <c r="AU1375" i="66"/>
  <c r="AT1375" i="66"/>
  <c r="AU1374" i="66"/>
  <c r="AT1374" i="66"/>
  <c r="AU1373" i="66"/>
  <c r="AT1373" i="66"/>
  <c r="AU1372" i="66"/>
  <c r="AT1372" i="66"/>
  <c r="AU1371" i="66"/>
  <c r="AT1371" i="66"/>
  <c r="AU1370" i="66"/>
  <c r="AT1370" i="66"/>
  <c r="AU1369" i="66"/>
  <c r="AT1369" i="66"/>
  <c r="AU1368" i="66"/>
  <c r="AT1368" i="66"/>
  <c r="AU1367" i="66"/>
  <c r="AT1367" i="66"/>
  <c r="AU1366" i="66"/>
  <c r="AT1366" i="66"/>
  <c r="AU1365" i="66"/>
  <c r="AT1365" i="66"/>
  <c r="AU1364" i="66"/>
  <c r="AT1364" i="66"/>
  <c r="AU1363" i="66"/>
  <c r="AT1363" i="66"/>
  <c r="AU1362" i="66"/>
  <c r="AT1362" i="66"/>
  <c r="AU1361" i="66"/>
  <c r="AT1361" i="66"/>
  <c r="AU1360" i="66"/>
  <c r="AT1360" i="66"/>
  <c r="AU1359" i="66"/>
  <c r="AT1359" i="66"/>
  <c r="AU1358" i="66"/>
  <c r="AT1358" i="66"/>
  <c r="AU1357" i="66"/>
  <c r="AT1357" i="66"/>
  <c r="AU1356" i="66"/>
  <c r="AT1356" i="66"/>
  <c r="AU1355" i="66"/>
  <c r="AT1355" i="66"/>
  <c r="AU1354" i="66"/>
  <c r="AT1354" i="66"/>
  <c r="AU1353" i="66"/>
  <c r="AT1353" i="66"/>
  <c r="AU1352" i="66"/>
  <c r="AT1352" i="66"/>
  <c r="AU1351" i="66"/>
  <c r="AT1351" i="66"/>
  <c r="AU1350" i="66"/>
  <c r="AT1350" i="66"/>
  <c r="AU1349" i="66"/>
  <c r="AT1349" i="66"/>
  <c r="AU1348" i="66"/>
  <c r="AT1348" i="66"/>
  <c r="AU1347" i="66"/>
  <c r="AT1347" i="66"/>
  <c r="AU1346" i="66"/>
  <c r="AT1346" i="66"/>
  <c r="AU1345" i="66"/>
  <c r="AT1345" i="66"/>
  <c r="AU1344" i="66"/>
  <c r="AT1344" i="66"/>
  <c r="AU1343" i="66"/>
  <c r="AT1343" i="66"/>
  <c r="AU1342" i="66"/>
  <c r="AT1342" i="66"/>
  <c r="AU1341" i="66"/>
  <c r="AT1341" i="66"/>
  <c r="AU1340" i="66"/>
  <c r="AT1340" i="66"/>
  <c r="AU1339" i="66"/>
  <c r="AT1339" i="66"/>
  <c r="AU1338" i="66"/>
  <c r="AT1338" i="66"/>
  <c r="AU1337" i="66"/>
  <c r="AT1337" i="66"/>
  <c r="AU1336" i="66"/>
  <c r="AT1336" i="66"/>
  <c r="AU1335" i="66"/>
  <c r="AT1335" i="66"/>
  <c r="AU1334" i="66"/>
  <c r="AT1334" i="66"/>
  <c r="AU1333" i="66"/>
  <c r="AT1333" i="66"/>
  <c r="AU1332" i="66"/>
  <c r="AT1332" i="66"/>
  <c r="AU1331" i="66"/>
  <c r="AT1331" i="66"/>
  <c r="AU1330" i="66"/>
  <c r="AT1330" i="66"/>
  <c r="AU1329" i="66"/>
  <c r="AT1329" i="66"/>
  <c r="AU1328" i="66"/>
  <c r="AT1328" i="66"/>
  <c r="AU1327" i="66"/>
  <c r="AT1327" i="66"/>
  <c r="AU1326" i="66"/>
  <c r="AT1326" i="66"/>
  <c r="AU1325" i="66"/>
  <c r="AT1325" i="66"/>
  <c r="AU1324" i="66"/>
  <c r="AT1324" i="66"/>
  <c r="AU1323" i="66"/>
  <c r="AT1323" i="66"/>
  <c r="AU1322" i="66"/>
  <c r="AT1322" i="66"/>
  <c r="AU1321" i="66"/>
  <c r="AT1321" i="66"/>
  <c r="AU1320" i="66"/>
  <c r="AT1320" i="66"/>
  <c r="AU1319" i="66"/>
  <c r="AT1319" i="66"/>
  <c r="AU1318" i="66"/>
  <c r="AT1318" i="66"/>
  <c r="AU1317" i="66"/>
  <c r="AT1317" i="66"/>
  <c r="AU1316" i="66"/>
  <c r="AT1316" i="66"/>
  <c r="AU1315" i="66"/>
  <c r="AT1315" i="66"/>
  <c r="AU1314" i="66"/>
  <c r="AT1314" i="66"/>
  <c r="AU1313" i="66"/>
  <c r="AT1313" i="66"/>
  <c r="AU1312" i="66"/>
  <c r="AT1312" i="66"/>
  <c r="AU1311" i="66"/>
  <c r="AT1311" i="66"/>
  <c r="AU1310" i="66"/>
  <c r="AT1310" i="66"/>
  <c r="AU1309" i="66"/>
  <c r="AT1309" i="66"/>
  <c r="AU1308" i="66"/>
  <c r="AT1308" i="66"/>
  <c r="AU1307" i="66"/>
  <c r="AT1307" i="66"/>
  <c r="AU1306" i="66"/>
  <c r="AT1306" i="66"/>
  <c r="AU1305" i="66"/>
  <c r="AT1305" i="66"/>
  <c r="AU1304" i="66"/>
  <c r="AT1304" i="66"/>
  <c r="AU1303" i="66"/>
  <c r="AT1303" i="66"/>
  <c r="AU1302" i="66"/>
  <c r="AT1302" i="66"/>
  <c r="AU1301" i="66"/>
  <c r="AT1301" i="66"/>
  <c r="AU1300" i="66"/>
  <c r="AT1300" i="66"/>
  <c r="AU1299" i="66"/>
  <c r="AT1299" i="66"/>
  <c r="AU1298" i="66"/>
  <c r="AT1298" i="66"/>
  <c r="AU1297" i="66"/>
  <c r="AT1297" i="66"/>
  <c r="AU1296" i="66"/>
  <c r="AT1296" i="66"/>
  <c r="AU1295" i="66"/>
  <c r="AT1295" i="66"/>
  <c r="AU1294" i="66"/>
  <c r="AT1294" i="66"/>
  <c r="AU1293" i="66"/>
  <c r="AT1293" i="66"/>
  <c r="AU1292" i="66"/>
  <c r="AT1292" i="66"/>
  <c r="AU1291" i="66"/>
  <c r="AT1291" i="66"/>
  <c r="AU1290" i="66"/>
  <c r="AT1290" i="66"/>
  <c r="AU1289" i="66"/>
  <c r="AT1289" i="66"/>
  <c r="AU1288" i="66"/>
  <c r="AT1288" i="66"/>
  <c r="AU1287" i="66"/>
  <c r="AT1287" i="66"/>
  <c r="AU1286" i="66"/>
  <c r="AT1286" i="66"/>
  <c r="AU1285" i="66"/>
  <c r="AT1285" i="66"/>
  <c r="AU1284" i="66"/>
  <c r="AT1284" i="66"/>
  <c r="AU1283" i="66"/>
  <c r="AT1283" i="66"/>
  <c r="AU1282" i="66"/>
  <c r="AT1282" i="66"/>
  <c r="AU1281" i="66"/>
  <c r="AT1281" i="66"/>
  <c r="AU1280" i="66"/>
  <c r="AT1280" i="66"/>
  <c r="AU1279" i="66"/>
  <c r="AT1279" i="66"/>
  <c r="AU1278" i="66"/>
  <c r="AT1278" i="66"/>
  <c r="AU1277" i="66"/>
  <c r="AT1277" i="66"/>
  <c r="AU1276" i="66"/>
  <c r="AT1276" i="66"/>
  <c r="AU1275" i="66"/>
  <c r="AT1275" i="66"/>
  <c r="AU1274" i="66"/>
  <c r="AT1274" i="66"/>
  <c r="AU1273" i="66"/>
  <c r="AT1273" i="66"/>
  <c r="AU1272" i="66"/>
  <c r="AT1272" i="66"/>
  <c r="AU1271" i="66"/>
  <c r="AT1271" i="66"/>
  <c r="AU1270" i="66"/>
  <c r="AT1270" i="66"/>
  <c r="AU1269" i="66"/>
  <c r="AT1269" i="66"/>
  <c r="AU1268" i="66"/>
  <c r="AT1268" i="66"/>
  <c r="AU1267" i="66"/>
  <c r="AT1267" i="66"/>
  <c r="AU1266" i="66"/>
  <c r="AT1266" i="66"/>
  <c r="AU1265" i="66"/>
  <c r="AT1265" i="66"/>
  <c r="AU1264" i="66"/>
  <c r="AT1264" i="66"/>
  <c r="AU1263" i="66"/>
  <c r="AT1263" i="66"/>
  <c r="AU1262" i="66"/>
  <c r="AT1262" i="66"/>
  <c r="AU1261" i="66"/>
  <c r="AT1261" i="66"/>
  <c r="AU1260" i="66"/>
  <c r="AT1260" i="66"/>
  <c r="AU1259" i="66"/>
  <c r="AT1259" i="66"/>
  <c r="AU1258" i="66"/>
  <c r="AT1258" i="66"/>
  <c r="AU1257" i="66"/>
  <c r="AT1257" i="66"/>
  <c r="AU1256" i="66"/>
  <c r="AT1256" i="66"/>
  <c r="AU1255" i="66"/>
  <c r="AT1255" i="66"/>
  <c r="AU1254" i="66"/>
  <c r="AT1254" i="66"/>
  <c r="AU1253" i="66"/>
  <c r="AT1253" i="66"/>
  <c r="AU1252" i="66"/>
  <c r="AT1252" i="66"/>
  <c r="AU1251" i="66"/>
  <c r="AT1251" i="66"/>
  <c r="AU1250" i="66"/>
  <c r="AT1250" i="66"/>
  <c r="AU1249" i="66"/>
  <c r="AT1249" i="66"/>
  <c r="AU1248" i="66"/>
  <c r="AT1248" i="66"/>
  <c r="AU1247" i="66"/>
  <c r="AT1247" i="66"/>
  <c r="AU1246" i="66"/>
  <c r="AT1246" i="66"/>
  <c r="AU1245" i="66"/>
  <c r="AT1245" i="66"/>
  <c r="AU1244" i="66"/>
  <c r="AT1244" i="66"/>
  <c r="AU1243" i="66"/>
  <c r="AT1243" i="66"/>
  <c r="AU1242" i="66"/>
  <c r="AT1242" i="66"/>
  <c r="AU1241" i="66"/>
  <c r="AT1241" i="66"/>
  <c r="AU1240" i="66"/>
  <c r="AT1240" i="66"/>
  <c r="AU1239" i="66"/>
  <c r="AT1239" i="66"/>
  <c r="AU1238" i="66"/>
  <c r="AT1238" i="66"/>
  <c r="AU1237" i="66"/>
  <c r="AT1237" i="66"/>
  <c r="AU1236" i="66"/>
  <c r="AT1236" i="66"/>
  <c r="AU1235" i="66"/>
  <c r="AT1235" i="66"/>
  <c r="AU1234" i="66"/>
  <c r="AT1234" i="66"/>
  <c r="AU1233" i="66"/>
  <c r="AT1233" i="66"/>
  <c r="AU1232" i="66"/>
  <c r="AT1232" i="66"/>
  <c r="AU1231" i="66"/>
  <c r="AT1231" i="66"/>
  <c r="AU1230" i="66"/>
  <c r="AT1230" i="66"/>
  <c r="AU1229" i="66"/>
  <c r="AT1229" i="66"/>
  <c r="AU1228" i="66"/>
  <c r="AT1228" i="66"/>
  <c r="AU1227" i="66"/>
  <c r="AT1227" i="66"/>
  <c r="AU1226" i="66"/>
  <c r="AT1226" i="66"/>
  <c r="AU1225" i="66"/>
  <c r="AT1225" i="66"/>
  <c r="AU1224" i="66"/>
  <c r="AT1224" i="66"/>
  <c r="AU1223" i="66"/>
  <c r="AT1223" i="66"/>
  <c r="AU1222" i="66"/>
  <c r="AT1222" i="66"/>
  <c r="AU1221" i="66"/>
  <c r="AT1221" i="66"/>
  <c r="AU1220" i="66"/>
  <c r="AT1220" i="66"/>
  <c r="AU1219" i="66"/>
  <c r="AT1219" i="66"/>
  <c r="AU1218" i="66"/>
  <c r="AT1218" i="66"/>
  <c r="AU1217" i="66"/>
  <c r="AT1217" i="66"/>
  <c r="AU1216" i="66"/>
  <c r="AT1216" i="66"/>
  <c r="AU1215" i="66"/>
  <c r="AT1215" i="66"/>
  <c r="AU1214" i="66"/>
  <c r="AT1214" i="66"/>
  <c r="AU1213" i="66"/>
  <c r="AT1213" i="66"/>
  <c r="AU1212" i="66"/>
  <c r="AT1212" i="66"/>
  <c r="AU1211" i="66"/>
  <c r="AT1211" i="66"/>
  <c r="AU1210" i="66"/>
  <c r="AT1210" i="66"/>
  <c r="AU1209" i="66"/>
  <c r="AT1209" i="66"/>
  <c r="AU1208" i="66"/>
  <c r="AT1208" i="66"/>
  <c r="AU1207" i="66"/>
  <c r="AT1207" i="66"/>
  <c r="AU1206" i="66"/>
  <c r="AT1206" i="66"/>
  <c r="AU1205" i="66"/>
  <c r="AT1205" i="66"/>
  <c r="AU1204" i="66"/>
  <c r="AT1204" i="66"/>
  <c r="AU1203" i="66"/>
  <c r="AT1203" i="66"/>
  <c r="AU1202" i="66"/>
  <c r="AT1202" i="66"/>
  <c r="AU1201" i="66"/>
  <c r="AT1201" i="66"/>
  <c r="AU1200" i="66"/>
  <c r="AT1200" i="66"/>
  <c r="AU1199" i="66"/>
  <c r="AT1199" i="66"/>
  <c r="AU1198" i="66"/>
  <c r="AT1198" i="66"/>
  <c r="AU1197" i="66"/>
  <c r="AT1197" i="66"/>
  <c r="AU1196" i="66"/>
  <c r="AT1196" i="66"/>
  <c r="AU1195" i="66"/>
  <c r="AT1195" i="66"/>
  <c r="AU1194" i="66"/>
  <c r="AT1194" i="66"/>
  <c r="AU1193" i="66"/>
  <c r="AT1193" i="66"/>
  <c r="AU1192" i="66"/>
  <c r="AT1192" i="66"/>
  <c r="AU1191" i="66"/>
  <c r="AT1191" i="66"/>
  <c r="AU1190" i="66"/>
  <c r="AT1190" i="66"/>
  <c r="AU1189" i="66"/>
  <c r="AT1189" i="66"/>
  <c r="AU1188" i="66"/>
  <c r="AT1188" i="66"/>
  <c r="AU1187" i="66"/>
  <c r="AT1187" i="66"/>
  <c r="AU1186" i="66"/>
  <c r="AT1186" i="66"/>
  <c r="AU1185" i="66"/>
  <c r="AT1185" i="66"/>
  <c r="AU1184" i="66"/>
  <c r="AT1184" i="66"/>
  <c r="AU1183" i="66"/>
  <c r="AT1183" i="66"/>
  <c r="AU1182" i="66"/>
  <c r="AT1182" i="66"/>
  <c r="AU1181" i="66"/>
  <c r="AT1181" i="66"/>
  <c r="AU1180" i="66"/>
  <c r="AT1180" i="66"/>
  <c r="AU1179" i="66"/>
  <c r="AT1179" i="66"/>
  <c r="AU1178" i="66"/>
  <c r="AT1178" i="66"/>
  <c r="AU1177" i="66"/>
  <c r="AT1177" i="66"/>
  <c r="AU1176" i="66"/>
  <c r="AT1176" i="66"/>
  <c r="AU1175" i="66"/>
  <c r="AT1175" i="66"/>
  <c r="AU1174" i="66"/>
  <c r="AT1174" i="66"/>
  <c r="AU1173" i="66"/>
  <c r="AT1173" i="66"/>
  <c r="AU1172" i="66"/>
  <c r="AT1172" i="66"/>
  <c r="AU1171" i="66"/>
  <c r="AT1171" i="66"/>
  <c r="AU1170" i="66"/>
  <c r="AT1170" i="66"/>
  <c r="AU1169" i="66"/>
  <c r="AT1169" i="66"/>
  <c r="AU1168" i="66"/>
  <c r="AT1168" i="66"/>
  <c r="AU1167" i="66"/>
  <c r="AT1167" i="66"/>
  <c r="AU1166" i="66"/>
  <c r="AT1166" i="66"/>
  <c r="AU1165" i="66"/>
  <c r="AT1165" i="66"/>
  <c r="AU1164" i="66"/>
  <c r="AT1164" i="66"/>
  <c r="AU1163" i="66"/>
  <c r="AT1163" i="66"/>
  <c r="AU1162" i="66"/>
  <c r="AT1162" i="66"/>
  <c r="AU1161" i="66"/>
  <c r="AT1161" i="66"/>
  <c r="AU1160" i="66"/>
  <c r="AT1160" i="66"/>
  <c r="AU1159" i="66"/>
  <c r="AT1159" i="66"/>
  <c r="AU1158" i="66"/>
  <c r="AT1158" i="66"/>
  <c r="AU1157" i="66"/>
  <c r="AT1157" i="66"/>
  <c r="AU1156" i="66"/>
  <c r="AT1156" i="66"/>
  <c r="AU1155" i="66"/>
  <c r="AT1155" i="66"/>
  <c r="AU1154" i="66"/>
  <c r="AT1154" i="66"/>
  <c r="AU1153" i="66"/>
  <c r="AT1153" i="66"/>
  <c r="AU1152" i="66"/>
  <c r="AT1152" i="66"/>
  <c r="AU1151" i="66"/>
  <c r="AT1151" i="66"/>
  <c r="AU1150" i="66"/>
  <c r="AT1150" i="66"/>
  <c r="AU1149" i="66"/>
  <c r="AT1149" i="66"/>
  <c r="AU1148" i="66"/>
  <c r="AT1148" i="66"/>
  <c r="AU1147" i="66"/>
  <c r="AT1147" i="66"/>
  <c r="AU1146" i="66"/>
  <c r="AT1146" i="66"/>
  <c r="AU1145" i="66"/>
  <c r="AT1145" i="66"/>
  <c r="AU1144" i="66"/>
  <c r="AT1144" i="66"/>
  <c r="AU1143" i="66"/>
  <c r="AT1143" i="66"/>
  <c r="AU1142" i="66"/>
  <c r="AT1142" i="66"/>
  <c r="AU1141" i="66"/>
  <c r="AT1141" i="66"/>
  <c r="AU1140" i="66"/>
  <c r="AT1140" i="66"/>
  <c r="AU1139" i="66"/>
  <c r="AT1139" i="66"/>
  <c r="AU1138" i="66"/>
  <c r="AT1138" i="66"/>
  <c r="AU1137" i="66"/>
  <c r="AT1137" i="66"/>
  <c r="AU1136" i="66"/>
  <c r="AT1136" i="66"/>
  <c r="AU1135" i="66"/>
  <c r="AT1135" i="66"/>
  <c r="AU1134" i="66"/>
  <c r="AT1134" i="66"/>
  <c r="AU1133" i="66"/>
  <c r="AT1133" i="66"/>
  <c r="AU1132" i="66"/>
  <c r="AT1132" i="66"/>
  <c r="AU1131" i="66"/>
  <c r="AT1131" i="66"/>
  <c r="AU1130" i="66"/>
  <c r="AT1130" i="66"/>
  <c r="AU1129" i="66"/>
  <c r="AT1129" i="66"/>
  <c r="AU1128" i="66"/>
  <c r="AT1128" i="66"/>
  <c r="AU1127" i="66"/>
  <c r="AT1127" i="66"/>
  <c r="AU1126" i="66"/>
  <c r="AT1126" i="66"/>
  <c r="AU1125" i="66"/>
  <c r="AT1125" i="66"/>
  <c r="AU1124" i="66"/>
  <c r="AT1124" i="66"/>
  <c r="AU1123" i="66"/>
  <c r="AT1123" i="66"/>
  <c r="AU1122" i="66"/>
  <c r="AT1122" i="66"/>
  <c r="AU1121" i="66"/>
  <c r="AT1121" i="66"/>
  <c r="AU1120" i="66"/>
  <c r="AT1120" i="66"/>
  <c r="AU1119" i="66"/>
  <c r="AT1119" i="66"/>
  <c r="AU1118" i="66"/>
  <c r="AT1118" i="66"/>
  <c r="AU1117" i="66"/>
  <c r="AT1117" i="66"/>
  <c r="AU1116" i="66"/>
  <c r="AT1116" i="66"/>
  <c r="AU1115" i="66"/>
  <c r="AT1115" i="66"/>
  <c r="AU1114" i="66"/>
  <c r="AT1114" i="66"/>
  <c r="AU1113" i="66"/>
  <c r="AT1113" i="66"/>
  <c r="AU1112" i="66"/>
  <c r="AT1112" i="66"/>
  <c r="AU1111" i="66"/>
  <c r="AT1111" i="66"/>
  <c r="AU1110" i="66"/>
  <c r="AT1110" i="66"/>
  <c r="AU1109" i="66"/>
  <c r="AT1109" i="66"/>
  <c r="AU1108" i="66"/>
  <c r="AT1108" i="66"/>
  <c r="AU1107" i="66"/>
  <c r="AT1107" i="66"/>
  <c r="AU1106" i="66"/>
  <c r="AT1106" i="66"/>
  <c r="AU1105" i="66"/>
  <c r="AT1105" i="66"/>
  <c r="AU1104" i="66"/>
  <c r="AT1104" i="66"/>
  <c r="AU1103" i="66"/>
  <c r="AT1103" i="66"/>
  <c r="AU1102" i="66"/>
  <c r="AT1102" i="66"/>
  <c r="AU1101" i="66"/>
  <c r="AT1101" i="66"/>
  <c r="AU1100" i="66"/>
  <c r="AT1100" i="66"/>
  <c r="AU1099" i="66"/>
  <c r="AT1099" i="66"/>
  <c r="AU1098" i="66"/>
  <c r="AT1098" i="66"/>
  <c r="AU1097" i="66"/>
  <c r="AT1097" i="66"/>
  <c r="AU1096" i="66"/>
  <c r="AT1096" i="66"/>
  <c r="AU1095" i="66"/>
  <c r="AT1095" i="66"/>
  <c r="AU1094" i="66"/>
  <c r="AT1094" i="66"/>
  <c r="AU1093" i="66"/>
  <c r="AT1093" i="66"/>
  <c r="AU1092" i="66"/>
  <c r="AT1092" i="66"/>
  <c r="AU1091" i="66"/>
  <c r="AT1091" i="66"/>
  <c r="AU1090" i="66"/>
  <c r="AT1090" i="66"/>
  <c r="AU1089" i="66"/>
  <c r="AT1089" i="66"/>
  <c r="AU1088" i="66"/>
  <c r="AT1088" i="66"/>
  <c r="AU1087" i="66"/>
  <c r="AT1087" i="66"/>
  <c r="AU1086" i="66"/>
  <c r="AT1086" i="66"/>
  <c r="AU1085" i="66"/>
  <c r="AT1085" i="66"/>
  <c r="AU1084" i="66"/>
  <c r="AT1084" i="66"/>
  <c r="AU1083" i="66"/>
  <c r="AT1083" i="66"/>
  <c r="AU1082" i="66"/>
  <c r="AT1082" i="66"/>
  <c r="AU1081" i="66"/>
  <c r="AT1081" i="66"/>
  <c r="AU1080" i="66"/>
  <c r="AT1080" i="66"/>
  <c r="AU1079" i="66"/>
  <c r="AT1079" i="66"/>
  <c r="AU1078" i="66"/>
  <c r="AT1078" i="66"/>
  <c r="AU1077" i="66"/>
  <c r="AT1077" i="66"/>
  <c r="AU1076" i="66"/>
  <c r="AT1076" i="66"/>
  <c r="AU1075" i="66"/>
  <c r="AT1075" i="66"/>
  <c r="AU1074" i="66"/>
  <c r="AT1074" i="66"/>
  <c r="AU1073" i="66"/>
  <c r="AT1073" i="66"/>
  <c r="AU1072" i="66"/>
  <c r="AT1072" i="66"/>
  <c r="AU1071" i="66"/>
  <c r="AT1071" i="66"/>
  <c r="AU1070" i="66"/>
  <c r="AT1070" i="66"/>
  <c r="AU1069" i="66"/>
  <c r="AT1069" i="66"/>
  <c r="AU1068" i="66"/>
  <c r="AT1068" i="66"/>
  <c r="AU1067" i="66"/>
  <c r="AT1067" i="66"/>
  <c r="AU1066" i="66"/>
  <c r="AT1066" i="66"/>
  <c r="AU1065" i="66"/>
  <c r="AT1065" i="66"/>
  <c r="AU1064" i="66"/>
  <c r="AT1064" i="66"/>
  <c r="AU1063" i="66"/>
  <c r="AT1063" i="66"/>
  <c r="AU1062" i="66"/>
  <c r="AT1062" i="66"/>
  <c r="AU1061" i="66"/>
  <c r="AT1061" i="66"/>
  <c r="AU1060" i="66"/>
  <c r="AT1060" i="66"/>
  <c r="AU1059" i="66"/>
  <c r="AT1059" i="66"/>
  <c r="AU1058" i="66"/>
  <c r="AT1058" i="66"/>
  <c r="AU1057" i="66"/>
  <c r="AT1057" i="66"/>
  <c r="AU1056" i="66"/>
  <c r="AT1056" i="66"/>
  <c r="AU1055" i="66"/>
  <c r="AT1055" i="66"/>
  <c r="AU1054" i="66"/>
  <c r="AT1054" i="66"/>
  <c r="AU1053" i="66"/>
  <c r="AT1053" i="66"/>
  <c r="AU1052" i="66"/>
  <c r="AT1052" i="66"/>
  <c r="AU1051" i="66"/>
  <c r="AT1051" i="66"/>
  <c r="AU1050" i="66"/>
  <c r="AT1050" i="66"/>
  <c r="AU1049" i="66"/>
  <c r="AT1049" i="66"/>
  <c r="AU1048" i="66"/>
  <c r="AT1048" i="66"/>
  <c r="AU1047" i="66"/>
  <c r="AT1047" i="66"/>
  <c r="AU1046" i="66"/>
  <c r="AT1046" i="66"/>
  <c r="AU1045" i="66"/>
  <c r="AT1045" i="66"/>
  <c r="AU1044" i="66"/>
  <c r="AT1044" i="66"/>
  <c r="AU1043" i="66"/>
  <c r="AT1043" i="66"/>
  <c r="AU1042" i="66"/>
  <c r="AT1042" i="66"/>
  <c r="AU1041" i="66"/>
  <c r="AT1041" i="66"/>
  <c r="AU1040" i="66"/>
  <c r="AT1040" i="66"/>
  <c r="AU1039" i="66"/>
  <c r="AT1039" i="66"/>
  <c r="AU1038" i="66"/>
  <c r="AT1038" i="66"/>
  <c r="AU1037" i="66"/>
  <c r="AT1037" i="66"/>
  <c r="AU1036" i="66"/>
  <c r="AT1036" i="66"/>
  <c r="AU1035" i="66"/>
  <c r="AT1035" i="66"/>
  <c r="AU1034" i="66"/>
  <c r="AT1034" i="66"/>
  <c r="AU1033" i="66"/>
  <c r="AT1033" i="66"/>
  <c r="AU1032" i="66"/>
  <c r="AT1032" i="66"/>
  <c r="AU1031" i="66"/>
  <c r="AT1031" i="66"/>
  <c r="AU1030" i="66"/>
  <c r="AT1030" i="66"/>
  <c r="AU1029" i="66"/>
  <c r="AT1029" i="66"/>
  <c r="AU1028" i="66"/>
  <c r="AT1028" i="66"/>
  <c r="AU1027" i="66"/>
  <c r="AT1027" i="66"/>
  <c r="AU1026" i="66"/>
  <c r="AT1026" i="66"/>
  <c r="AU1025" i="66"/>
  <c r="AT1025" i="66"/>
  <c r="AU1024" i="66"/>
  <c r="AT1024" i="66"/>
  <c r="AU1023" i="66"/>
  <c r="AT1023" i="66"/>
  <c r="AU1022" i="66"/>
  <c r="AT1022" i="66"/>
  <c r="AU1021" i="66"/>
  <c r="AT1021" i="66"/>
  <c r="AU1020" i="66"/>
  <c r="AT1020" i="66"/>
  <c r="AU1019" i="66"/>
  <c r="AT1019" i="66"/>
  <c r="AU1018" i="66"/>
  <c r="AT1018" i="66"/>
  <c r="AU1017" i="66"/>
  <c r="AT1017" i="66"/>
  <c r="AU1016" i="66"/>
  <c r="AT1016" i="66"/>
  <c r="AU1015" i="66"/>
  <c r="AT1015" i="66"/>
  <c r="AU1014" i="66"/>
  <c r="AT1014" i="66"/>
  <c r="AU1013" i="66"/>
  <c r="AT1013" i="66"/>
  <c r="AU1012" i="66"/>
  <c r="AT1012" i="66"/>
  <c r="AU1011" i="66"/>
  <c r="AT1011" i="66"/>
  <c r="AU1010" i="66"/>
  <c r="AT1010" i="66"/>
  <c r="AU1009" i="66"/>
  <c r="AT1009" i="66"/>
  <c r="AU1008" i="66"/>
  <c r="AT1008" i="66"/>
  <c r="AU1007" i="66"/>
  <c r="AT1007" i="66"/>
  <c r="AU1006" i="66"/>
  <c r="AT1006" i="66"/>
  <c r="AU1005" i="66"/>
  <c r="AT1005" i="66"/>
  <c r="AU1004" i="66"/>
  <c r="AT1004" i="66"/>
  <c r="AU1003" i="66"/>
  <c r="AT1003" i="66"/>
  <c r="AU1002" i="66"/>
  <c r="AT1002" i="66"/>
  <c r="AU1001" i="66"/>
  <c r="AT1001" i="66"/>
  <c r="AU1000" i="66"/>
  <c r="AT1000" i="66"/>
  <c r="AU999" i="66"/>
  <c r="AT999" i="66"/>
  <c r="AU998" i="66"/>
  <c r="AT998" i="66"/>
  <c r="AU997" i="66"/>
  <c r="AT997" i="66"/>
  <c r="AU996" i="66"/>
  <c r="AT996" i="66"/>
  <c r="AU995" i="66"/>
  <c r="AT995" i="66"/>
  <c r="AU994" i="66"/>
  <c r="AT994" i="66"/>
  <c r="AU993" i="66"/>
  <c r="AT993" i="66"/>
  <c r="AU992" i="66"/>
  <c r="AT992" i="66"/>
  <c r="AU991" i="66"/>
  <c r="AT991" i="66"/>
  <c r="AU990" i="66"/>
  <c r="AT990" i="66"/>
  <c r="AU989" i="66"/>
  <c r="AT989" i="66"/>
  <c r="AU988" i="66"/>
  <c r="AT988" i="66"/>
  <c r="AU987" i="66"/>
  <c r="AT987" i="66"/>
  <c r="AU986" i="66"/>
  <c r="AT986" i="66"/>
  <c r="AU985" i="66"/>
  <c r="AT985" i="66"/>
  <c r="AU984" i="66"/>
  <c r="AT984" i="66"/>
  <c r="AU983" i="66"/>
  <c r="AT983" i="66"/>
  <c r="AU982" i="66"/>
  <c r="AT982" i="66"/>
  <c r="AU981" i="66"/>
  <c r="AT981" i="66"/>
  <c r="AU980" i="66"/>
  <c r="AT980" i="66"/>
  <c r="AU979" i="66"/>
  <c r="AT979" i="66"/>
  <c r="AU978" i="66"/>
  <c r="AT978" i="66"/>
  <c r="AU977" i="66"/>
  <c r="AT977" i="66"/>
  <c r="AU976" i="66"/>
  <c r="AT976" i="66"/>
  <c r="AU975" i="66"/>
  <c r="AT975" i="66"/>
  <c r="AU974" i="66"/>
  <c r="AT974" i="66"/>
  <c r="AU973" i="66"/>
  <c r="AT973" i="66"/>
  <c r="AU972" i="66"/>
  <c r="AT972" i="66"/>
  <c r="AU971" i="66"/>
  <c r="AT971" i="66"/>
  <c r="AU970" i="66"/>
  <c r="AT970" i="66"/>
  <c r="AU969" i="66"/>
  <c r="AT969" i="66"/>
  <c r="AU968" i="66"/>
  <c r="AT968" i="66"/>
  <c r="AU967" i="66"/>
  <c r="AT967" i="66"/>
  <c r="AU966" i="66"/>
  <c r="AT966" i="66"/>
  <c r="AU965" i="66"/>
  <c r="AT965" i="66"/>
  <c r="AU964" i="66"/>
  <c r="AT964" i="66"/>
  <c r="AU963" i="66"/>
  <c r="AT963" i="66"/>
  <c r="AU962" i="66"/>
  <c r="AT962" i="66"/>
  <c r="AU961" i="66"/>
  <c r="AT961" i="66"/>
  <c r="AU960" i="66"/>
  <c r="AT960" i="66"/>
  <c r="AU959" i="66"/>
  <c r="AT959" i="66"/>
  <c r="AU958" i="66"/>
  <c r="AT958" i="66"/>
  <c r="AU957" i="66"/>
  <c r="AT957" i="66"/>
  <c r="AU956" i="66"/>
  <c r="AT956" i="66"/>
  <c r="AU955" i="66"/>
  <c r="AT955" i="66"/>
  <c r="AU954" i="66"/>
  <c r="AT954" i="66"/>
  <c r="AU953" i="66"/>
  <c r="AT953" i="66"/>
  <c r="AU952" i="66"/>
  <c r="AT952" i="66"/>
  <c r="AU951" i="66"/>
  <c r="AT951" i="66"/>
  <c r="AU950" i="66"/>
  <c r="AT950" i="66"/>
  <c r="AU949" i="66"/>
  <c r="AT949" i="66"/>
  <c r="AU948" i="66"/>
  <c r="AT948" i="66"/>
  <c r="AU947" i="66"/>
  <c r="AT947" i="66"/>
  <c r="AU946" i="66"/>
  <c r="AT946" i="66"/>
  <c r="AU945" i="66"/>
  <c r="AT945" i="66"/>
  <c r="AU944" i="66"/>
  <c r="AT944" i="66"/>
  <c r="AU943" i="66"/>
  <c r="AT943" i="66"/>
  <c r="AU942" i="66"/>
  <c r="AT942" i="66"/>
  <c r="AU941" i="66"/>
  <c r="AT941" i="66"/>
  <c r="AU940" i="66"/>
  <c r="AT940" i="66"/>
  <c r="AU939" i="66"/>
  <c r="AT939" i="66"/>
  <c r="AU938" i="66"/>
  <c r="AT938" i="66"/>
  <c r="AU937" i="66"/>
  <c r="AT937" i="66"/>
  <c r="AU936" i="66"/>
  <c r="AT936" i="66"/>
  <c r="AU935" i="66"/>
  <c r="AT935" i="66"/>
  <c r="AU934" i="66"/>
  <c r="AT934" i="66"/>
  <c r="AU933" i="66"/>
  <c r="AT933" i="66"/>
  <c r="AU932" i="66"/>
  <c r="AT932" i="66"/>
  <c r="AU931" i="66"/>
  <c r="AT931" i="66"/>
  <c r="AU930" i="66"/>
  <c r="AT930" i="66"/>
  <c r="AU929" i="66"/>
  <c r="AT929" i="66"/>
  <c r="AU928" i="66"/>
  <c r="AT928" i="66"/>
  <c r="AU927" i="66"/>
  <c r="AT927" i="66"/>
  <c r="AU926" i="66"/>
  <c r="AT926" i="66"/>
  <c r="AU925" i="66"/>
  <c r="AT925" i="66"/>
  <c r="AU924" i="66"/>
  <c r="AT924" i="66"/>
  <c r="AU923" i="66"/>
  <c r="AT923" i="66"/>
  <c r="AU922" i="66"/>
  <c r="AT922" i="66"/>
  <c r="AU921" i="66"/>
  <c r="AT921" i="66"/>
  <c r="AU920" i="66"/>
  <c r="AT920" i="66"/>
  <c r="AU919" i="66"/>
  <c r="AT919" i="66"/>
  <c r="AU918" i="66"/>
  <c r="AT918" i="66"/>
  <c r="AU917" i="66"/>
  <c r="AT917" i="66"/>
  <c r="AU916" i="66"/>
  <c r="AT916" i="66"/>
  <c r="AU915" i="66"/>
  <c r="AT915" i="66"/>
  <c r="AU914" i="66"/>
  <c r="AT914" i="66"/>
  <c r="AU913" i="66"/>
  <c r="AT913" i="66"/>
  <c r="AU912" i="66"/>
  <c r="AT912" i="66"/>
  <c r="AU911" i="66"/>
  <c r="AT911" i="66"/>
  <c r="AU910" i="66"/>
  <c r="AT910" i="66"/>
  <c r="AU909" i="66"/>
  <c r="AT909" i="66"/>
  <c r="AU908" i="66"/>
  <c r="AT908" i="66"/>
  <c r="AU907" i="66"/>
  <c r="AT907" i="66"/>
  <c r="AU906" i="66"/>
  <c r="AT906" i="66"/>
  <c r="AU905" i="66"/>
  <c r="AT905" i="66"/>
  <c r="AU904" i="66"/>
  <c r="AT904" i="66"/>
  <c r="AU903" i="66"/>
  <c r="AT903" i="66"/>
  <c r="AU902" i="66"/>
  <c r="AT902" i="66"/>
  <c r="AU901" i="66"/>
  <c r="AT901" i="66"/>
  <c r="AU900" i="66"/>
  <c r="AT900" i="66"/>
  <c r="AU899" i="66"/>
  <c r="AT899" i="66"/>
  <c r="AU898" i="66"/>
  <c r="AT898" i="66"/>
  <c r="AU897" i="66"/>
  <c r="AT897" i="66"/>
  <c r="AU896" i="66"/>
  <c r="AT896" i="66"/>
  <c r="AU895" i="66"/>
  <c r="AT895" i="66"/>
  <c r="AU894" i="66"/>
  <c r="AT894" i="66"/>
  <c r="AU893" i="66"/>
  <c r="AT893" i="66"/>
  <c r="AU892" i="66"/>
  <c r="AT892" i="66"/>
  <c r="AU891" i="66"/>
  <c r="AT891" i="66"/>
  <c r="AU890" i="66"/>
  <c r="AT890" i="66"/>
  <c r="AU889" i="66"/>
  <c r="AT889" i="66"/>
  <c r="AU888" i="66"/>
  <c r="AT888" i="66"/>
  <c r="AU887" i="66"/>
  <c r="AT887" i="66"/>
  <c r="AU886" i="66"/>
  <c r="AT886" i="66"/>
  <c r="AU885" i="66"/>
  <c r="AT885" i="66"/>
  <c r="AU884" i="66"/>
  <c r="AT884" i="66"/>
  <c r="AU883" i="66"/>
  <c r="AT883" i="66"/>
  <c r="AU882" i="66"/>
  <c r="AT882" i="66"/>
  <c r="AU881" i="66"/>
  <c r="AT881" i="66"/>
  <c r="AU880" i="66"/>
  <c r="AT880" i="66"/>
  <c r="AU879" i="66"/>
  <c r="AT879" i="66"/>
  <c r="AU878" i="66"/>
  <c r="AT878" i="66"/>
  <c r="AU877" i="66"/>
  <c r="AT877" i="66"/>
  <c r="AU876" i="66"/>
  <c r="AT876" i="66"/>
  <c r="AU875" i="66"/>
  <c r="AT875" i="66"/>
  <c r="AU874" i="66"/>
  <c r="AT874" i="66"/>
  <c r="AU873" i="66"/>
  <c r="AT873" i="66"/>
  <c r="AU872" i="66"/>
  <c r="AT872" i="66"/>
  <c r="AU871" i="66"/>
  <c r="AT871" i="66"/>
  <c r="AU870" i="66"/>
  <c r="AT870" i="66"/>
  <c r="AU869" i="66"/>
  <c r="AT869" i="66"/>
  <c r="AU868" i="66"/>
  <c r="AT868" i="66"/>
  <c r="AU867" i="66"/>
  <c r="AT867" i="66"/>
  <c r="AU866" i="66"/>
  <c r="AT866" i="66"/>
  <c r="AU865" i="66"/>
  <c r="AT865" i="66"/>
  <c r="AU864" i="66"/>
  <c r="AT864" i="66"/>
  <c r="AU863" i="66"/>
  <c r="AT863" i="66"/>
  <c r="AU862" i="66"/>
  <c r="AT862" i="66"/>
  <c r="AU861" i="66"/>
  <c r="AT861" i="66"/>
  <c r="AU860" i="66"/>
  <c r="AT860" i="66"/>
  <c r="AU859" i="66"/>
  <c r="AT859" i="66"/>
  <c r="AU858" i="66"/>
  <c r="AT858" i="66"/>
  <c r="AU857" i="66"/>
  <c r="AT857" i="66"/>
  <c r="AU856" i="66"/>
  <c r="AT856" i="66"/>
  <c r="AU855" i="66"/>
  <c r="AT855" i="66"/>
  <c r="AU854" i="66"/>
  <c r="AT854" i="66"/>
  <c r="AU853" i="66"/>
  <c r="AT853" i="66"/>
  <c r="AU852" i="66"/>
  <c r="AT852" i="66"/>
  <c r="AU851" i="66"/>
  <c r="AT851" i="66"/>
  <c r="AU850" i="66"/>
  <c r="AT850" i="66"/>
  <c r="AU849" i="66"/>
  <c r="AT849" i="66"/>
  <c r="AU848" i="66"/>
  <c r="AT848" i="66"/>
  <c r="AU847" i="66"/>
  <c r="AT847" i="66"/>
  <c r="AU846" i="66"/>
  <c r="AT846" i="66"/>
  <c r="AU845" i="66"/>
  <c r="AT845" i="66"/>
  <c r="AU844" i="66"/>
  <c r="AT844" i="66"/>
  <c r="AU843" i="66"/>
  <c r="AT843" i="66"/>
  <c r="AU842" i="66"/>
  <c r="AT842" i="66"/>
  <c r="AU841" i="66"/>
  <c r="AT841" i="66"/>
  <c r="AU840" i="66"/>
  <c r="AT840" i="66"/>
  <c r="AU839" i="66"/>
  <c r="AT839" i="66"/>
  <c r="AU838" i="66"/>
  <c r="AT838" i="66"/>
  <c r="AU837" i="66"/>
  <c r="AT837" i="66"/>
  <c r="AU836" i="66"/>
  <c r="AT836" i="66"/>
  <c r="AU835" i="66"/>
  <c r="AT835" i="66"/>
  <c r="AU834" i="66"/>
  <c r="AT834" i="66"/>
  <c r="AU833" i="66"/>
  <c r="AT833" i="66"/>
  <c r="AU832" i="66"/>
  <c r="AT832" i="66"/>
  <c r="AU831" i="66"/>
  <c r="AT831" i="66"/>
  <c r="AU830" i="66"/>
  <c r="AT830" i="66"/>
  <c r="AU829" i="66"/>
  <c r="AT829" i="66"/>
  <c r="AU828" i="66"/>
  <c r="AT828" i="66"/>
  <c r="AU827" i="66"/>
  <c r="AT827" i="66"/>
  <c r="AU826" i="66"/>
  <c r="AT826" i="66"/>
  <c r="AU825" i="66"/>
  <c r="AT825" i="66"/>
  <c r="AU824" i="66"/>
  <c r="AT824" i="66"/>
  <c r="AU823" i="66"/>
  <c r="AT823" i="66"/>
  <c r="AU822" i="66"/>
  <c r="AT822" i="66"/>
  <c r="AU821" i="66"/>
  <c r="AT821" i="66"/>
  <c r="AU820" i="66"/>
  <c r="AT820" i="66"/>
  <c r="AU819" i="66"/>
  <c r="AT819" i="66"/>
  <c r="AU818" i="66"/>
  <c r="AT818" i="66"/>
  <c r="AU817" i="66"/>
  <c r="AT817" i="66"/>
  <c r="AU816" i="66"/>
  <c r="AT816" i="66"/>
  <c r="AU815" i="66"/>
  <c r="AT815" i="66"/>
  <c r="AU814" i="66"/>
  <c r="AT814" i="66"/>
  <c r="AU813" i="66"/>
  <c r="AT813" i="66"/>
  <c r="AU812" i="66"/>
  <c r="AT812" i="66"/>
  <c r="AU811" i="66"/>
  <c r="AT811" i="66"/>
  <c r="AU810" i="66"/>
  <c r="AT810" i="66"/>
  <c r="AU809" i="66"/>
  <c r="AT809" i="66"/>
  <c r="AU808" i="66"/>
  <c r="AT808" i="66"/>
  <c r="AU807" i="66"/>
  <c r="AT807" i="66"/>
  <c r="AU806" i="66"/>
  <c r="AT806" i="66"/>
  <c r="AU805" i="66"/>
  <c r="AT805" i="66"/>
  <c r="AU804" i="66"/>
  <c r="AT804" i="66"/>
  <c r="AU803" i="66"/>
  <c r="AT803" i="66"/>
  <c r="AU802" i="66"/>
  <c r="AT802" i="66"/>
  <c r="AU801" i="66"/>
  <c r="AT801" i="66"/>
  <c r="AU800" i="66"/>
  <c r="AT800" i="66"/>
  <c r="AU799" i="66"/>
  <c r="AT799" i="66"/>
  <c r="AU798" i="66"/>
  <c r="AT798" i="66"/>
  <c r="AU797" i="66"/>
  <c r="AT797" i="66"/>
  <c r="AU796" i="66"/>
  <c r="AT796" i="66"/>
  <c r="AU795" i="66"/>
  <c r="AT795" i="66"/>
  <c r="AU794" i="66"/>
  <c r="AT794" i="66"/>
  <c r="AU793" i="66"/>
  <c r="AT793" i="66"/>
  <c r="AU792" i="66"/>
  <c r="AT792" i="66"/>
  <c r="AU791" i="66"/>
  <c r="AT791" i="66"/>
  <c r="AU790" i="66"/>
  <c r="AT790" i="66"/>
  <c r="AU789" i="66"/>
  <c r="AT789" i="66"/>
  <c r="AU788" i="66"/>
  <c r="AT788" i="66"/>
  <c r="AU787" i="66"/>
  <c r="AT787" i="66"/>
  <c r="AU786" i="66"/>
  <c r="AT786" i="66"/>
  <c r="AU785" i="66"/>
  <c r="AT785" i="66"/>
  <c r="AU784" i="66"/>
  <c r="AT784" i="66"/>
  <c r="AU783" i="66"/>
  <c r="AT783" i="66"/>
  <c r="AU782" i="66"/>
  <c r="AT782" i="66"/>
  <c r="AU781" i="66"/>
  <c r="AT781" i="66"/>
  <c r="AU780" i="66"/>
  <c r="AT780" i="66"/>
  <c r="AU779" i="66"/>
  <c r="AT779" i="66"/>
  <c r="AU778" i="66"/>
  <c r="AT778" i="66"/>
  <c r="AU777" i="66"/>
  <c r="AT777" i="66"/>
  <c r="AU776" i="66"/>
  <c r="AT776" i="66"/>
  <c r="AU775" i="66"/>
  <c r="AT775" i="66"/>
  <c r="AU774" i="66"/>
  <c r="AT774" i="66"/>
  <c r="AU773" i="66"/>
  <c r="AT773" i="66"/>
  <c r="AU772" i="66"/>
  <c r="AT772" i="66"/>
  <c r="AU771" i="66"/>
  <c r="AT771" i="66"/>
  <c r="AU770" i="66"/>
  <c r="AT770" i="66"/>
  <c r="AU769" i="66"/>
  <c r="AT769" i="66"/>
  <c r="AU768" i="66"/>
  <c r="AT768" i="66"/>
  <c r="AU767" i="66"/>
  <c r="AT767" i="66"/>
  <c r="AU766" i="66"/>
  <c r="AT766" i="66"/>
  <c r="AU765" i="66"/>
  <c r="AT765" i="66"/>
  <c r="AU764" i="66"/>
  <c r="AT764" i="66"/>
  <c r="AU763" i="66"/>
  <c r="AT763" i="66"/>
  <c r="AU762" i="66"/>
  <c r="AT762" i="66"/>
  <c r="AU761" i="66"/>
  <c r="AT761" i="66"/>
  <c r="AU760" i="66"/>
  <c r="AT760" i="66"/>
  <c r="AU759" i="66"/>
  <c r="AT759" i="66"/>
  <c r="AU758" i="66"/>
  <c r="AT758" i="66"/>
  <c r="AU757" i="66"/>
  <c r="AT757" i="66"/>
  <c r="AU756" i="66"/>
  <c r="AT756" i="66"/>
  <c r="AU755" i="66"/>
  <c r="AT755" i="66"/>
  <c r="AU754" i="66"/>
  <c r="AT754" i="66"/>
  <c r="AU753" i="66"/>
  <c r="AT753" i="66"/>
  <c r="AU752" i="66"/>
  <c r="AT752" i="66"/>
  <c r="AU751" i="66"/>
  <c r="AT751" i="66"/>
  <c r="AU750" i="66"/>
  <c r="AT750" i="66"/>
  <c r="AU749" i="66"/>
  <c r="AT749" i="66"/>
  <c r="AU748" i="66"/>
  <c r="AT748" i="66"/>
  <c r="AU747" i="66"/>
  <c r="AT747" i="66"/>
  <c r="AU746" i="66"/>
  <c r="AT746" i="66"/>
  <c r="AU745" i="66"/>
  <c r="AT745" i="66"/>
  <c r="AU744" i="66"/>
  <c r="AT744" i="66"/>
  <c r="AU743" i="66"/>
  <c r="AT743" i="66"/>
  <c r="AU742" i="66"/>
  <c r="AT742" i="66"/>
  <c r="AU741" i="66"/>
  <c r="AT741" i="66"/>
  <c r="AU740" i="66"/>
  <c r="AT740" i="66"/>
  <c r="AU739" i="66"/>
  <c r="AT739" i="66"/>
  <c r="AU738" i="66"/>
  <c r="AT738" i="66"/>
  <c r="AU737" i="66"/>
  <c r="AT737" i="66"/>
  <c r="AU736" i="66"/>
  <c r="AT736" i="66"/>
  <c r="AU735" i="66"/>
  <c r="AT735" i="66"/>
  <c r="AU734" i="66"/>
  <c r="AT734" i="66"/>
  <c r="AU733" i="66"/>
  <c r="AT733" i="66"/>
  <c r="AU732" i="66"/>
  <c r="AT732" i="66"/>
  <c r="AU731" i="66"/>
  <c r="AT731" i="66"/>
  <c r="AU730" i="66"/>
  <c r="AT730" i="66"/>
  <c r="AU729" i="66"/>
  <c r="AT729" i="66"/>
  <c r="AU728" i="66"/>
  <c r="AT728" i="66"/>
  <c r="AU727" i="66"/>
  <c r="AT727" i="66"/>
  <c r="AU726" i="66"/>
  <c r="AT726" i="66"/>
  <c r="AU725" i="66"/>
  <c r="AT725" i="66"/>
  <c r="AU724" i="66"/>
  <c r="AT724" i="66"/>
  <c r="AU723" i="66"/>
  <c r="AT723" i="66"/>
  <c r="AU722" i="66"/>
  <c r="AT722" i="66"/>
  <c r="AU721" i="66"/>
  <c r="AT721" i="66"/>
  <c r="AU720" i="66"/>
  <c r="AT720" i="66"/>
  <c r="AU719" i="66"/>
  <c r="AT719" i="66"/>
  <c r="AU718" i="66"/>
  <c r="AT718" i="66"/>
  <c r="AU717" i="66"/>
  <c r="AT717" i="66"/>
  <c r="AU716" i="66"/>
  <c r="AT716" i="66"/>
  <c r="AU715" i="66"/>
  <c r="AT715" i="66"/>
  <c r="AU714" i="66"/>
  <c r="AT714" i="66"/>
  <c r="AU713" i="66"/>
  <c r="AT713" i="66"/>
  <c r="AU712" i="66"/>
  <c r="AT712" i="66"/>
  <c r="AU711" i="66"/>
  <c r="AT711" i="66"/>
  <c r="AU710" i="66"/>
  <c r="AT710" i="66"/>
  <c r="AU709" i="66"/>
  <c r="AT709" i="66"/>
  <c r="AU708" i="66"/>
  <c r="AT708" i="66"/>
  <c r="AU707" i="66"/>
  <c r="AT707" i="66"/>
  <c r="AU706" i="66"/>
  <c r="AT706" i="66"/>
  <c r="AU705" i="66"/>
  <c r="AT705" i="66"/>
  <c r="AU704" i="66"/>
  <c r="AT704" i="66"/>
  <c r="AU703" i="66"/>
  <c r="AT703" i="66"/>
  <c r="AU702" i="66"/>
  <c r="AT702" i="66"/>
  <c r="AU701" i="66"/>
  <c r="AT701" i="66"/>
  <c r="AU700" i="66"/>
  <c r="AT700" i="66"/>
  <c r="AU699" i="66"/>
  <c r="AT699" i="66"/>
  <c r="AU698" i="66"/>
  <c r="AT698" i="66"/>
  <c r="AU697" i="66"/>
  <c r="AT697" i="66"/>
  <c r="AU696" i="66"/>
  <c r="AT696" i="66"/>
  <c r="AU695" i="66"/>
  <c r="AT695" i="66"/>
  <c r="AU694" i="66"/>
  <c r="AT694" i="66"/>
  <c r="AU693" i="66"/>
  <c r="AT693" i="66"/>
  <c r="AU692" i="66"/>
  <c r="AT692" i="66"/>
  <c r="AU691" i="66"/>
  <c r="AT691" i="66"/>
  <c r="AU690" i="66"/>
  <c r="AT690" i="66"/>
  <c r="AU689" i="66"/>
  <c r="AT689" i="66"/>
  <c r="AU688" i="66"/>
  <c r="AT688" i="66"/>
  <c r="AU687" i="66"/>
  <c r="AT687" i="66"/>
  <c r="AU686" i="66"/>
  <c r="AT686" i="66"/>
  <c r="AU685" i="66"/>
  <c r="AT685" i="66"/>
  <c r="AU684" i="66"/>
  <c r="AT684" i="66"/>
  <c r="AU683" i="66"/>
  <c r="AT683" i="66"/>
  <c r="AU682" i="66"/>
  <c r="AT682" i="66"/>
  <c r="AU681" i="66"/>
  <c r="AT681" i="66"/>
  <c r="AU680" i="66"/>
  <c r="AT680" i="66"/>
  <c r="AU679" i="66"/>
  <c r="AT679" i="66"/>
  <c r="AU678" i="66"/>
  <c r="AT678" i="66"/>
  <c r="AU677" i="66"/>
  <c r="AT677" i="66"/>
  <c r="AU676" i="66"/>
  <c r="AT676" i="66"/>
  <c r="AU675" i="66"/>
  <c r="AT675" i="66"/>
  <c r="AU674" i="66"/>
  <c r="AT674" i="66"/>
  <c r="AU673" i="66"/>
  <c r="AT673" i="66"/>
  <c r="AU672" i="66"/>
  <c r="AT672" i="66"/>
  <c r="AU671" i="66"/>
  <c r="AT671" i="66"/>
  <c r="AU670" i="66"/>
  <c r="AT670" i="66"/>
  <c r="AU669" i="66"/>
  <c r="AT669" i="66"/>
  <c r="AU668" i="66"/>
  <c r="AT668" i="66"/>
  <c r="AU667" i="66"/>
  <c r="AT667" i="66"/>
  <c r="AU666" i="66"/>
  <c r="AT666" i="66"/>
  <c r="AU665" i="66"/>
  <c r="AT665" i="66"/>
  <c r="AU664" i="66"/>
  <c r="AT664" i="66"/>
  <c r="AU663" i="66"/>
  <c r="AT663" i="66"/>
  <c r="AU662" i="66"/>
  <c r="AT662" i="66"/>
  <c r="AU661" i="66"/>
  <c r="AT661" i="66"/>
  <c r="AU660" i="66"/>
  <c r="AT660" i="66"/>
  <c r="AU659" i="66"/>
  <c r="AT659" i="66"/>
  <c r="AU658" i="66"/>
  <c r="AT658" i="66"/>
  <c r="AU657" i="66"/>
  <c r="AT657" i="66"/>
  <c r="AU656" i="66"/>
  <c r="AT656" i="66"/>
  <c r="AU655" i="66"/>
  <c r="AT655" i="66"/>
  <c r="AU654" i="66"/>
  <c r="AT654" i="66"/>
  <c r="AU653" i="66"/>
  <c r="AT653" i="66"/>
  <c r="AU652" i="66"/>
  <c r="AT652" i="66"/>
  <c r="AU651" i="66"/>
  <c r="AT651" i="66"/>
  <c r="AU650" i="66"/>
  <c r="AT650" i="66"/>
  <c r="AU649" i="66"/>
  <c r="AT649" i="66"/>
  <c r="AU648" i="66"/>
  <c r="AT648" i="66"/>
  <c r="AU647" i="66"/>
  <c r="AT647" i="66"/>
  <c r="AU646" i="66"/>
  <c r="AT646" i="66"/>
  <c r="AU645" i="66"/>
  <c r="AT645" i="66"/>
  <c r="AU644" i="66"/>
  <c r="AT644" i="66"/>
  <c r="AU643" i="66"/>
  <c r="AT643" i="66"/>
  <c r="AU642" i="66"/>
  <c r="AT642" i="66"/>
  <c r="AU641" i="66"/>
  <c r="AT641" i="66"/>
  <c r="AU640" i="66"/>
  <c r="AT640" i="66"/>
  <c r="AU639" i="66"/>
  <c r="AT639" i="66"/>
  <c r="AU638" i="66"/>
  <c r="AT638" i="66"/>
  <c r="AU637" i="66"/>
  <c r="AT637" i="66"/>
  <c r="AU636" i="66"/>
  <c r="AT636" i="66"/>
  <c r="AU635" i="66"/>
  <c r="AT635" i="66"/>
  <c r="AU634" i="66"/>
  <c r="AT634" i="66"/>
  <c r="AU633" i="66"/>
  <c r="AT633" i="66"/>
  <c r="AU632" i="66"/>
  <c r="AT632" i="66"/>
  <c r="AU631" i="66"/>
  <c r="AT631" i="66"/>
  <c r="AU630" i="66"/>
  <c r="AT630" i="66"/>
  <c r="AU629" i="66"/>
  <c r="AT629" i="66"/>
  <c r="AU628" i="66"/>
  <c r="AT628" i="66"/>
  <c r="AU627" i="66"/>
  <c r="AT627" i="66"/>
  <c r="AU626" i="66"/>
  <c r="AT626" i="66"/>
  <c r="AU625" i="66"/>
  <c r="AT625" i="66"/>
  <c r="AU624" i="66"/>
  <c r="AT624" i="66"/>
  <c r="AU623" i="66"/>
  <c r="AT623" i="66"/>
  <c r="AU622" i="66"/>
  <c r="AT622" i="66"/>
  <c r="AU621" i="66"/>
  <c r="AT621" i="66"/>
  <c r="AU620" i="66"/>
  <c r="AT620" i="66"/>
  <c r="AU619" i="66"/>
  <c r="AT619" i="66"/>
  <c r="AU618" i="66"/>
  <c r="AT618" i="66"/>
  <c r="AU617" i="66"/>
  <c r="AT617" i="66"/>
  <c r="AU616" i="66"/>
  <c r="AT616" i="66"/>
  <c r="AU615" i="66"/>
  <c r="AT615" i="66"/>
  <c r="AU614" i="66"/>
  <c r="AT614" i="66"/>
  <c r="AU613" i="66"/>
  <c r="AT613" i="66"/>
  <c r="AU612" i="66"/>
  <c r="AT612" i="66"/>
  <c r="AU611" i="66"/>
  <c r="AT611" i="66"/>
  <c r="AU610" i="66"/>
  <c r="AT610" i="66"/>
  <c r="AU609" i="66"/>
  <c r="AT609" i="66"/>
  <c r="AU608" i="66"/>
  <c r="AT608" i="66"/>
  <c r="AU607" i="66"/>
  <c r="AT607" i="66"/>
  <c r="AU606" i="66"/>
  <c r="AT606" i="66"/>
  <c r="AU605" i="66"/>
  <c r="AT605" i="66"/>
  <c r="AU604" i="66"/>
  <c r="AT604" i="66"/>
  <c r="AU603" i="66"/>
  <c r="AT603" i="66"/>
  <c r="AU602" i="66"/>
  <c r="AT602" i="66"/>
  <c r="AU601" i="66"/>
  <c r="AT601" i="66"/>
  <c r="AU600" i="66"/>
  <c r="AT600" i="66"/>
  <c r="AU599" i="66"/>
  <c r="AT599" i="66"/>
  <c r="AU598" i="66"/>
  <c r="AT598" i="66"/>
  <c r="AU597" i="66"/>
  <c r="AT597" i="66"/>
  <c r="AU596" i="66"/>
  <c r="AT596" i="66"/>
  <c r="AU595" i="66"/>
  <c r="AT595" i="66"/>
  <c r="AU594" i="66"/>
  <c r="AT594" i="66"/>
  <c r="AU593" i="66"/>
  <c r="AT593" i="66"/>
  <c r="AU592" i="66"/>
  <c r="AT592" i="66"/>
  <c r="AU591" i="66"/>
  <c r="AT591" i="66"/>
  <c r="AU590" i="66"/>
  <c r="AT590" i="66"/>
  <c r="AU589" i="66"/>
  <c r="AT589" i="66"/>
  <c r="AU588" i="66"/>
  <c r="AT588" i="66"/>
  <c r="AU587" i="66"/>
  <c r="AT587" i="66"/>
  <c r="AU586" i="66"/>
  <c r="AT586" i="66"/>
  <c r="AU585" i="66"/>
  <c r="AT585" i="66"/>
  <c r="AU584" i="66"/>
  <c r="AT584" i="66"/>
  <c r="AU583" i="66"/>
  <c r="AT583" i="66"/>
  <c r="AU582" i="66"/>
  <c r="AT582" i="66"/>
  <c r="AU581" i="66"/>
  <c r="AT581" i="66"/>
  <c r="AU580" i="66"/>
  <c r="AT580" i="66"/>
  <c r="AU579" i="66"/>
  <c r="AT579" i="66"/>
  <c r="AU578" i="66"/>
  <c r="AT578" i="66"/>
  <c r="AU577" i="66"/>
  <c r="AT577" i="66"/>
  <c r="AU576" i="66"/>
  <c r="AT576" i="66"/>
  <c r="AU575" i="66"/>
  <c r="AT575" i="66"/>
  <c r="AU574" i="66"/>
  <c r="AT574" i="66"/>
  <c r="AU573" i="66"/>
  <c r="AT573" i="66"/>
  <c r="AU572" i="66"/>
  <c r="AT572" i="66"/>
  <c r="AU571" i="66"/>
  <c r="AT571" i="66"/>
  <c r="AU570" i="66"/>
  <c r="AT570" i="66"/>
  <c r="AU569" i="66"/>
  <c r="AT569" i="66"/>
  <c r="AU568" i="66"/>
  <c r="AT568" i="66"/>
  <c r="AU567" i="66"/>
  <c r="AT567" i="66"/>
  <c r="AU566" i="66"/>
  <c r="AT566" i="66"/>
  <c r="AU565" i="66"/>
  <c r="AT565" i="66"/>
  <c r="AU564" i="66"/>
  <c r="AT564" i="66"/>
  <c r="AU563" i="66"/>
  <c r="AT563" i="66"/>
  <c r="AU562" i="66"/>
  <c r="AT562" i="66"/>
  <c r="AU561" i="66"/>
  <c r="AT561" i="66"/>
  <c r="AU560" i="66"/>
  <c r="AT560" i="66"/>
  <c r="AU559" i="66"/>
  <c r="AT559" i="66"/>
  <c r="AU558" i="66"/>
  <c r="AT558" i="66"/>
  <c r="AU557" i="66"/>
  <c r="AT557" i="66"/>
  <c r="AU556" i="66"/>
  <c r="AT556" i="66"/>
  <c r="AU555" i="66"/>
  <c r="AT555" i="66"/>
  <c r="AU554" i="66"/>
  <c r="AT554" i="66"/>
  <c r="AU553" i="66"/>
  <c r="AT553" i="66"/>
  <c r="AU552" i="66"/>
  <c r="AT552" i="66"/>
  <c r="AU551" i="66"/>
  <c r="AT551" i="66"/>
  <c r="AU550" i="66"/>
  <c r="AT550" i="66"/>
  <c r="AU549" i="66"/>
  <c r="AT549" i="66"/>
  <c r="AU548" i="66"/>
  <c r="AT548" i="66"/>
  <c r="AU547" i="66"/>
  <c r="AT547" i="66"/>
  <c r="AU546" i="66"/>
  <c r="AT546" i="66"/>
  <c r="AU545" i="66"/>
  <c r="AT545" i="66"/>
  <c r="AU544" i="66"/>
  <c r="AT544" i="66"/>
  <c r="AU543" i="66"/>
  <c r="AT543" i="66"/>
  <c r="AU542" i="66"/>
  <c r="AT542" i="66"/>
  <c r="AU541" i="66"/>
  <c r="AT541" i="66"/>
  <c r="AU540" i="66"/>
  <c r="AT540" i="66"/>
  <c r="AU539" i="66"/>
  <c r="AT539" i="66"/>
  <c r="AU538" i="66"/>
  <c r="AT538" i="66"/>
  <c r="AU537" i="66"/>
  <c r="AT537" i="66"/>
  <c r="AU536" i="66"/>
  <c r="AT536" i="66"/>
  <c r="AU535" i="66"/>
  <c r="AT535" i="66"/>
  <c r="AU534" i="66"/>
  <c r="AT534" i="66"/>
  <c r="AU533" i="66"/>
  <c r="AT533" i="66"/>
  <c r="AU532" i="66"/>
  <c r="AT532" i="66"/>
  <c r="AU531" i="66"/>
  <c r="AT531" i="66"/>
  <c r="AU530" i="66"/>
  <c r="AT530" i="66"/>
  <c r="AU529" i="66"/>
  <c r="AT529" i="66"/>
  <c r="AU528" i="66"/>
  <c r="AT528" i="66"/>
  <c r="AU527" i="66"/>
  <c r="AT527" i="66"/>
  <c r="AU526" i="66"/>
  <c r="AT526" i="66"/>
  <c r="AU525" i="66"/>
  <c r="AT525" i="66"/>
  <c r="AU524" i="66"/>
  <c r="AT524" i="66"/>
  <c r="AU523" i="66"/>
  <c r="AT523" i="66"/>
  <c r="AU522" i="66"/>
  <c r="AT522" i="66"/>
  <c r="AU521" i="66"/>
  <c r="AT521" i="66"/>
  <c r="AU520" i="66"/>
  <c r="AT520" i="66"/>
  <c r="AU519" i="66"/>
  <c r="AT519" i="66"/>
  <c r="AU518" i="66"/>
  <c r="AT518" i="66"/>
  <c r="AU517" i="66"/>
  <c r="AT517" i="66"/>
  <c r="AU516" i="66"/>
  <c r="AT516" i="66"/>
  <c r="AU515" i="66"/>
  <c r="AT515" i="66"/>
  <c r="AU514" i="66"/>
  <c r="AT514" i="66"/>
  <c r="AU513" i="66"/>
  <c r="AT513" i="66"/>
  <c r="AU512" i="66"/>
  <c r="AT512" i="66"/>
  <c r="AU511" i="66"/>
  <c r="AT511" i="66"/>
  <c r="AU510" i="66"/>
  <c r="AT510" i="66"/>
  <c r="AU509" i="66"/>
  <c r="AT509" i="66"/>
  <c r="AU508" i="66"/>
  <c r="AT508" i="66"/>
  <c r="AU507" i="66"/>
  <c r="AT507" i="66"/>
  <c r="AU506" i="66"/>
  <c r="AT506" i="66"/>
  <c r="AU505" i="66"/>
  <c r="AT505" i="66"/>
  <c r="AU504" i="66"/>
  <c r="AT504" i="66"/>
  <c r="AU503" i="66"/>
  <c r="AT503" i="66"/>
  <c r="AU502" i="66"/>
  <c r="AT502" i="66"/>
  <c r="AU501" i="66"/>
  <c r="AT501" i="66"/>
  <c r="AU500" i="66"/>
  <c r="AT500" i="66"/>
  <c r="AU499" i="66"/>
  <c r="AT499" i="66"/>
  <c r="AU498" i="66"/>
  <c r="AT498" i="66"/>
  <c r="AU497" i="66"/>
  <c r="AT497" i="66"/>
  <c r="AU496" i="66"/>
  <c r="AT496" i="66"/>
  <c r="AU495" i="66"/>
  <c r="AT495" i="66"/>
  <c r="AU494" i="66"/>
  <c r="AT494" i="66"/>
  <c r="AU493" i="66"/>
  <c r="AT493" i="66"/>
  <c r="AU492" i="66"/>
  <c r="AT492" i="66"/>
  <c r="AU491" i="66"/>
  <c r="AT491" i="66"/>
  <c r="AU490" i="66"/>
  <c r="AT490" i="66"/>
  <c r="AU489" i="66"/>
  <c r="AT489" i="66"/>
  <c r="AU488" i="66"/>
  <c r="AT488" i="66"/>
  <c r="AU487" i="66"/>
  <c r="AT487" i="66"/>
  <c r="AU486" i="66"/>
  <c r="AT486" i="66"/>
  <c r="AU485" i="66"/>
  <c r="AT485" i="66"/>
  <c r="AU484" i="66"/>
  <c r="AT484" i="66"/>
  <c r="AU483" i="66"/>
  <c r="AT483" i="66"/>
  <c r="AU482" i="66"/>
  <c r="AT482" i="66"/>
  <c r="AU481" i="66"/>
  <c r="AT481" i="66"/>
  <c r="AU480" i="66"/>
  <c r="AT480" i="66"/>
  <c r="AU479" i="66"/>
  <c r="AT479" i="66"/>
  <c r="AU478" i="66"/>
  <c r="AT478" i="66"/>
  <c r="AU477" i="66"/>
  <c r="AT477" i="66"/>
  <c r="AU476" i="66"/>
  <c r="AT476" i="66"/>
  <c r="AU475" i="66"/>
  <c r="AT475" i="66"/>
  <c r="AU474" i="66"/>
  <c r="AT474" i="66"/>
  <c r="AU473" i="66"/>
  <c r="AT473" i="66"/>
  <c r="AU472" i="66"/>
  <c r="AT472" i="66"/>
  <c r="AU471" i="66"/>
  <c r="AT471" i="66"/>
  <c r="AU470" i="66"/>
  <c r="AT470" i="66"/>
  <c r="AU469" i="66"/>
  <c r="AT469" i="66"/>
  <c r="AU468" i="66"/>
  <c r="AT468" i="66"/>
  <c r="AU467" i="66"/>
  <c r="AT467" i="66"/>
  <c r="AU466" i="66"/>
  <c r="AT466" i="66"/>
  <c r="AU465" i="66"/>
  <c r="AT465" i="66"/>
  <c r="AU464" i="66"/>
  <c r="AT464" i="66"/>
  <c r="AU463" i="66"/>
  <c r="AT463" i="66"/>
  <c r="AU462" i="66"/>
  <c r="AT462" i="66"/>
  <c r="AU461" i="66"/>
  <c r="AT461" i="66"/>
  <c r="AU460" i="66"/>
  <c r="AT460" i="66"/>
  <c r="AU459" i="66"/>
  <c r="AT459" i="66"/>
  <c r="AU458" i="66"/>
  <c r="AT458" i="66"/>
  <c r="AU457" i="66"/>
  <c r="AT457" i="66"/>
  <c r="AU456" i="66"/>
  <c r="AT456" i="66"/>
  <c r="AU455" i="66"/>
  <c r="AT455" i="66"/>
  <c r="AU454" i="66"/>
  <c r="AT454" i="66"/>
  <c r="AU453" i="66"/>
  <c r="AT453" i="66"/>
  <c r="AU452" i="66"/>
  <c r="AT452" i="66"/>
  <c r="AU451" i="66"/>
  <c r="AT451" i="66"/>
  <c r="AU450" i="66"/>
  <c r="AT450" i="66"/>
  <c r="AU449" i="66"/>
  <c r="AT449" i="66"/>
  <c r="AU448" i="66"/>
  <c r="AT448" i="66"/>
  <c r="AU447" i="66"/>
  <c r="AT447" i="66"/>
  <c r="AU446" i="66"/>
  <c r="AT446" i="66"/>
  <c r="AU445" i="66"/>
  <c r="AT445" i="66"/>
  <c r="AU444" i="66"/>
  <c r="AT444" i="66"/>
  <c r="AU443" i="66"/>
  <c r="AT443" i="66"/>
  <c r="AU442" i="66"/>
  <c r="AT442" i="66"/>
  <c r="AU441" i="66"/>
  <c r="AT441" i="66"/>
  <c r="AU440" i="66"/>
  <c r="AT440" i="66"/>
  <c r="AU439" i="66"/>
  <c r="AT439" i="66"/>
  <c r="AU438" i="66"/>
  <c r="AT438" i="66"/>
  <c r="AU437" i="66"/>
  <c r="AT437" i="66"/>
  <c r="AU436" i="66"/>
  <c r="AT436" i="66"/>
  <c r="AU435" i="66"/>
  <c r="AT435" i="66"/>
  <c r="AU434" i="66"/>
  <c r="AT434" i="66"/>
  <c r="AU433" i="66"/>
  <c r="AT433" i="66"/>
  <c r="AU432" i="66"/>
  <c r="AT432" i="66"/>
  <c r="AU431" i="66"/>
  <c r="AT431" i="66"/>
  <c r="AU430" i="66"/>
  <c r="AT430" i="66"/>
  <c r="AU429" i="66"/>
  <c r="AT429" i="66"/>
  <c r="AU428" i="66"/>
  <c r="AT428" i="66"/>
  <c r="AU427" i="66"/>
  <c r="AT427" i="66"/>
  <c r="AU426" i="66"/>
  <c r="AT426" i="66"/>
  <c r="AU425" i="66"/>
  <c r="AT425" i="66"/>
  <c r="AU424" i="66"/>
  <c r="AT424" i="66"/>
  <c r="AU423" i="66"/>
  <c r="AT423" i="66"/>
  <c r="AU422" i="66"/>
  <c r="AT422" i="66"/>
  <c r="AU421" i="66"/>
  <c r="AT421" i="66"/>
  <c r="AU420" i="66"/>
  <c r="AT420" i="66"/>
  <c r="AU419" i="66"/>
  <c r="AT419" i="66"/>
  <c r="AU418" i="66"/>
  <c r="AT418" i="66"/>
  <c r="AU417" i="66"/>
  <c r="AT417" i="66"/>
  <c r="AU416" i="66"/>
  <c r="AT416" i="66"/>
  <c r="AU415" i="66"/>
  <c r="AT415" i="66"/>
  <c r="AU414" i="66"/>
  <c r="AT414" i="66"/>
  <c r="AU413" i="66"/>
  <c r="AT413" i="66"/>
  <c r="AU412" i="66"/>
  <c r="AT412" i="66"/>
  <c r="AU411" i="66"/>
  <c r="AT411" i="66"/>
  <c r="AU410" i="66"/>
  <c r="AT410" i="66"/>
  <c r="AU409" i="66"/>
  <c r="AT409" i="66"/>
  <c r="AU408" i="66"/>
  <c r="AT408" i="66"/>
  <c r="AU407" i="66"/>
  <c r="AT407" i="66"/>
  <c r="AU406" i="66"/>
  <c r="AT406" i="66"/>
  <c r="AU405" i="66"/>
  <c r="AT405" i="66"/>
  <c r="AU404" i="66"/>
  <c r="AT404" i="66"/>
  <c r="AU403" i="66"/>
  <c r="AT403" i="66"/>
  <c r="AU402" i="66"/>
  <c r="AT402" i="66"/>
  <c r="AU401" i="66"/>
  <c r="AT401" i="66"/>
  <c r="AU400" i="66"/>
  <c r="AT400" i="66"/>
  <c r="AU399" i="66"/>
  <c r="AT399" i="66"/>
  <c r="AU398" i="66"/>
  <c r="AT398" i="66"/>
  <c r="AU397" i="66"/>
  <c r="AT397" i="66"/>
  <c r="AU396" i="66"/>
  <c r="AT396" i="66"/>
  <c r="AU395" i="66"/>
  <c r="AT395" i="66"/>
  <c r="AU394" i="66"/>
  <c r="AT394" i="66"/>
  <c r="AU393" i="66"/>
  <c r="AT393" i="66"/>
  <c r="AU392" i="66"/>
  <c r="AT392" i="66"/>
  <c r="AU391" i="66"/>
  <c r="AT391" i="66"/>
  <c r="AU390" i="66"/>
  <c r="AT390" i="66"/>
  <c r="AU389" i="66"/>
  <c r="AT389" i="66"/>
  <c r="AU388" i="66"/>
  <c r="AT388" i="66"/>
  <c r="AU387" i="66"/>
  <c r="AT387" i="66"/>
  <c r="AU386" i="66"/>
  <c r="AT386" i="66"/>
  <c r="AU385" i="66"/>
  <c r="AT385" i="66"/>
  <c r="AU384" i="66"/>
  <c r="AT384" i="66"/>
  <c r="AU383" i="66"/>
  <c r="AT383" i="66"/>
  <c r="AU382" i="66"/>
  <c r="AT382" i="66"/>
  <c r="AU381" i="66"/>
  <c r="AT381" i="66"/>
  <c r="AU380" i="66"/>
  <c r="AT380" i="66"/>
  <c r="AU379" i="66"/>
  <c r="AT379" i="66"/>
  <c r="AU378" i="66"/>
  <c r="AT378" i="66"/>
  <c r="AU377" i="66"/>
  <c r="AT377" i="66"/>
  <c r="AU376" i="66"/>
  <c r="AT376" i="66"/>
  <c r="AU375" i="66"/>
  <c r="AT375" i="66"/>
  <c r="AU374" i="66"/>
  <c r="AT374" i="66"/>
  <c r="AU373" i="66"/>
  <c r="AT373" i="66"/>
  <c r="AU372" i="66"/>
  <c r="AT372" i="66"/>
  <c r="AU371" i="66"/>
  <c r="AT371" i="66"/>
  <c r="AU370" i="66"/>
  <c r="AT370" i="66"/>
  <c r="AU369" i="66"/>
  <c r="AT369" i="66"/>
  <c r="AU368" i="66"/>
  <c r="AT368" i="66"/>
  <c r="AU367" i="66"/>
  <c r="AT367" i="66"/>
  <c r="AU366" i="66"/>
  <c r="AT366" i="66"/>
  <c r="AU365" i="66"/>
  <c r="AT365" i="66"/>
  <c r="AU364" i="66"/>
  <c r="AT364" i="66"/>
  <c r="AU363" i="66"/>
  <c r="AT363" i="66"/>
  <c r="AU362" i="66"/>
  <c r="AT362" i="66"/>
  <c r="AU361" i="66"/>
  <c r="AT361" i="66"/>
  <c r="AU360" i="66"/>
  <c r="AT360" i="66"/>
  <c r="AU359" i="66"/>
  <c r="AT359" i="66"/>
  <c r="AU358" i="66"/>
  <c r="AT358" i="66"/>
  <c r="AU357" i="66"/>
  <c r="AT357" i="66"/>
  <c r="AU356" i="66"/>
  <c r="AT356" i="66"/>
  <c r="AU355" i="66"/>
  <c r="AT355" i="66"/>
  <c r="AU354" i="66"/>
  <c r="AT354" i="66"/>
  <c r="AU353" i="66"/>
  <c r="AT353" i="66"/>
  <c r="AU352" i="66"/>
  <c r="AT352" i="66"/>
  <c r="AU351" i="66"/>
  <c r="AT351" i="66"/>
  <c r="AU350" i="66"/>
  <c r="AT350" i="66"/>
  <c r="AU349" i="66"/>
  <c r="AT349" i="66"/>
  <c r="AU348" i="66"/>
  <c r="AT348" i="66"/>
  <c r="AU347" i="66"/>
  <c r="AT347" i="66"/>
  <c r="AU346" i="66"/>
  <c r="AT346" i="66"/>
  <c r="AU345" i="66"/>
  <c r="AT345" i="66"/>
  <c r="AU344" i="66"/>
  <c r="AT344" i="66"/>
  <c r="AU343" i="66"/>
  <c r="AT343" i="66"/>
  <c r="AU342" i="66"/>
  <c r="AT342" i="66"/>
  <c r="AU341" i="66"/>
  <c r="AT341" i="66"/>
  <c r="AU340" i="66"/>
  <c r="AT340" i="66"/>
  <c r="AU339" i="66"/>
  <c r="AT339" i="66"/>
  <c r="AU338" i="66"/>
  <c r="AT338" i="66"/>
  <c r="AU337" i="66"/>
  <c r="AT337" i="66"/>
  <c r="AU336" i="66"/>
  <c r="AT336" i="66"/>
  <c r="AU335" i="66"/>
  <c r="AT335" i="66"/>
  <c r="AU334" i="66"/>
  <c r="AT334" i="66"/>
  <c r="AU333" i="66"/>
  <c r="AT333" i="66"/>
  <c r="AU332" i="66"/>
  <c r="AT332" i="66"/>
  <c r="AU331" i="66"/>
  <c r="AT331" i="66"/>
  <c r="AU330" i="66"/>
  <c r="AT330" i="66"/>
  <c r="AU329" i="66"/>
  <c r="AT329" i="66"/>
  <c r="AU328" i="66"/>
  <c r="AT328" i="66"/>
  <c r="AU327" i="66"/>
  <c r="AT327" i="66"/>
  <c r="AU326" i="66"/>
  <c r="AT326" i="66"/>
  <c r="AU325" i="66"/>
  <c r="AT325" i="66"/>
  <c r="AU324" i="66"/>
  <c r="AT324" i="66"/>
  <c r="AU323" i="66"/>
  <c r="AT323" i="66"/>
  <c r="AU322" i="66"/>
  <c r="AT322" i="66"/>
  <c r="AU321" i="66"/>
  <c r="AT321" i="66"/>
  <c r="AU320" i="66"/>
  <c r="AT320" i="66"/>
  <c r="AU319" i="66"/>
  <c r="AT319" i="66"/>
  <c r="AU318" i="66"/>
  <c r="AT318" i="66"/>
  <c r="AU317" i="66"/>
  <c r="AT317" i="66"/>
  <c r="AU316" i="66"/>
  <c r="AT316" i="66"/>
  <c r="AU315" i="66"/>
  <c r="AT315" i="66"/>
  <c r="AU314" i="66"/>
  <c r="AT314" i="66"/>
  <c r="AU313" i="66"/>
  <c r="AT313" i="66"/>
  <c r="AU312" i="66"/>
  <c r="AT312" i="66"/>
  <c r="AU311" i="66"/>
  <c r="AT311" i="66"/>
  <c r="AU310" i="66"/>
  <c r="AT310" i="66"/>
  <c r="AU309" i="66"/>
  <c r="AT309" i="66"/>
  <c r="AU308" i="66"/>
  <c r="AT308" i="66"/>
  <c r="AU307" i="66"/>
  <c r="AT307" i="66"/>
  <c r="AU306" i="66"/>
  <c r="AT306" i="66"/>
  <c r="AU305" i="66"/>
  <c r="AT305" i="66"/>
  <c r="AU304" i="66"/>
  <c r="AT304" i="66"/>
  <c r="AU303" i="66"/>
  <c r="AT303" i="66"/>
  <c r="AU302" i="66"/>
  <c r="AT302" i="66"/>
  <c r="AU301" i="66"/>
  <c r="AT301" i="66"/>
  <c r="AU300" i="66"/>
  <c r="AT300" i="66"/>
  <c r="AU299" i="66"/>
  <c r="AT299" i="66"/>
  <c r="AU298" i="66"/>
  <c r="AT298" i="66"/>
  <c r="AU297" i="66"/>
  <c r="AT297" i="66"/>
  <c r="AU296" i="66"/>
  <c r="AT296" i="66"/>
  <c r="AU295" i="66"/>
  <c r="AT295" i="66"/>
  <c r="AU294" i="66"/>
  <c r="AT294" i="66"/>
  <c r="AU293" i="66"/>
  <c r="AT293" i="66"/>
  <c r="AU292" i="66"/>
  <c r="AT292" i="66"/>
  <c r="AU291" i="66"/>
  <c r="AT291" i="66"/>
  <c r="AU290" i="66"/>
  <c r="AT290" i="66"/>
  <c r="AU289" i="66"/>
  <c r="AT289" i="66"/>
  <c r="AU288" i="66"/>
  <c r="AT288" i="66"/>
  <c r="AU287" i="66"/>
  <c r="AT287" i="66"/>
  <c r="AU286" i="66"/>
  <c r="AT286" i="66"/>
  <c r="AU285" i="66"/>
  <c r="AT285" i="66"/>
  <c r="AU284" i="66"/>
  <c r="AT284" i="66"/>
  <c r="AU283" i="66"/>
  <c r="AT283" i="66"/>
  <c r="AU282" i="66"/>
  <c r="AT282" i="66"/>
  <c r="AU281" i="66"/>
  <c r="AT281" i="66"/>
  <c r="AU280" i="66"/>
  <c r="AT280" i="66"/>
  <c r="AU279" i="66"/>
  <c r="AT279" i="66"/>
  <c r="AU278" i="66"/>
  <c r="AT278" i="66"/>
  <c r="AU277" i="66"/>
  <c r="AT277" i="66"/>
  <c r="AU276" i="66"/>
  <c r="AT276" i="66"/>
  <c r="AU275" i="66"/>
  <c r="AT275" i="66"/>
  <c r="AU274" i="66"/>
  <c r="AT274" i="66"/>
  <c r="AU273" i="66"/>
  <c r="AT273" i="66"/>
  <c r="AU272" i="66"/>
  <c r="AT272" i="66"/>
  <c r="AU271" i="66"/>
  <c r="AT271" i="66"/>
  <c r="AU270" i="66"/>
  <c r="AT270" i="66"/>
  <c r="AU269" i="66"/>
  <c r="AT269" i="66"/>
  <c r="AU268" i="66"/>
  <c r="AT268" i="66"/>
  <c r="AU267" i="66"/>
  <c r="AT267" i="66"/>
  <c r="AU266" i="66"/>
  <c r="AT266" i="66"/>
  <c r="AU265" i="66"/>
  <c r="AT265" i="66"/>
  <c r="AU264" i="66"/>
  <c r="AT264" i="66"/>
  <c r="AU263" i="66"/>
  <c r="AT263" i="66"/>
  <c r="AU262" i="66"/>
  <c r="AT262" i="66"/>
  <c r="AU261" i="66"/>
  <c r="AT261" i="66"/>
  <c r="AU260" i="66"/>
  <c r="AT260" i="66"/>
  <c r="AU259" i="66"/>
  <c r="AT259" i="66"/>
  <c r="AU258" i="66"/>
  <c r="AT258" i="66"/>
  <c r="AU257" i="66"/>
  <c r="AT257" i="66"/>
  <c r="AU256" i="66"/>
  <c r="AT256" i="66"/>
  <c r="AU255" i="66"/>
  <c r="AT255" i="66"/>
  <c r="AU254" i="66"/>
  <c r="AT254" i="66"/>
  <c r="AU253" i="66"/>
  <c r="AT253" i="66"/>
  <c r="AU252" i="66"/>
  <c r="AT252" i="66"/>
  <c r="AU251" i="66"/>
  <c r="AT251" i="66"/>
  <c r="AU250" i="66"/>
  <c r="AT250" i="66"/>
  <c r="AU249" i="66"/>
  <c r="AT249" i="66"/>
  <c r="AU248" i="66"/>
  <c r="AT248" i="66"/>
  <c r="AU247" i="66"/>
  <c r="AT247" i="66"/>
  <c r="AU246" i="66"/>
  <c r="AT246" i="66"/>
  <c r="AU245" i="66"/>
  <c r="AT245" i="66"/>
  <c r="AU244" i="66"/>
  <c r="AT244" i="66"/>
  <c r="AU243" i="66"/>
  <c r="AT243" i="66"/>
  <c r="AU242" i="66"/>
  <c r="AT242" i="66"/>
  <c r="AU241" i="66"/>
  <c r="AT241" i="66"/>
  <c r="AU240" i="66"/>
  <c r="AT240" i="66"/>
  <c r="AU239" i="66"/>
  <c r="AT239" i="66"/>
  <c r="AU238" i="66"/>
  <c r="AT238" i="66"/>
  <c r="AU237" i="66"/>
  <c r="AT237" i="66"/>
  <c r="AU236" i="66"/>
  <c r="AT236" i="66"/>
  <c r="AU235" i="66"/>
  <c r="AT235" i="66"/>
  <c r="AU234" i="66"/>
  <c r="AT234" i="66"/>
  <c r="AU233" i="66"/>
  <c r="AT233" i="66"/>
  <c r="AU232" i="66"/>
  <c r="AT232" i="66"/>
  <c r="AU231" i="66"/>
  <c r="AT231" i="66"/>
  <c r="AU230" i="66"/>
  <c r="AT230" i="66"/>
  <c r="AU229" i="66"/>
  <c r="AT229" i="66"/>
  <c r="AU228" i="66"/>
  <c r="AT228" i="66"/>
  <c r="AU227" i="66"/>
  <c r="AT227" i="66"/>
  <c r="AU226" i="66"/>
  <c r="AT226" i="66"/>
  <c r="AU225" i="66"/>
  <c r="AT225" i="66"/>
  <c r="AU224" i="66"/>
  <c r="AT224" i="66"/>
  <c r="AU223" i="66"/>
  <c r="AT223" i="66"/>
  <c r="AU222" i="66"/>
  <c r="AT222" i="66"/>
  <c r="AU221" i="66"/>
  <c r="AT221" i="66"/>
  <c r="AU220" i="66"/>
  <c r="AT220" i="66"/>
  <c r="AU219" i="66"/>
  <c r="AT219" i="66"/>
  <c r="AU218" i="66"/>
  <c r="AT218" i="66"/>
  <c r="AU217" i="66"/>
  <c r="AT217" i="66"/>
  <c r="AU216" i="66"/>
  <c r="AT216" i="66"/>
  <c r="AU215" i="66"/>
  <c r="AT215" i="66"/>
  <c r="AU214" i="66"/>
  <c r="AT214" i="66"/>
  <c r="AU213" i="66"/>
  <c r="AT213" i="66"/>
  <c r="AU212" i="66"/>
  <c r="AT212" i="66"/>
  <c r="AU211" i="66"/>
  <c r="AT211" i="66"/>
  <c r="AU210" i="66"/>
  <c r="AT210" i="66"/>
  <c r="AU209" i="66"/>
  <c r="AT209" i="66"/>
  <c r="AU208" i="66"/>
  <c r="AT208" i="66"/>
  <c r="AU207" i="66"/>
  <c r="AT207" i="66"/>
  <c r="AU206" i="66"/>
  <c r="AT206" i="66"/>
  <c r="AU205" i="66"/>
  <c r="AT205" i="66"/>
  <c r="AU204" i="66"/>
  <c r="AT204" i="66"/>
  <c r="AU203" i="66"/>
  <c r="AT203" i="66"/>
  <c r="AU202" i="66"/>
  <c r="AT202" i="66"/>
  <c r="AU201" i="66"/>
  <c r="AT201" i="66"/>
  <c r="AU200" i="66"/>
  <c r="AT200" i="66"/>
  <c r="AU199" i="66"/>
  <c r="AT199" i="66"/>
  <c r="AU198" i="66"/>
  <c r="AT198" i="66"/>
  <c r="AU197" i="66"/>
  <c r="AT197" i="66"/>
  <c r="AU196" i="66"/>
  <c r="AT196" i="66"/>
  <c r="AU195" i="66"/>
  <c r="AT195" i="66"/>
  <c r="AU194" i="66"/>
  <c r="AT194" i="66"/>
  <c r="AU193" i="66"/>
  <c r="AT193" i="66"/>
  <c r="AU192" i="66"/>
  <c r="AT192" i="66"/>
  <c r="AU191" i="66"/>
  <c r="AT191" i="66"/>
  <c r="AU190" i="66"/>
  <c r="AT190" i="66"/>
  <c r="AU189" i="66"/>
  <c r="AT189" i="66"/>
  <c r="AU188" i="66"/>
  <c r="AT188" i="66"/>
  <c r="AU187" i="66"/>
  <c r="AT187" i="66"/>
  <c r="AU186" i="66"/>
  <c r="AT186" i="66"/>
  <c r="AU185" i="66"/>
  <c r="AT185" i="66"/>
  <c r="AU184" i="66"/>
  <c r="AT184" i="66"/>
  <c r="AU183" i="66"/>
  <c r="AT183" i="66"/>
  <c r="AU182" i="66"/>
  <c r="AT182" i="66"/>
  <c r="AU181" i="66"/>
  <c r="AT181" i="66"/>
  <c r="AU180" i="66"/>
  <c r="AT180" i="66"/>
  <c r="AU179" i="66"/>
  <c r="AT179" i="66"/>
  <c r="AU178" i="66"/>
  <c r="AT178" i="66"/>
  <c r="AU177" i="66"/>
  <c r="AT177" i="66"/>
  <c r="AU176" i="66"/>
  <c r="AT176" i="66"/>
  <c r="AU175" i="66"/>
  <c r="AT175" i="66"/>
  <c r="AU174" i="66"/>
  <c r="AT174" i="66"/>
  <c r="AU173" i="66"/>
  <c r="AT173" i="66"/>
  <c r="AU172" i="66"/>
  <c r="AT172" i="66"/>
  <c r="AU171" i="66"/>
  <c r="AT171" i="66"/>
  <c r="AU170" i="66"/>
  <c r="AT170" i="66"/>
  <c r="AU169" i="66"/>
  <c r="AT169" i="66"/>
  <c r="AU168" i="66"/>
  <c r="AT168" i="66"/>
  <c r="AU167" i="66"/>
  <c r="AT167" i="66"/>
  <c r="AU166" i="66"/>
  <c r="AT166" i="66"/>
  <c r="AU165" i="66"/>
  <c r="AT165" i="66"/>
  <c r="AU164" i="66"/>
  <c r="AT164" i="66"/>
  <c r="AU163" i="66"/>
  <c r="AT163" i="66"/>
  <c r="AU162" i="66"/>
  <c r="AT162" i="66"/>
  <c r="AU161" i="66"/>
  <c r="AT161" i="66"/>
  <c r="AU160" i="66"/>
  <c r="AT160" i="66"/>
  <c r="AU159" i="66"/>
  <c r="AT159" i="66"/>
  <c r="AU158" i="66"/>
  <c r="AT158" i="66"/>
  <c r="AU157" i="66"/>
  <c r="AT157" i="66"/>
  <c r="AU156" i="66"/>
  <c r="AT156" i="66"/>
  <c r="AU155" i="66"/>
  <c r="AT155" i="66"/>
  <c r="AU154" i="66"/>
  <c r="AT154" i="66"/>
  <c r="AU153" i="66"/>
  <c r="AT153" i="66"/>
  <c r="AU152" i="66"/>
  <c r="AT152" i="66"/>
  <c r="AU151" i="66"/>
  <c r="AT151" i="66"/>
  <c r="AU150" i="66"/>
  <c r="AT150" i="66"/>
  <c r="AU149" i="66"/>
  <c r="AT149" i="66"/>
  <c r="AU148" i="66"/>
  <c r="AT148" i="66"/>
  <c r="AU147" i="66"/>
  <c r="AT147" i="66"/>
  <c r="AU146" i="66"/>
  <c r="AT146" i="66"/>
  <c r="AU145" i="66"/>
  <c r="AT145" i="66"/>
  <c r="AU144" i="66"/>
  <c r="AT144" i="66"/>
  <c r="AU143" i="66"/>
  <c r="AT143" i="66"/>
  <c r="AU142" i="66"/>
  <c r="AT142" i="66"/>
  <c r="AU141" i="66"/>
  <c r="AT141" i="66"/>
  <c r="AU140" i="66"/>
  <c r="AT140" i="66"/>
  <c r="AU139" i="66"/>
  <c r="AT139" i="66"/>
  <c r="AU138" i="66"/>
  <c r="AT138" i="66"/>
  <c r="AU137" i="66"/>
  <c r="AT137" i="66"/>
  <c r="AU136" i="66"/>
  <c r="AT136" i="66"/>
  <c r="AU135" i="66"/>
  <c r="AT135" i="66"/>
  <c r="AU134" i="66"/>
  <c r="AT134" i="66"/>
  <c r="AU133" i="66"/>
  <c r="AT133" i="66"/>
  <c r="AU132" i="66"/>
  <c r="AT132" i="66"/>
  <c r="AU131" i="66"/>
  <c r="AT131" i="66"/>
  <c r="AU130" i="66"/>
  <c r="AT130" i="66"/>
  <c r="AU129" i="66"/>
  <c r="AT129" i="66"/>
  <c r="AU128" i="66"/>
  <c r="AT128" i="66"/>
  <c r="AU127" i="66"/>
  <c r="AT127" i="66"/>
  <c r="AU126" i="66"/>
  <c r="AT126" i="66"/>
  <c r="AU125" i="66"/>
  <c r="AT125" i="66"/>
  <c r="AU124" i="66"/>
  <c r="AT124" i="66"/>
  <c r="AU123" i="66"/>
  <c r="AT123" i="66"/>
  <c r="AU122" i="66"/>
  <c r="AT122" i="66"/>
  <c r="AU121" i="66"/>
  <c r="AT121" i="66"/>
  <c r="AU120" i="66"/>
  <c r="AT120" i="66"/>
  <c r="AU119" i="66"/>
  <c r="AT119" i="66"/>
  <c r="AU118" i="66"/>
  <c r="AT118" i="66"/>
  <c r="AU117" i="66"/>
  <c r="AT117" i="66"/>
  <c r="AU116" i="66"/>
  <c r="AT116" i="66"/>
  <c r="AU115" i="66"/>
  <c r="AT115" i="66"/>
  <c r="AU114" i="66"/>
  <c r="AT114" i="66"/>
  <c r="AU113" i="66"/>
  <c r="AT113" i="66"/>
  <c r="AU112" i="66"/>
  <c r="AT112" i="66"/>
  <c r="AU111" i="66"/>
  <c r="AT111" i="66"/>
  <c r="AU110" i="66"/>
  <c r="AT110" i="66"/>
  <c r="AU109" i="66"/>
  <c r="AT109" i="66"/>
  <c r="AU108" i="66"/>
  <c r="AT108" i="66"/>
  <c r="AU107" i="66"/>
  <c r="AT107" i="66"/>
  <c r="AU106" i="66"/>
  <c r="AT106" i="66"/>
  <c r="AU105" i="66"/>
  <c r="AT105" i="66"/>
  <c r="AU104" i="66"/>
  <c r="AT104" i="66"/>
  <c r="AU103" i="66"/>
  <c r="AT103" i="66"/>
  <c r="AU102" i="66"/>
  <c r="AT102" i="66"/>
  <c r="AU101" i="66"/>
  <c r="AT101" i="66"/>
  <c r="AU100" i="66"/>
  <c r="AT100" i="66"/>
  <c r="AU99" i="66"/>
  <c r="AT99" i="66"/>
  <c r="AU98" i="66"/>
  <c r="AT98" i="66"/>
  <c r="AU97" i="66"/>
  <c r="AT97" i="66"/>
  <c r="AU96" i="66"/>
  <c r="AT96" i="66"/>
  <c r="AU95" i="66"/>
  <c r="AT95" i="66"/>
  <c r="AU94" i="66"/>
  <c r="AT94" i="66"/>
  <c r="AU93" i="66"/>
  <c r="AT93" i="66"/>
  <c r="AU92" i="66"/>
  <c r="AT92" i="66"/>
  <c r="AU91" i="66"/>
  <c r="AT91" i="66"/>
  <c r="AU90" i="66"/>
  <c r="AT90" i="66"/>
  <c r="AU89" i="66"/>
  <c r="AT89" i="66"/>
  <c r="AU88" i="66"/>
  <c r="AT88" i="66"/>
  <c r="AU87" i="66"/>
  <c r="AT87" i="66"/>
  <c r="AU86" i="66"/>
  <c r="AT86" i="66"/>
  <c r="AU85" i="66"/>
  <c r="AT85" i="66"/>
  <c r="AU84" i="66"/>
  <c r="AT84" i="66"/>
  <c r="AU83" i="66"/>
  <c r="AT83" i="66"/>
  <c r="AU82" i="66"/>
  <c r="AT82" i="66"/>
  <c r="AU81" i="66"/>
  <c r="AT81" i="66"/>
  <c r="AU80" i="66"/>
  <c r="AT80" i="66"/>
  <c r="AU79" i="66"/>
  <c r="AT79" i="66"/>
  <c r="AU78" i="66"/>
  <c r="AT78" i="66"/>
  <c r="AU77" i="66"/>
  <c r="AT77" i="66"/>
  <c r="AU76" i="66"/>
  <c r="AT76" i="66"/>
  <c r="AU75" i="66"/>
  <c r="AT75" i="66"/>
  <c r="AU74" i="66"/>
  <c r="AT74" i="66"/>
  <c r="AU73" i="66"/>
  <c r="AT73" i="66"/>
  <c r="AU72" i="66"/>
  <c r="AT72" i="66"/>
  <c r="AU71" i="66"/>
  <c r="AT71" i="66"/>
  <c r="AU70" i="66"/>
  <c r="AT70" i="66"/>
  <c r="AU69" i="66"/>
  <c r="AT69" i="66"/>
  <c r="AU68" i="66"/>
  <c r="AT68" i="66"/>
  <c r="AU67" i="66"/>
  <c r="AT67" i="66"/>
  <c r="AU66" i="66"/>
  <c r="AT66" i="66"/>
  <c r="AU65" i="66"/>
  <c r="AT65" i="66"/>
  <c r="AU64" i="66"/>
  <c r="AT64" i="66"/>
  <c r="AU63" i="66"/>
  <c r="AT63" i="66"/>
  <c r="AU62" i="66"/>
  <c r="AT62" i="66"/>
  <c r="AU61" i="66"/>
  <c r="AT61" i="66"/>
  <c r="AU60" i="66"/>
  <c r="AT60" i="66"/>
  <c r="AU59" i="66"/>
  <c r="AT59" i="66"/>
  <c r="AU58" i="66"/>
  <c r="AT58" i="66"/>
  <c r="AU57" i="66"/>
  <c r="AT57" i="66"/>
  <c r="AU56" i="66"/>
  <c r="AT56" i="66"/>
  <c r="AU55" i="66"/>
  <c r="AT55" i="66"/>
  <c r="AU54" i="66"/>
  <c r="AT54" i="66"/>
  <c r="AU53" i="66"/>
  <c r="AT53" i="66"/>
  <c r="AU52" i="66"/>
  <c r="AT52" i="66"/>
  <c r="AU51" i="66"/>
  <c r="AT51" i="66"/>
  <c r="AU50" i="66"/>
  <c r="AT50" i="66"/>
  <c r="AU49" i="66"/>
  <c r="AT49" i="66"/>
  <c r="AU48" i="66"/>
  <c r="AT48" i="66"/>
  <c r="AU47" i="66"/>
  <c r="AT47" i="66"/>
  <c r="AU46" i="66"/>
  <c r="AT46" i="66"/>
  <c r="AU45" i="66"/>
  <c r="AT45" i="66"/>
  <c r="AU44" i="66"/>
  <c r="AT44" i="66"/>
  <c r="AU43" i="66"/>
  <c r="AT43" i="66"/>
  <c r="AU42" i="66"/>
  <c r="AT42" i="66"/>
  <c r="AU41" i="66"/>
  <c r="AT41" i="66"/>
  <c r="AU40" i="66"/>
  <c r="AT40" i="66"/>
  <c r="AU39" i="66"/>
  <c r="AT39" i="66"/>
  <c r="AU38" i="66"/>
  <c r="AT38" i="66"/>
  <c r="AU37" i="66"/>
  <c r="AT37" i="66"/>
  <c r="AU36" i="66"/>
  <c r="AT36" i="66"/>
  <c r="AU35" i="66"/>
  <c r="AT35" i="66"/>
  <c r="AU34" i="66"/>
  <c r="AT34" i="66"/>
  <c r="AU33" i="66"/>
  <c r="AT33" i="66"/>
  <c r="AU32" i="66"/>
  <c r="AT32" i="66"/>
  <c r="AU31" i="66"/>
  <c r="AT31" i="66"/>
  <c r="AU30" i="66"/>
  <c r="AT30" i="66"/>
  <c r="AU29" i="66"/>
  <c r="AT29" i="66"/>
  <c r="AU28" i="66"/>
  <c r="AT28" i="66"/>
  <c r="AU27" i="66"/>
  <c r="AT27" i="66"/>
  <c r="AU26" i="66"/>
  <c r="AT26" i="66"/>
  <c r="AU25" i="66"/>
  <c r="AT25" i="66"/>
  <c r="AU24" i="66"/>
  <c r="AT24" i="66"/>
  <c r="AU23" i="66"/>
  <c r="AT23" i="66"/>
  <c r="AU22" i="66"/>
  <c r="AT22" i="66"/>
  <c r="AU21" i="66"/>
  <c r="AT21" i="66"/>
  <c r="AU20" i="66"/>
  <c r="AT20" i="66"/>
  <c r="AU19" i="66"/>
  <c r="AT19" i="66"/>
  <c r="AU18" i="66"/>
  <c r="AT18" i="66"/>
  <c r="AU17" i="66"/>
  <c r="AT17" i="66"/>
  <c r="AU16" i="66"/>
  <c r="AT16" i="66"/>
  <c r="AU15" i="66"/>
  <c r="AT15" i="66"/>
  <c r="AU14" i="66"/>
  <c r="AT14" i="66"/>
  <c r="AU13" i="66"/>
  <c r="AT13" i="66"/>
  <c r="AU12" i="66"/>
  <c r="AT12" i="66"/>
  <c r="AU11" i="66"/>
  <c r="AT11" i="66"/>
  <c r="P173" i="74"/>
  <c r="O173" i="74"/>
  <c r="N173" i="74"/>
  <c r="M173" i="74"/>
  <c r="L173" i="74"/>
  <c r="K173" i="74"/>
  <c r="J173" i="74"/>
  <c r="I173" i="74"/>
  <c r="H173" i="74"/>
  <c r="G173" i="74"/>
  <c r="F173" i="74"/>
  <c r="E173" i="74"/>
  <c r="D173" i="74"/>
  <c r="E10" i="41"/>
  <c r="F10" i="41"/>
  <c r="G10" i="41"/>
  <c r="H10" i="41"/>
  <c r="I10" i="41"/>
  <c r="J10" i="41"/>
  <c r="K10" i="41"/>
  <c r="L10" i="41"/>
  <c r="M10" i="41"/>
  <c r="N10" i="41"/>
  <c r="O10" i="41"/>
  <c r="P10" i="41"/>
  <c r="D10" i="41"/>
  <c r="D20" i="62"/>
  <c r="J172" i="73"/>
  <c r="K172" i="73"/>
  <c r="L172" i="73"/>
  <c r="M172" i="73"/>
  <c r="N172" i="73"/>
  <c r="O172" i="73"/>
  <c r="P172" i="73"/>
  <c r="J145" i="73"/>
  <c r="K145" i="73"/>
  <c r="L145" i="73"/>
  <c r="M145" i="73"/>
  <c r="N145" i="73"/>
  <c r="O145" i="73"/>
  <c r="P145" i="73"/>
  <c r="J174" i="74"/>
  <c r="K174" i="74"/>
  <c r="L174" i="74"/>
  <c r="M174" i="74"/>
  <c r="N174" i="74"/>
  <c r="O174" i="74"/>
  <c r="P174" i="74"/>
  <c r="J147" i="74"/>
  <c r="K147" i="74"/>
  <c r="L147" i="74"/>
  <c r="M147" i="74"/>
  <c r="N147" i="74"/>
  <c r="O147" i="74"/>
  <c r="P147" i="74"/>
  <c r="E92" i="73"/>
  <c r="F92" i="73"/>
  <c r="G92" i="73"/>
  <c r="H92" i="73"/>
  <c r="H166" i="73" s="1"/>
  <c r="I92" i="73"/>
  <c r="J92" i="73"/>
  <c r="K92" i="73"/>
  <c r="K166" i="73" s="1"/>
  <c r="L92" i="73"/>
  <c r="L166" i="73" s="1"/>
  <c r="M92" i="73"/>
  <c r="M166" i="73" s="1"/>
  <c r="N92" i="73"/>
  <c r="O92" i="73"/>
  <c r="P92" i="73"/>
  <c r="P166" i="73" s="1"/>
  <c r="E93" i="73"/>
  <c r="E167" i="73" s="1"/>
  <c r="F93" i="73"/>
  <c r="G93" i="73"/>
  <c r="H93" i="73"/>
  <c r="H167" i="73" s="1"/>
  <c r="I93" i="73"/>
  <c r="I167" i="73" s="1"/>
  <c r="J93" i="73"/>
  <c r="K93" i="73"/>
  <c r="K167" i="73" s="1"/>
  <c r="L93" i="73"/>
  <c r="M93" i="73"/>
  <c r="M167" i="73" s="1"/>
  <c r="N93" i="73"/>
  <c r="O93" i="73"/>
  <c r="O167" i="73" s="1"/>
  <c r="P93" i="73"/>
  <c r="P167" i="73" s="1"/>
  <c r="D93" i="73"/>
  <c r="D167" i="73" s="1"/>
  <c r="D92" i="73"/>
  <c r="E20" i="62"/>
  <c r="D7" i="64"/>
  <c r="D23" i="62"/>
  <c r="E23" i="62"/>
  <c r="O8" i="17"/>
  <c r="D35" i="56" s="1"/>
  <c r="D139" i="74"/>
  <c r="E139" i="74" s="1"/>
  <c r="F139" i="74" s="1"/>
  <c r="G139" i="74" s="1"/>
  <c r="H139" i="74" s="1"/>
  <c r="I139" i="74" s="1"/>
  <c r="J139" i="74" s="1"/>
  <c r="K139" i="74" s="1"/>
  <c r="L139" i="74" s="1"/>
  <c r="M139" i="74" s="1"/>
  <c r="N139" i="74" s="1"/>
  <c r="O139" i="74" s="1"/>
  <c r="P139" i="74" s="1"/>
  <c r="D113" i="74"/>
  <c r="D71" i="73"/>
  <c r="D112" i="73" s="1"/>
  <c r="D72" i="73"/>
  <c r="D86" i="73"/>
  <c r="D87" i="73"/>
  <c r="D76" i="73"/>
  <c r="D77" i="73"/>
  <c r="D78" i="73"/>
  <c r="D89" i="73"/>
  <c r="D90" i="73"/>
  <c r="D54" i="73"/>
  <c r="D56" i="73"/>
  <c r="D137" i="73"/>
  <c r="E137" i="73" s="1"/>
  <c r="F137" i="73" s="1"/>
  <c r="G137" i="73" s="1"/>
  <c r="H137" i="73" s="1"/>
  <c r="I137" i="73" s="1"/>
  <c r="J137" i="73" s="1"/>
  <c r="K137" i="73" s="1"/>
  <c r="L137" i="73" s="1"/>
  <c r="M137" i="73" s="1"/>
  <c r="N137" i="73" s="1"/>
  <c r="O137" i="73" s="1"/>
  <c r="P137" i="73" s="1"/>
  <c r="D111" i="73"/>
  <c r="E111" i="73" s="1"/>
  <c r="F111" i="73" s="1"/>
  <c r="G111" i="73" s="1"/>
  <c r="E71" i="73"/>
  <c r="E72" i="73"/>
  <c r="E113" i="73" s="1"/>
  <c r="E86" i="73"/>
  <c r="E87" i="73"/>
  <c r="E76" i="73"/>
  <c r="E77" i="73"/>
  <c r="E78" i="73"/>
  <c r="E120" i="73" s="1"/>
  <c r="E89" i="73"/>
  <c r="E90" i="73"/>
  <c r="E54" i="73"/>
  <c r="E56" i="73"/>
  <c r="F71" i="73"/>
  <c r="F72" i="73"/>
  <c r="F86" i="73"/>
  <c r="F87" i="73"/>
  <c r="F76" i="73"/>
  <c r="F77" i="73"/>
  <c r="F119" i="73" s="1"/>
  <c r="F78" i="73"/>
  <c r="F89" i="73"/>
  <c r="F88" i="73" s="1"/>
  <c r="F121" i="73" s="1"/>
  <c r="F90" i="73"/>
  <c r="F54" i="73"/>
  <c r="F56" i="73"/>
  <c r="G71" i="73"/>
  <c r="G112" i="73" s="1"/>
  <c r="G72" i="73"/>
  <c r="G86" i="73"/>
  <c r="G87" i="73"/>
  <c r="G76" i="73"/>
  <c r="G77" i="73"/>
  <c r="G78" i="73"/>
  <c r="G120" i="73" s="1"/>
  <c r="G89" i="73"/>
  <c r="G90" i="73"/>
  <c r="G54" i="73"/>
  <c r="G56" i="73"/>
  <c r="H71" i="73"/>
  <c r="H72" i="73"/>
  <c r="H113" i="73" s="1"/>
  <c r="H86" i="73"/>
  <c r="H87" i="73"/>
  <c r="H76" i="73"/>
  <c r="H77" i="73"/>
  <c r="H119" i="73" s="1"/>
  <c r="H78" i="73"/>
  <c r="H120" i="73" s="1"/>
  <c r="H89" i="73"/>
  <c r="H90" i="73"/>
  <c r="H54" i="73"/>
  <c r="H56" i="73"/>
  <c r="I71" i="73"/>
  <c r="I72" i="73"/>
  <c r="I113" i="73" s="1"/>
  <c r="I86" i="73"/>
  <c r="I87" i="73"/>
  <c r="I76" i="73"/>
  <c r="I77" i="73"/>
  <c r="I78" i="73"/>
  <c r="I120" i="73" s="1"/>
  <c r="I89" i="73"/>
  <c r="I90" i="73"/>
  <c r="I54" i="73"/>
  <c r="I56" i="73"/>
  <c r="J71" i="73"/>
  <c r="J72" i="73"/>
  <c r="J86" i="73"/>
  <c r="J87" i="73"/>
  <c r="J76" i="73"/>
  <c r="J77" i="73"/>
  <c r="J78" i="73"/>
  <c r="J120" i="73" s="1"/>
  <c r="J89" i="73"/>
  <c r="J88" i="73" s="1"/>
  <c r="J121" i="73" s="1"/>
  <c r="J90" i="73"/>
  <c r="J54" i="73"/>
  <c r="J59" i="73" s="1"/>
  <c r="J61" i="73" s="1"/>
  <c r="J116" i="73" s="1"/>
  <c r="K71" i="73"/>
  <c r="K72" i="73"/>
  <c r="K113" i="73" s="1"/>
  <c r="K86" i="73"/>
  <c r="K87" i="73"/>
  <c r="K76" i="73"/>
  <c r="K77" i="73"/>
  <c r="K78" i="73"/>
  <c r="K120" i="73" s="1"/>
  <c r="K89" i="73"/>
  <c r="K90" i="73"/>
  <c r="K54" i="73"/>
  <c r="K59" i="73" s="1"/>
  <c r="K61" i="73" s="1"/>
  <c r="K116" i="73" s="1"/>
  <c r="L71" i="73"/>
  <c r="L72" i="73"/>
  <c r="L113" i="73" s="1"/>
  <c r="L86" i="73"/>
  <c r="L87" i="73"/>
  <c r="L76" i="73"/>
  <c r="L77" i="73"/>
  <c r="L78" i="73"/>
  <c r="L120" i="73" s="1"/>
  <c r="L89" i="73"/>
  <c r="L90" i="73"/>
  <c r="L54" i="73"/>
  <c r="L59" i="73" s="1"/>
  <c r="M71" i="73"/>
  <c r="M72" i="73"/>
  <c r="M113" i="73" s="1"/>
  <c r="M86" i="73"/>
  <c r="M87" i="73"/>
  <c r="M76" i="73"/>
  <c r="M77" i="73"/>
  <c r="M78" i="73"/>
  <c r="M89" i="73"/>
  <c r="M90" i="73"/>
  <c r="M54" i="73"/>
  <c r="M59" i="73" s="1"/>
  <c r="M61" i="73" s="1"/>
  <c r="M116" i="73" s="1"/>
  <c r="N71" i="73"/>
  <c r="N72" i="73"/>
  <c r="N113" i="73" s="1"/>
  <c r="N86" i="73"/>
  <c r="N87" i="73"/>
  <c r="N76" i="73"/>
  <c r="N77" i="73"/>
  <c r="N78" i="73"/>
  <c r="N89" i="73"/>
  <c r="N90" i="73"/>
  <c r="N54" i="73"/>
  <c r="N59" i="73" s="1"/>
  <c r="N61" i="73" s="1"/>
  <c r="N116" i="73" s="1"/>
  <c r="O71" i="73"/>
  <c r="O72" i="73"/>
  <c r="O113" i="73" s="1"/>
  <c r="O86" i="73"/>
  <c r="O87" i="73"/>
  <c r="O76" i="73"/>
  <c r="O77" i="73"/>
  <c r="O78" i="73"/>
  <c r="O89" i="73"/>
  <c r="O90" i="73"/>
  <c r="O54" i="73"/>
  <c r="O59" i="73" s="1"/>
  <c r="O61" i="73" s="1"/>
  <c r="O116" i="73" s="1"/>
  <c r="P71" i="73"/>
  <c r="P72" i="73"/>
  <c r="P86" i="73"/>
  <c r="P87" i="73"/>
  <c r="P76" i="73"/>
  <c r="P77" i="73"/>
  <c r="P78" i="73"/>
  <c r="P120" i="73" s="1"/>
  <c r="P89" i="73"/>
  <c r="P90" i="73"/>
  <c r="P54" i="73"/>
  <c r="D120" i="73"/>
  <c r="D96" i="73"/>
  <c r="D123" i="73" s="1"/>
  <c r="D98" i="73"/>
  <c r="D124" i="73" s="1"/>
  <c r="D46" i="73"/>
  <c r="D47" i="73"/>
  <c r="D49" i="73"/>
  <c r="D50" i="73"/>
  <c r="D51" i="73"/>
  <c r="D52" i="73"/>
  <c r="H46" i="73"/>
  <c r="H47" i="73"/>
  <c r="H49" i="73"/>
  <c r="H50" i="73"/>
  <c r="H51" i="73"/>
  <c r="H52" i="73"/>
  <c r="H44" i="73"/>
  <c r="H40" i="73"/>
  <c r="H41" i="73"/>
  <c r="H42" i="73" s="1"/>
  <c r="E46" i="73"/>
  <c r="E47" i="73"/>
  <c r="E49" i="73"/>
  <c r="E50" i="73"/>
  <c r="E51" i="73"/>
  <c r="E52" i="73"/>
  <c r="Q55" i="73"/>
  <c r="Q57" i="73"/>
  <c r="F52" i="73"/>
  <c r="G52" i="73"/>
  <c r="I52" i="73"/>
  <c r="F46" i="73"/>
  <c r="G46" i="73"/>
  <c r="I46" i="73"/>
  <c r="F47" i="73"/>
  <c r="G47" i="73"/>
  <c r="I47" i="73"/>
  <c r="F49" i="73"/>
  <c r="G49" i="73"/>
  <c r="G48" i="73" s="1"/>
  <c r="I49" i="73"/>
  <c r="F50" i="73"/>
  <c r="G50" i="73"/>
  <c r="I50" i="73"/>
  <c r="F51" i="73"/>
  <c r="G51" i="73"/>
  <c r="I51" i="73"/>
  <c r="D44" i="73"/>
  <c r="E44" i="73"/>
  <c r="F44" i="73"/>
  <c r="G44" i="73"/>
  <c r="I44" i="73"/>
  <c r="D41" i="73"/>
  <c r="D42" i="73" s="1"/>
  <c r="E41" i="73"/>
  <c r="F41" i="73"/>
  <c r="G41" i="73"/>
  <c r="I41" i="73"/>
  <c r="D40" i="73"/>
  <c r="E40" i="73"/>
  <c r="F40" i="73"/>
  <c r="G40" i="73"/>
  <c r="G42" i="73" s="1"/>
  <c r="I40" i="73"/>
  <c r="I42" i="73" s="1"/>
  <c r="P59" i="73"/>
  <c r="P61" i="73" s="1"/>
  <c r="P116" i="73" s="1"/>
  <c r="L61" i="73"/>
  <c r="I48" i="73"/>
  <c r="W26" i="66"/>
  <c r="X50" i="11"/>
  <c r="U50" i="11" s="1"/>
  <c r="T50" i="11" s="1"/>
  <c r="AZ58" i="34"/>
  <c r="G5" i="62"/>
  <c r="D6" i="41"/>
  <c r="Q6" i="11"/>
  <c r="R6" i="11" s="1"/>
  <c r="S6" i="11" s="1"/>
  <c r="T6" i="11" s="1"/>
  <c r="U6" i="11" s="1"/>
  <c r="V6" i="11" s="1"/>
  <c r="W6" i="11" s="1"/>
  <c r="X6" i="11" s="1"/>
  <c r="Y6" i="11" s="1"/>
  <c r="Z6" i="11" s="1"/>
  <c r="P6" i="11"/>
  <c r="O6" i="11" s="1"/>
  <c r="N6" i="11" s="1"/>
  <c r="X55" i="11"/>
  <c r="U55" i="11" s="1"/>
  <c r="T55" i="11" s="1"/>
  <c r="Z10" i="11"/>
  <c r="Y10" i="11"/>
  <c r="D5" i="63"/>
  <c r="H56" i="11"/>
  <c r="D10" i="11"/>
  <c r="N10" i="11"/>
  <c r="D34" i="64"/>
  <c r="D47" i="64"/>
  <c r="D49" i="64"/>
  <c r="D55" i="64"/>
  <c r="D66" i="64"/>
  <c r="D8" i="64"/>
  <c r="D19" i="64"/>
  <c r="D32" i="64"/>
  <c r="E7" i="64"/>
  <c r="O10" i="17"/>
  <c r="O12" i="17"/>
  <c r="O11" i="17"/>
  <c r="O9" i="17"/>
  <c r="D7" i="56"/>
  <c r="E7" i="56" s="1"/>
  <c r="D6" i="15"/>
  <c r="E6" i="15" s="1"/>
  <c r="B82" i="77"/>
  <c r="B84" i="76"/>
  <c r="A56" i="78"/>
  <c r="B191" i="74"/>
  <c r="B189" i="73"/>
  <c r="E87" i="74"/>
  <c r="E90" i="74"/>
  <c r="E168" i="74"/>
  <c r="E169" i="74"/>
  <c r="E19" i="74"/>
  <c r="E16" i="74"/>
  <c r="E20" i="74" s="1"/>
  <c r="F87" i="74"/>
  <c r="F116" i="74" s="1"/>
  <c r="F90" i="74"/>
  <c r="F146" i="74" s="1"/>
  <c r="F168" i="74"/>
  <c r="F169" i="74"/>
  <c r="F19" i="74"/>
  <c r="F16" i="74"/>
  <c r="F20" i="74" s="1"/>
  <c r="G87" i="74"/>
  <c r="G116" i="74" s="1"/>
  <c r="G119" i="74" s="1"/>
  <c r="G90" i="74"/>
  <c r="G168" i="74"/>
  <c r="G169" i="74"/>
  <c r="G19" i="74"/>
  <c r="G16" i="74"/>
  <c r="G20" i="74"/>
  <c r="H87" i="74"/>
  <c r="H90" i="74"/>
  <c r="H146" i="74" s="1"/>
  <c r="H168" i="74"/>
  <c r="H169" i="74"/>
  <c r="H19" i="74"/>
  <c r="H16" i="74"/>
  <c r="I87" i="74"/>
  <c r="I90" i="74"/>
  <c r="I168" i="74"/>
  <c r="I169" i="74"/>
  <c r="I19" i="74"/>
  <c r="I20" i="74" s="1"/>
  <c r="J124" i="74" s="1"/>
  <c r="J129" i="74" s="1"/>
  <c r="I16" i="74"/>
  <c r="J87" i="74"/>
  <c r="J90" i="74"/>
  <c r="J146" i="74"/>
  <c r="J168" i="74"/>
  <c r="J169" i="74"/>
  <c r="J56" i="74"/>
  <c r="K87" i="74"/>
  <c r="K90" i="74"/>
  <c r="K123" i="74" s="1"/>
  <c r="K168" i="74"/>
  <c r="K169" i="74"/>
  <c r="K56" i="74"/>
  <c r="K61" i="74" s="1"/>
  <c r="K63" i="74" s="1"/>
  <c r="K118" i="74" s="1"/>
  <c r="L87" i="74"/>
  <c r="L90" i="74"/>
  <c r="L168" i="74"/>
  <c r="L169" i="74"/>
  <c r="L56" i="74"/>
  <c r="L61" i="74"/>
  <c r="L63" i="74" s="1"/>
  <c r="L118" i="74" s="1"/>
  <c r="M87" i="74"/>
  <c r="M90" i="74"/>
  <c r="M168" i="74"/>
  <c r="M169" i="74"/>
  <c r="M56" i="74"/>
  <c r="M61" i="74" s="1"/>
  <c r="N87" i="74"/>
  <c r="N116" i="74" s="1"/>
  <c r="N90" i="74"/>
  <c r="N146" i="74"/>
  <c r="N168" i="74"/>
  <c r="N169" i="74"/>
  <c r="N56" i="74"/>
  <c r="N61" i="74"/>
  <c r="N63" i="74" s="1"/>
  <c r="N118" i="74" s="1"/>
  <c r="N119" i="74" s="1"/>
  <c r="O87" i="74"/>
  <c r="O116" i="74" s="1"/>
  <c r="O90" i="74"/>
  <c r="O168" i="74"/>
  <c r="O169" i="74"/>
  <c r="O56" i="74"/>
  <c r="O61" i="74" s="1"/>
  <c r="O63" i="74" s="1"/>
  <c r="O118" i="74" s="1"/>
  <c r="P87" i="74"/>
  <c r="P90" i="74"/>
  <c r="P146" i="74" s="1"/>
  <c r="P168" i="74"/>
  <c r="P169" i="74"/>
  <c r="Q18" i="74"/>
  <c r="Q17" i="74"/>
  <c r="Q19" i="74"/>
  <c r="Q15" i="74"/>
  <c r="Q14" i="74"/>
  <c r="Q13" i="74"/>
  <c r="P56" i="74"/>
  <c r="P61" i="74" s="1"/>
  <c r="P63" i="74" s="1"/>
  <c r="P118" i="74" s="1"/>
  <c r="D87" i="74"/>
  <c r="D116" i="74" s="1"/>
  <c r="D90" i="74"/>
  <c r="D146" i="74" s="1"/>
  <c r="D168" i="74"/>
  <c r="D169" i="74"/>
  <c r="D19" i="74"/>
  <c r="D16" i="74"/>
  <c r="E115" i="74"/>
  <c r="F115" i="74"/>
  <c r="G115" i="74"/>
  <c r="H115" i="74"/>
  <c r="I115" i="74"/>
  <c r="J115" i="74"/>
  <c r="K115" i="74"/>
  <c r="L115" i="74"/>
  <c r="M115" i="74"/>
  <c r="N115" i="74"/>
  <c r="O115" i="74"/>
  <c r="P115" i="74"/>
  <c r="D115" i="74"/>
  <c r="D73" i="73"/>
  <c r="D74" i="73"/>
  <c r="D75" i="73"/>
  <c r="D79" i="73"/>
  <c r="D80" i="73"/>
  <c r="D81" i="73"/>
  <c r="D82" i="73"/>
  <c r="D84" i="73"/>
  <c r="D166" i="73"/>
  <c r="F113" i="73"/>
  <c r="G113" i="73"/>
  <c r="J113" i="73"/>
  <c r="D113" i="73"/>
  <c r="Q48" i="74"/>
  <c r="Q49" i="74"/>
  <c r="Q51" i="74"/>
  <c r="Q52" i="74"/>
  <c r="Q50" i="74"/>
  <c r="Q53" i="74"/>
  <c r="Q54" i="74"/>
  <c r="Q58" i="74"/>
  <c r="Q59" i="74"/>
  <c r="Q46" i="74"/>
  <c r="Q43" i="74"/>
  <c r="Q42" i="74"/>
  <c r="Q44" i="74"/>
  <c r="D50" i="74"/>
  <c r="D61" i="74" s="1"/>
  <c r="D63" i="74" s="1"/>
  <c r="D118" i="74" s="1"/>
  <c r="D44" i="74"/>
  <c r="E50" i="74"/>
  <c r="E61" i="74" s="1"/>
  <c r="F50" i="74"/>
  <c r="F61" i="74" s="1"/>
  <c r="G50" i="74"/>
  <c r="G61" i="74" s="1"/>
  <c r="H50" i="74"/>
  <c r="H61" i="74" s="1"/>
  <c r="H63" i="74" s="1"/>
  <c r="H118" i="74" s="1"/>
  <c r="I50" i="74"/>
  <c r="I61" i="74" s="1"/>
  <c r="M63" i="74"/>
  <c r="M118" i="74" s="1"/>
  <c r="Q57" i="74"/>
  <c r="D20" i="65"/>
  <c r="E73" i="73"/>
  <c r="E74" i="73"/>
  <c r="E75" i="73"/>
  <c r="E79" i="73"/>
  <c r="E80" i="73"/>
  <c r="E81" i="73"/>
  <c r="E82" i="73"/>
  <c r="E84" i="73"/>
  <c r="E166" i="73"/>
  <c r="F73" i="73"/>
  <c r="F74" i="73"/>
  <c r="F75" i="73"/>
  <c r="F79" i="73"/>
  <c r="F80" i="73"/>
  <c r="F81" i="73"/>
  <c r="F82" i="73"/>
  <c r="F84" i="73"/>
  <c r="F166" i="73"/>
  <c r="F167" i="73"/>
  <c r="G73" i="73"/>
  <c r="G74" i="73"/>
  <c r="G75" i="73"/>
  <c r="G79" i="73"/>
  <c r="G80" i="73"/>
  <c r="G81" i="73"/>
  <c r="G82" i="73"/>
  <c r="G84" i="73"/>
  <c r="G166" i="73"/>
  <c r="G167" i="73"/>
  <c r="H73" i="73"/>
  <c r="H74" i="73"/>
  <c r="H75" i="73"/>
  <c r="H79" i="73"/>
  <c r="H80" i="73"/>
  <c r="H81" i="73"/>
  <c r="H82" i="73"/>
  <c r="H84" i="73"/>
  <c r="I73" i="73"/>
  <c r="I74" i="73"/>
  <c r="I75" i="73"/>
  <c r="I79" i="73"/>
  <c r="I80" i="73"/>
  <c r="I81" i="73"/>
  <c r="I82" i="73"/>
  <c r="I84" i="73"/>
  <c r="I166" i="73"/>
  <c r="J73" i="73"/>
  <c r="J74" i="73"/>
  <c r="J75" i="73"/>
  <c r="J79" i="73"/>
  <c r="J80" i="73"/>
  <c r="J81" i="73"/>
  <c r="J82" i="73"/>
  <c r="J84" i="73"/>
  <c r="J166" i="73"/>
  <c r="J167" i="73"/>
  <c r="K73" i="73"/>
  <c r="K74" i="73"/>
  <c r="K75" i="73"/>
  <c r="K79" i="73"/>
  <c r="K80" i="73"/>
  <c r="K81" i="73"/>
  <c r="K82" i="73"/>
  <c r="K84" i="73"/>
  <c r="L73" i="73"/>
  <c r="L74" i="73"/>
  <c r="L75" i="73"/>
  <c r="L79" i="73"/>
  <c r="L80" i="73"/>
  <c r="L81" i="73"/>
  <c r="L82" i="73"/>
  <c r="L84" i="73"/>
  <c r="L167" i="73"/>
  <c r="M73" i="73"/>
  <c r="M74" i="73"/>
  <c r="M75" i="73"/>
  <c r="M79" i="73"/>
  <c r="M80" i="73"/>
  <c r="M81" i="73"/>
  <c r="M82" i="73"/>
  <c r="M84" i="73"/>
  <c r="N73" i="73"/>
  <c r="N74" i="73"/>
  <c r="N75" i="73"/>
  <c r="N79" i="73"/>
  <c r="N80" i="73"/>
  <c r="N81" i="73"/>
  <c r="N82" i="73"/>
  <c r="N84" i="73"/>
  <c r="N166" i="73"/>
  <c r="N167" i="73"/>
  <c r="O73" i="73"/>
  <c r="O74" i="73"/>
  <c r="O75" i="73"/>
  <c r="O79" i="73"/>
  <c r="O80" i="73"/>
  <c r="O81" i="73"/>
  <c r="O82" i="73"/>
  <c r="O84" i="73"/>
  <c r="O166" i="73"/>
  <c r="P73" i="73"/>
  <c r="P74" i="73"/>
  <c r="P75" i="73"/>
  <c r="P79" i="73"/>
  <c r="P80" i="73"/>
  <c r="P81" i="73"/>
  <c r="P82" i="73"/>
  <c r="P84" i="73"/>
  <c r="O19" i="17"/>
  <c r="D114" i="74"/>
  <c r="D23" i="74" s="1"/>
  <c r="D26" i="74" s="1"/>
  <c r="D117" i="74"/>
  <c r="D12" i="74"/>
  <c r="E12" i="74" s="1"/>
  <c r="F12" i="74" s="1"/>
  <c r="G12" i="74" s="1"/>
  <c r="H12" i="74" s="1"/>
  <c r="I12" i="74" s="1"/>
  <c r="J12" i="74" s="1"/>
  <c r="K12" i="74" s="1"/>
  <c r="L12" i="74" s="1"/>
  <c r="M12" i="74" s="1"/>
  <c r="N12" i="74" s="1"/>
  <c r="O12" i="74" s="1"/>
  <c r="P12" i="74" s="1"/>
  <c r="Q21" i="74"/>
  <c r="Q24" i="74"/>
  <c r="Q25" i="74"/>
  <c r="Q29" i="74"/>
  <c r="D41" i="74"/>
  <c r="E41" i="74" s="1"/>
  <c r="F41" i="74" s="1"/>
  <c r="G41" i="74" s="1"/>
  <c r="H41" i="74" s="1"/>
  <c r="I41" i="74" s="1"/>
  <c r="J41" i="74" s="1"/>
  <c r="K41" i="74" s="1"/>
  <c r="L41" i="74" s="1"/>
  <c r="M41" i="74" s="1"/>
  <c r="N41" i="74" s="1"/>
  <c r="O41" i="74" s="1"/>
  <c r="P41" i="74" s="1"/>
  <c r="E44" i="74"/>
  <c r="F44" i="74"/>
  <c r="G44" i="74"/>
  <c r="H44" i="74"/>
  <c r="I44" i="74"/>
  <c r="D72" i="74"/>
  <c r="E72" i="74" s="1"/>
  <c r="F72" i="74" s="1"/>
  <c r="G72" i="74" s="1"/>
  <c r="H72" i="74" s="1"/>
  <c r="I72" i="74" s="1"/>
  <c r="J72" i="74" s="1"/>
  <c r="K72" i="74" s="1"/>
  <c r="L72" i="74" s="1"/>
  <c r="M72" i="74" s="1"/>
  <c r="N72" i="74" s="1"/>
  <c r="O72" i="74" s="1"/>
  <c r="P72" i="74" s="1"/>
  <c r="E113" i="74"/>
  <c r="F113" i="74" s="1"/>
  <c r="G113" i="74" s="1"/>
  <c r="H113" i="74" s="1"/>
  <c r="I113" i="74" s="1"/>
  <c r="J113" i="74" s="1"/>
  <c r="K113" i="74" s="1"/>
  <c r="L113" i="74" s="1"/>
  <c r="M113" i="74" s="1"/>
  <c r="N113" i="74" s="1"/>
  <c r="O113" i="74" s="1"/>
  <c r="P113" i="74" s="1"/>
  <c r="E114" i="74"/>
  <c r="E23" i="74" s="1"/>
  <c r="F114" i="74"/>
  <c r="G114" i="74"/>
  <c r="H114" i="74"/>
  <c r="I114" i="74"/>
  <c r="J114" i="74"/>
  <c r="K114" i="74"/>
  <c r="L114" i="74"/>
  <c r="M114" i="74"/>
  <c r="N114" i="74"/>
  <c r="O114" i="74"/>
  <c r="P114" i="74"/>
  <c r="E116" i="74"/>
  <c r="E117" i="74"/>
  <c r="I116" i="74"/>
  <c r="J116" i="74"/>
  <c r="K116" i="74"/>
  <c r="L116" i="74"/>
  <c r="F117" i="74"/>
  <c r="G117" i="74"/>
  <c r="H117" i="74"/>
  <c r="I117" i="74"/>
  <c r="J117" i="74"/>
  <c r="K117" i="74"/>
  <c r="L117" i="74"/>
  <c r="L119" i="74" s="1"/>
  <c r="M117" i="74"/>
  <c r="N117" i="74"/>
  <c r="O117" i="74"/>
  <c r="P117" i="74"/>
  <c r="K121" i="74"/>
  <c r="K124" i="74"/>
  <c r="K122" i="74"/>
  <c r="K125" i="74"/>
  <c r="K126" i="74"/>
  <c r="M121" i="74"/>
  <c r="M124" i="74"/>
  <c r="M122" i="74"/>
  <c r="M125" i="74"/>
  <c r="M126" i="74"/>
  <c r="O121" i="74"/>
  <c r="O124" i="74"/>
  <c r="O122" i="74"/>
  <c r="O123" i="74"/>
  <c r="O125" i="74"/>
  <c r="O126" i="74"/>
  <c r="D121" i="74"/>
  <c r="D27" i="74" s="1"/>
  <c r="E121" i="74"/>
  <c r="F121" i="74"/>
  <c r="G121" i="74"/>
  <c r="H121" i="74"/>
  <c r="I121" i="74"/>
  <c r="J121" i="74"/>
  <c r="L121" i="74"/>
  <c r="N121" i="74"/>
  <c r="P121" i="74"/>
  <c r="D122" i="74"/>
  <c r="E122" i="74"/>
  <c r="F122" i="74"/>
  <c r="G122" i="74"/>
  <c r="H122" i="74"/>
  <c r="I122" i="74"/>
  <c r="J122" i="74"/>
  <c r="L122" i="74"/>
  <c r="N122" i="74"/>
  <c r="P122" i="74"/>
  <c r="D123" i="74"/>
  <c r="J123" i="74"/>
  <c r="N123" i="74"/>
  <c r="P123" i="74"/>
  <c r="L124" i="74"/>
  <c r="N124" i="74"/>
  <c r="P124" i="74"/>
  <c r="D125" i="74"/>
  <c r="E125" i="74"/>
  <c r="F125" i="74"/>
  <c r="G125" i="74"/>
  <c r="H125" i="74"/>
  <c r="I125" i="74"/>
  <c r="J125" i="74"/>
  <c r="L125" i="74"/>
  <c r="N125" i="74"/>
  <c r="P125" i="74"/>
  <c r="D126" i="74"/>
  <c r="E126" i="74"/>
  <c r="F126" i="74"/>
  <c r="G126" i="74"/>
  <c r="H126" i="74"/>
  <c r="I126" i="74"/>
  <c r="J126" i="74"/>
  <c r="L126" i="74"/>
  <c r="N126" i="74"/>
  <c r="P126" i="74"/>
  <c r="D165" i="74"/>
  <c r="E165" i="74" s="1"/>
  <c r="F165" i="74" s="1"/>
  <c r="G165" i="74" s="1"/>
  <c r="H165" i="74" s="1"/>
  <c r="I165" i="74" s="1"/>
  <c r="J165" i="74" s="1"/>
  <c r="K165" i="74" s="1"/>
  <c r="L165" i="74" s="1"/>
  <c r="M165" i="74" s="1"/>
  <c r="N165" i="74" s="1"/>
  <c r="O165" i="74" s="1"/>
  <c r="P165" i="74" s="1"/>
  <c r="L122" i="73"/>
  <c r="L96" i="73"/>
  <c r="L123" i="73" s="1"/>
  <c r="L98" i="73"/>
  <c r="L124" i="73" s="1"/>
  <c r="P122" i="73"/>
  <c r="P96" i="73"/>
  <c r="P123" i="73" s="1"/>
  <c r="P98" i="73"/>
  <c r="Q27" i="73"/>
  <c r="Q23" i="73"/>
  <c r="Q22" i="73"/>
  <c r="D95" i="73"/>
  <c r="D115" i="73" s="1"/>
  <c r="E95" i="73"/>
  <c r="E115" i="73" s="1"/>
  <c r="E96" i="73"/>
  <c r="E123" i="73" s="1"/>
  <c r="E98" i="73"/>
  <c r="F95" i="73"/>
  <c r="F115" i="73" s="1"/>
  <c r="F96" i="73"/>
  <c r="F123" i="73" s="1"/>
  <c r="F98" i="73"/>
  <c r="G95" i="73"/>
  <c r="G115" i="73" s="1"/>
  <c r="G96" i="73"/>
  <c r="G123" i="73" s="1"/>
  <c r="G98" i="73"/>
  <c r="H95" i="73"/>
  <c r="H115" i="73" s="1"/>
  <c r="H96" i="73"/>
  <c r="H123" i="73" s="1"/>
  <c r="H98" i="73"/>
  <c r="H124" i="73" s="1"/>
  <c r="I95" i="73"/>
  <c r="I115" i="73" s="1"/>
  <c r="I96" i="73"/>
  <c r="I123" i="73" s="1"/>
  <c r="I98" i="73"/>
  <c r="J95" i="73"/>
  <c r="J115" i="73" s="1"/>
  <c r="J96" i="73"/>
  <c r="J123" i="73" s="1"/>
  <c r="J98" i="73"/>
  <c r="K95" i="73"/>
  <c r="K115" i="73" s="1"/>
  <c r="K96" i="73"/>
  <c r="K123" i="73" s="1"/>
  <c r="K98" i="73"/>
  <c r="K124" i="73" s="1"/>
  <c r="K122" i="73"/>
  <c r="L95" i="73"/>
  <c r="L115" i="73"/>
  <c r="L116" i="73"/>
  <c r="M95" i="73"/>
  <c r="M115" i="73" s="1"/>
  <c r="M120" i="73"/>
  <c r="M96" i="73"/>
  <c r="M123" i="73" s="1"/>
  <c r="M98" i="73"/>
  <c r="M122" i="73"/>
  <c r="N95" i="73"/>
  <c r="N115" i="73" s="1"/>
  <c r="N96" i="73"/>
  <c r="N123" i="73" s="1"/>
  <c r="N98" i="73"/>
  <c r="N122" i="73"/>
  <c r="O95" i="73"/>
  <c r="O115" i="73" s="1"/>
  <c r="O120" i="73"/>
  <c r="O96" i="73"/>
  <c r="O123" i="73" s="1"/>
  <c r="O98" i="73"/>
  <c r="O122" i="73"/>
  <c r="P95" i="73"/>
  <c r="P115" i="73" s="1"/>
  <c r="E100" i="73"/>
  <c r="F100" i="73"/>
  <c r="G100" i="73"/>
  <c r="H100" i="73"/>
  <c r="I100" i="73"/>
  <c r="J100" i="73"/>
  <c r="K100" i="73"/>
  <c r="L100" i="73"/>
  <c r="M100" i="73"/>
  <c r="N100" i="73"/>
  <c r="O100" i="73"/>
  <c r="P100" i="73"/>
  <c r="D100" i="73"/>
  <c r="D163" i="73"/>
  <c r="E163" i="73" s="1"/>
  <c r="F163" i="73" s="1"/>
  <c r="G163" i="73" s="1"/>
  <c r="H163" i="73" s="1"/>
  <c r="I163" i="73" s="1"/>
  <c r="J163" i="73" s="1"/>
  <c r="K163" i="73" s="1"/>
  <c r="L163" i="73" s="1"/>
  <c r="M163" i="73" s="1"/>
  <c r="N163" i="73" s="1"/>
  <c r="O163" i="73" s="1"/>
  <c r="P163" i="73" s="1"/>
  <c r="H111" i="73"/>
  <c r="I111" i="73" s="1"/>
  <c r="J111" i="73" s="1"/>
  <c r="K111" i="73" s="1"/>
  <c r="L111" i="73" s="1"/>
  <c r="M111" i="73" s="1"/>
  <c r="N111" i="73" s="1"/>
  <c r="O111" i="73" s="1"/>
  <c r="P111" i="73" s="1"/>
  <c r="D70" i="73"/>
  <c r="E70" i="73" s="1"/>
  <c r="F70" i="73" s="1"/>
  <c r="G70" i="73" s="1"/>
  <c r="H70" i="73" s="1"/>
  <c r="I70" i="73" s="1"/>
  <c r="J70" i="73" s="1"/>
  <c r="K70" i="73" s="1"/>
  <c r="L70" i="73" s="1"/>
  <c r="M70" i="73" s="1"/>
  <c r="N70" i="73" s="1"/>
  <c r="O70" i="73" s="1"/>
  <c r="P70" i="73" s="1"/>
  <c r="D39" i="73"/>
  <c r="D10" i="73"/>
  <c r="E10" i="73"/>
  <c r="F10" i="73" s="1"/>
  <c r="G10" i="73" s="1"/>
  <c r="H10" i="73" s="1"/>
  <c r="I10" i="73" s="1"/>
  <c r="J10" i="73" s="1"/>
  <c r="K10" i="73" s="1"/>
  <c r="L10" i="73" s="1"/>
  <c r="M10" i="73" s="1"/>
  <c r="N10" i="73" s="1"/>
  <c r="O10" i="73" s="1"/>
  <c r="P10" i="73" s="1"/>
  <c r="E39" i="73"/>
  <c r="F39" i="73" s="1"/>
  <c r="G39" i="73" s="1"/>
  <c r="H39" i="73" s="1"/>
  <c r="I39" i="73" s="1"/>
  <c r="J39" i="73" s="1"/>
  <c r="K39" i="73" s="1"/>
  <c r="L39" i="73" s="1"/>
  <c r="M39" i="73" s="1"/>
  <c r="N39" i="73" s="1"/>
  <c r="O39" i="73" s="1"/>
  <c r="P39" i="73" s="1"/>
  <c r="AE21" i="34"/>
  <c r="AO29" i="5"/>
  <c r="J16" i="65"/>
  <c r="K16" i="65" s="1"/>
  <c r="J14" i="65"/>
  <c r="J11" i="65"/>
  <c r="R10" i="11"/>
  <c r="S10" i="11"/>
  <c r="T10" i="11"/>
  <c r="J10" i="15"/>
  <c r="E7" i="67"/>
  <c r="F7" i="67"/>
  <c r="G7" i="67" s="1"/>
  <c r="H7" i="67" s="1"/>
  <c r="I7" i="67" s="1"/>
  <c r="J7" i="67" s="1"/>
  <c r="K7" i="67" s="1"/>
  <c r="L7" i="67" s="1"/>
  <c r="M7" i="67" s="1"/>
  <c r="N7" i="67" s="1"/>
  <c r="O7" i="67" s="1"/>
  <c r="P7" i="67" s="1"/>
  <c r="N8" i="67"/>
  <c r="N9" i="67"/>
  <c r="N10" i="67"/>
  <c r="N11" i="67"/>
  <c r="N12" i="67"/>
  <c r="N14" i="67"/>
  <c r="N17" i="67" s="1"/>
  <c r="N15" i="67"/>
  <c r="N16" i="67"/>
  <c r="M8" i="67"/>
  <c r="M9" i="67"/>
  <c r="M10" i="67"/>
  <c r="M11" i="67"/>
  <c r="M12" i="67"/>
  <c r="M14" i="67"/>
  <c r="M15" i="67"/>
  <c r="M16" i="67"/>
  <c r="L8" i="67"/>
  <c r="L9" i="67"/>
  <c r="L10" i="67"/>
  <c r="L11" i="67"/>
  <c r="L12" i="67"/>
  <c r="L14" i="67"/>
  <c r="L15" i="67"/>
  <c r="L16" i="67"/>
  <c r="K8" i="67"/>
  <c r="K9" i="67"/>
  <c r="K10" i="67"/>
  <c r="K11" i="67"/>
  <c r="K12" i="67"/>
  <c r="K14" i="67"/>
  <c r="K15" i="67"/>
  <c r="K16" i="67"/>
  <c r="J8" i="67"/>
  <c r="J9" i="67"/>
  <c r="J10" i="67"/>
  <c r="J11" i="67"/>
  <c r="J12" i="67"/>
  <c r="J14" i="67"/>
  <c r="J15" i="67"/>
  <c r="J16" i="67"/>
  <c r="I8" i="67"/>
  <c r="I9" i="67"/>
  <c r="I10" i="67"/>
  <c r="I11" i="67"/>
  <c r="I12" i="67"/>
  <c r="I14" i="67"/>
  <c r="I15" i="67"/>
  <c r="I16" i="67"/>
  <c r="H8" i="67"/>
  <c r="H9" i="67"/>
  <c r="H10" i="67"/>
  <c r="H11" i="67"/>
  <c r="H12" i="67"/>
  <c r="H14" i="67"/>
  <c r="H15" i="67"/>
  <c r="H16" i="67"/>
  <c r="G8" i="67"/>
  <c r="G9" i="67"/>
  <c r="G10" i="67"/>
  <c r="G11" i="67"/>
  <c r="G12" i="67"/>
  <c r="G14" i="67"/>
  <c r="G15" i="67"/>
  <c r="G16" i="67"/>
  <c r="F8" i="67"/>
  <c r="F9" i="67"/>
  <c r="F10" i="67"/>
  <c r="F11" i="67"/>
  <c r="F12" i="67"/>
  <c r="F14" i="67"/>
  <c r="F15" i="67"/>
  <c r="F16" i="67"/>
  <c r="E23" i="67"/>
  <c r="F23" i="67" s="1"/>
  <c r="G23" i="67" s="1"/>
  <c r="H23" i="67" s="1"/>
  <c r="I23" i="67" s="1"/>
  <c r="J23" i="67" s="1"/>
  <c r="K23" i="67" s="1"/>
  <c r="L23" i="67" s="1"/>
  <c r="M23" i="67" s="1"/>
  <c r="N23" i="67" s="1"/>
  <c r="O23" i="67" s="1"/>
  <c r="P23" i="67" s="1"/>
  <c r="B35" i="17"/>
  <c r="D7" i="65"/>
  <c r="E7" i="65"/>
  <c r="F7" i="65"/>
  <c r="G7" i="65" s="1"/>
  <c r="H7" i="65" s="1"/>
  <c r="I7" i="65" s="1"/>
  <c r="G20" i="62"/>
  <c r="G23" i="62"/>
  <c r="E26" i="67"/>
  <c r="H20" i="62"/>
  <c r="H23" i="62"/>
  <c r="I20" i="62"/>
  <c r="I23" i="62"/>
  <c r="J20" i="62"/>
  <c r="J23" i="62"/>
  <c r="K20" i="62"/>
  <c r="K26" i="62" s="1"/>
  <c r="K29" i="62" s="1"/>
  <c r="K23" i="62"/>
  <c r="L20" i="62"/>
  <c r="L23" i="62"/>
  <c r="M20" i="62"/>
  <c r="M23" i="62"/>
  <c r="N20" i="62"/>
  <c r="N23" i="62"/>
  <c r="O20" i="62"/>
  <c r="O26" i="62" s="1"/>
  <c r="O29" i="62" s="1"/>
  <c r="O23" i="62"/>
  <c r="P20" i="62"/>
  <c r="P23" i="62"/>
  <c r="Q20" i="62"/>
  <c r="Q23" i="62"/>
  <c r="R20" i="62"/>
  <c r="R23" i="62"/>
  <c r="F26" i="67"/>
  <c r="G26" i="67"/>
  <c r="H26" i="67"/>
  <c r="I26" i="67"/>
  <c r="J26" i="67"/>
  <c r="K26" i="67"/>
  <c r="L26" i="67"/>
  <c r="M26" i="67"/>
  <c r="N26" i="67"/>
  <c r="O26" i="67"/>
  <c r="P26" i="67"/>
  <c r="O16" i="67"/>
  <c r="P16" i="67"/>
  <c r="E16" i="67"/>
  <c r="O14" i="67"/>
  <c r="P14" i="67"/>
  <c r="O15" i="67"/>
  <c r="P15" i="67"/>
  <c r="E15" i="67"/>
  <c r="E14" i="67"/>
  <c r="O12" i="67"/>
  <c r="P12" i="67"/>
  <c r="E12" i="67"/>
  <c r="O11" i="67"/>
  <c r="P11" i="67"/>
  <c r="E11" i="67"/>
  <c r="F23" i="62"/>
  <c r="F20" i="62"/>
  <c r="D23" i="63"/>
  <c r="D20" i="63"/>
  <c r="D26" i="63" s="1"/>
  <c r="D29" i="63" s="1"/>
  <c r="D7" i="41" s="1"/>
  <c r="D8" i="41" s="1"/>
  <c r="E23" i="63"/>
  <c r="F23" i="63"/>
  <c r="G23" i="63"/>
  <c r="H23" i="63"/>
  <c r="I23" i="63"/>
  <c r="J23" i="63"/>
  <c r="K23" i="63"/>
  <c r="L23" i="63"/>
  <c r="M23" i="63"/>
  <c r="N23" i="63"/>
  <c r="O23" i="63"/>
  <c r="P23" i="63"/>
  <c r="E20" i="63"/>
  <c r="F20" i="63"/>
  <c r="G20" i="63"/>
  <c r="G26" i="63" s="1"/>
  <c r="G29" i="63" s="1"/>
  <c r="H20" i="63"/>
  <c r="H26" i="63" s="1"/>
  <c r="H29" i="63" s="1"/>
  <c r="I20" i="63"/>
  <c r="I26" i="63" s="1"/>
  <c r="I29" i="63" s="1"/>
  <c r="J20" i="63"/>
  <c r="J26" i="63" s="1"/>
  <c r="J29" i="63" s="1"/>
  <c r="J7" i="41" s="1"/>
  <c r="J8" i="41" s="1"/>
  <c r="K20" i="63"/>
  <c r="L20" i="63"/>
  <c r="M20" i="63"/>
  <c r="N20" i="63"/>
  <c r="O20" i="63"/>
  <c r="O26" i="63" s="1"/>
  <c r="O29" i="63" s="1"/>
  <c r="P20" i="63"/>
  <c r="P26" i="63" s="1"/>
  <c r="P29" i="63" s="1"/>
  <c r="O10" i="67"/>
  <c r="P10" i="67"/>
  <c r="E10" i="67"/>
  <c r="O9" i="67"/>
  <c r="P9" i="67"/>
  <c r="E9" i="67"/>
  <c r="O8" i="67"/>
  <c r="P8" i="67"/>
  <c r="E8" i="67"/>
  <c r="W10" i="11"/>
  <c r="X10" i="11"/>
  <c r="O20" i="17"/>
  <c r="O21" i="17"/>
  <c r="O22" i="17"/>
  <c r="O23" i="17"/>
  <c r="O24" i="17"/>
  <c r="O25" i="17"/>
  <c r="O26" i="17"/>
  <c r="O27" i="17"/>
  <c r="O28" i="17"/>
  <c r="D8" i="65"/>
  <c r="AJ31" i="5"/>
  <c r="AO25" i="5"/>
  <c r="AO23" i="5"/>
  <c r="AO24" i="5"/>
  <c r="AO26" i="5"/>
  <c r="AO27" i="5"/>
  <c r="AO28" i="5"/>
  <c r="AO30" i="5"/>
  <c r="AE31" i="5"/>
  <c r="AO49" i="34"/>
  <c r="G29" i="17"/>
  <c r="Y35" i="11" s="1"/>
  <c r="E15" i="65"/>
  <c r="E20" i="65"/>
  <c r="E8" i="65"/>
  <c r="D15" i="65"/>
  <c r="F15" i="65"/>
  <c r="F12" i="65" s="1"/>
  <c r="G15" i="65"/>
  <c r="H15" i="65"/>
  <c r="I15" i="65"/>
  <c r="D12" i="65"/>
  <c r="F8" i="65"/>
  <c r="F24" i="65" s="1"/>
  <c r="F20" i="65"/>
  <c r="G8" i="65"/>
  <c r="G20" i="65"/>
  <c r="H8" i="65"/>
  <c r="H20" i="65"/>
  <c r="I8" i="65"/>
  <c r="I20" i="65"/>
  <c r="J23" i="65"/>
  <c r="K23" i="65" s="1"/>
  <c r="J22" i="65"/>
  <c r="K22" i="65"/>
  <c r="J21" i="65"/>
  <c r="K21" i="65" s="1"/>
  <c r="J19" i="65"/>
  <c r="J18" i="65"/>
  <c r="J17" i="65"/>
  <c r="K17" i="65" s="1"/>
  <c r="J13" i="65"/>
  <c r="K13" i="65" s="1"/>
  <c r="K11" i="65"/>
  <c r="J10" i="65"/>
  <c r="K10" i="65" s="1"/>
  <c r="J9" i="65"/>
  <c r="K9" i="65"/>
  <c r="AS29" i="34"/>
  <c r="E55" i="64"/>
  <c r="E66" i="64" s="1"/>
  <c r="E49" i="64"/>
  <c r="E34" i="64"/>
  <c r="E47" i="64" s="1"/>
  <c r="E19" i="64"/>
  <c r="E8" i="64"/>
  <c r="AO55" i="34"/>
  <c r="F7" i="64"/>
  <c r="G7" i="64" s="1"/>
  <c r="F6" i="69"/>
  <c r="E6" i="69" s="1"/>
  <c r="F5" i="70"/>
  <c r="E5" i="70"/>
  <c r="O16" i="17"/>
  <c r="T8" i="5"/>
  <c r="T14" i="5"/>
  <c r="T12" i="5"/>
  <c r="T10" i="5"/>
  <c r="Y43" i="34"/>
  <c r="E13" i="70"/>
  <c r="F13" i="70"/>
  <c r="F16" i="70" s="1"/>
  <c r="E16" i="70"/>
  <c r="E19" i="70"/>
  <c r="F19" i="70"/>
  <c r="E28" i="70"/>
  <c r="E35" i="70" s="1"/>
  <c r="F28" i="70"/>
  <c r="E32" i="70"/>
  <c r="F32" i="70"/>
  <c r="E41" i="70"/>
  <c r="F41" i="70"/>
  <c r="B59" i="70"/>
  <c r="E8" i="69"/>
  <c r="E27" i="69" s="1"/>
  <c r="F8" i="69"/>
  <c r="E14" i="69"/>
  <c r="F14" i="69"/>
  <c r="E21" i="69"/>
  <c r="F21" i="69"/>
  <c r="E34" i="69"/>
  <c r="F34" i="69"/>
  <c r="F49" i="69" s="1"/>
  <c r="E37" i="69"/>
  <c r="F37" i="69"/>
  <c r="E42" i="69"/>
  <c r="F42" i="69"/>
  <c r="F48" i="69" s="1"/>
  <c r="E48" i="69"/>
  <c r="E49" i="69" s="1"/>
  <c r="B60" i="69"/>
  <c r="E6" i="68"/>
  <c r="F6" i="68" s="1"/>
  <c r="G6" i="68"/>
  <c r="H6" i="68" s="1"/>
  <c r="I6" i="68" s="1"/>
  <c r="J6" i="68" s="1"/>
  <c r="K6" i="68" s="1"/>
  <c r="L6" i="68" s="1"/>
  <c r="M6" i="68" s="1"/>
  <c r="N6" i="68" s="1"/>
  <c r="O6" i="68" s="1"/>
  <c r="P6" i="68" s="1"/>
  <c r="O10" i="68"/>
  <c r="O16" i="68" s="1"/>
  <c r="P10" i="68"/>
  <c r="P16" i="68" s="1"/>
  <c r="P22" i="68" s="1"/>
  <c r="P28" i="68" s="1"/>
  <c r="P17" i="68"/>
  <c r="P21" i="68"/>
  <c r="P27" i="68"/>
  <c r="O17" i="68"/>
  <c r="O21" i="68" s="1"/>
  <c r="O22" i="68" s="1"/>
  <c r="O28" i="68" s="1"/>
  <c r="O27" i="68"/>
  <c r="N10" i="68"/>
  <c r="N16" i="68" s="1"/>
  <c r="N22" i="68" s="1"/>
  <c r="N28" i="68" s="1"/>
  <c r="N17" i="68"/>
  <c r="N21" i="68" s="1"/>
  <c r="N27" i="68"/>
  <c r="M10" i="68"/>
  <c r="M16" i="68" s="1"/>
  <c r="M17" i="68"/>
  <c r="M21" i="68" s="1"/>
  <c r="M27" i="68"/>
  <c r="L10" i="68"/>
  <c r="L16" i="68" s="1"/>
  <c r="L17" i="68"/>
  <c r="L21" i="68" s="1"/>
  <c r="L27" i="68"/>
  <c r="K10" i="68"/>
  <c r="K16" i="68" s="1"/>
  <c r="K22" i="68" s="1"/>
  <c r="K28" i="68" s="1"/>
  <c r="K17" i="68"/>
  <c r="K21" i="68"/>
  <c r="K27" i="68"/>
  <c r="J10" i="68"/>
  <c r="J16" i="68" s="1"/>
  <c r="J17" i="68"/>
  <c r="J21" i="68" s="1"/>
  <c r="J22" i="68" s="1"/>
  <c r="J28" i="68" s="1"/>
  <c r="J27" i="68"/>
  <c r="I10" i="68"/>
  <c r="I16" i="68" s="1"/>
  <c r="I22" i="68" s="1"/>
  <c r="I28" i="68" s="1"/>
  <c r="I17" i="68"/>
  <c r="I21" i="68" s="1"/>
  <c r="I27" i="68"/>
  <c r="H10" i="68"/>
  <c r="H16" i="68" s="1"/>
  <c r="H17" i="68"/>
  <c r="H21" i="68"/>
  <c r="H27" i="68"/>
  <c r="G10" i="68"/>
  <c r="G16" i="68"/>
  <c r="G22" i="68" s="1"/>
  <c r="G28" i="68" s="1"/>
  <c r="G17" i="68"/>
  <c r="G21" i="68"/>
  <c r="G27" i="68"/>
  <c r="F10" i="68"/>
  <c r="F16" i="68" s="1"/>
  <c r="F22" i="68"/>
  <c r="F17" i="68"/>
  <c r="F21" i="68" s="1"/>
  <c r="F27" i="68"/>
  <c r="E10" i="68"/>
  <c r="E16" i="68" s="1"/>
  <c r="E17" i="68"/>
  <c r="E21" i="68" s="1"/>
  <c r="E27" i="68"/>
  <c r="E31" i="54"/>
  <c r="L55" i="64"/>
  <c r="L66" i="64" s="1"/>
  <c r="F55" i="64"/>
  <c r="H55" i="64"/>
  <c r="R55" i="64"/>
  <c r="R49" i="64"/>
  <c r="N49" i="64"/>
  <c r="F49" i="64"/>
  <c r="F34" i="64"/>
  <c r="F47" i="64"/>
  <c r="N34" i="64"/>
  <c r="N47" i="64" s="1"/>
  <c r="N55" i="64"/>
  <c r="M34" i="64"/>
  <c r="M47" i="64" s="1"/>
  <c r="N8" i="64"/>
  <c r="N19" i="64"/>
  <c r="N32" i="64" s="1"/>
  <c r="L19" i="64"/>
  <c r="F19" i="64"/>
  <c r="F8" i="64"/>
  <c r="F32" i="64" s="1"/>
  <c r="Q19" i="64"/>
  <c r="Q8" i="64"/>
  <c r="G19" i="64"/>
  <c r="H19" i="64"/>
  <c r="I19" i="64"/>
  <c r="J19" i="64"/>
  <c r="K19" i="64"/>
  <c r="M19" i="64"/>
  <c r="O19" i="64"/>
  <c r="P19" i="64"/>
  <c r="R19" i="64"/>
  <c r="I8" i="64"/>
  <c r="I32" i="64" s="1"/>
  <c r="E28" i="54"/>
  <c r="B71" i="68"/>
  <c r="O17" i="67"/>
  <c r="B136" i="67"/>
  <c r="E24" i="54"/>
  <c r="J11" i="56"/>
  <c r="Q79" i="66"/>
  <c r="Q80" i="66"/>
  <c r="Q81" i="66"/>
  <c r="Q82" i="66"/>
  <c r="Q83" i="66"/>
  <c r="Q84" i="66"/>
  <c r="Q85" i="66"/>
  <c r="Q86" i="66"/>
  <c r="Q87" i="66"/>
  <c r="B89" i="65"/>
  <c r="G7" i="41"/>
  <c r="I7" i="41"/>
  <c r="I8" i="41" s="1"/>
  <c r="E6" i="41"/>
  <c r="F6" i="41" s="1"/>
  <c r="G6" i="41" s="1"/>
  <c r="H6" i="41" s="1"/>
  <c r="I6" i="41" s="1"/>
  <c r="J6" i="41" s="1"/>
  <c r="K6" i="41" s="1"/>
  <c r="L6" i="41" s="1"/>
  <c r="M6" i="41" s="1"/>
  <c r="N6" i="41" s="1"/>
  <c r="O6" i="41" s="1"/>
  <c r="P6" i="41" s="1"/>
  <c r="G34" i="64"/>
  <c r="G47" i="64" s="1"/>
  <c r="G49" i="64"/>
  <c r="G55" i="64"/>
  <c r="H34" i="64"/>
  <c r="H47" i="64"/>
  <c r="H49" i="64"/>
  <c r="I34" i="64"/>
  <c r="I47" i="64" s="1"/>
  <c r="J34" i="64"/>
  <c r="J47" i="64" s="1"/>
  <c r="J49" i="64"/>
  <c r="J55" i="64"/>
  <c r="K34" i="64"/>
  <c r="K47" i="64" s="1"/>
  <c r="L34" i="64"/>
  <c r="L47" i="64"/>
  <c r="L49" i="64"/>
  <c r="O34" i="64"/>
  <c r="O47" i="64" s="1"/>
  <c r="P34" i="64"/>
  <c r="P47" i="64" s="1"/>
  <c r="P49" i="64"/>
  <c r="P66" i="64" s="1"/>
  <c r="P55" i="64"/>
  <c r="Q34" i="64"/>
  <c r="Q47" i="64" s="1"/>
  <c r="R34" i="64"/>
  <c r="R47" i="64"/>
  <c r="I55" i="64"/>
  <c r="K55" i="64"/>
  <c r="M55" i="64"/>
  <c r="O55" i="64"/>
  <c r="O49" i="64"/>
  <c r="Q55" i="64"/>
  <c r="Q49" i="64"/>
  <c r="I49" i="64"/>
  <c r="I66" i="64" s="1"/>
  <c r="I67" i="64"/>
  <c r="K49" i="64"/>
  <c r="K66" i="64" s="1"/>
  <c r="M49" i="64"/>
  <c r="H7" i="64"/>
  <c r="I7" i="64" s="1"/>
  <c r="J7" i="64" s="1"/>
  <c r="K7" i="64" s="1"/>
  <c r="L7" i="64" s="1"/>
  <c r="M7" i="64" s="1"/>
  <c r="N7" i="64" s="1"/>
  <c r="O7" i="64" s="1"/>
  <c r="P7" i="64"/>
  <c r="Q7" i="64" s="1"/>
  <c r="R7" i="64" s="1"/>
  <c r="H6" i="26"/>
  <c r="E6" i="26"/>
  <c r="M8" i="64"/>
  <c r="M32" i="64" s="1"/>
  <c r="O8" i="64"/>
  <c r="P8" i="64"/>
  <c r="R8" i="64"/>
  <c r="P32" i="64"/>
  <c r="Q32" i="64"/>
  <c r="L8" i="64"/>
  <c r="L32" i="64" s="1"/>
  <c r="K8" i="64"/>
  <c r="J8" i="64"/>
  <c r="J32" i="64"/>
  <c r="H8" i="64"/>
  <c r="H32" i="64"/>
  <c r="G8" i="64"/>
  <c r="C132" i="64"/>
  <c r="E5" i="63"/>
  <c r="F5" i="63" s="1"/>
  <c r="G5" i="63" s="1"/>
  <c r="H5" i="63" s="1"/>
  <c r="I5" i="63" s="1"/>
  <c r="J5" i="63" s="1"/>
  <c r="K5" i="63" s="1"/>
  <c r="L5" i="63" s="1"/>
  <c r="M5" i="63" s="1"/>
  <c r="N5" i="63" s="1"/>
  <c r="O5" i="63" s="1"/>
  <c r="P5" i="63" s="1"/>
  <c r="B73" i="63"/>
  <c r="H5" i="25"/>
  <c r="B75" i="62"/>
  <c r="C75" i="58"/>
  <c r="G6" i="19"/>
  <c r="H6" i="19" s="1"/>
  <c r="I6" i="19" s="1"/>
  <c r="J6" i="19" s="1"/>
  <c r="K6" i="19" s="1"/>
  <c r="L22" i="19"/>
  <c r="L23" i="19"/>
  <c r="L24" i="19"/>
  <c r="L14" i="19"/>
  <c r="L15" i="19"/>
  <c r="L16" i="19"/>
  <c r="L17" i="19"/>
  <c r="L18" i="19"/>
  <c r="L19" i="19"/>
  <c r="L12" i="19"/>
  <c r="L11" i="19"/>
  <c r="L8" i="19"/>
  <c r="L9" i="19"/>
  <c r="L10" i="19"/>
  <c r="K24" i="19"/>
  <c r="K13" i="19"/>
  <c r="K20" i="19" s="1"/>
  <c r="K10" i="19"/>
  <c r="J24" i="19"/>
  <c r="J13" i="19"/>
  <c r="J20" i="19"/>
  <c r="J25" i="19" s="1"/>
  <c r="J10" i="19"/>
  <c r="I24" i="19"/>
  <c r="I13" i="19"/>
  <c r="I20" i="19" s="1"/>
  <c r="I25" i="19" s="1"/>
  <c r="I10" i="19"/>
  <c r="H24" i="19"/>
  <c r="H13" i="19"/>
  <c r="H20" i="19" s="1"/>
  <c r="H10" i="19"/>
  <c r="G24" i="19"/>
  <c r="G25" i="19" s="1"/>
  <c r="G13" i="19"/>
  <c r="G20" i="19" s="1"/>
  <c r="G10" i="19"/>
  <c r="B97" i="56"/>
  <c r="E6" i="29"/>
  <c r="E6" i="43"/>
  <c r="H6" i="54"/>
  <c r="E6" i="54" s="1"/>
  <c r="G5" i="25"/>
  <c r="F6" i="26"/>
  <c r="E17" i="54"/>
  <c r="F17" i="54"/>
  <c r="G17" i="54"/>
  <c r="E15" i="54"/>
  <c r="F15" i="54"/>
  <c r="G15" i="54"/>
  <c r="G27" i="43"/>
  <c r="M17" i="43"/>
  <c r="M21" i="43" s="1"/>
  <c r="M22" i="43" s="1"/>
  <c r="E10" i="43"/>
  <c r="E16" i="43" s="1"/>
  <c r="E17" i="43"/>
  <c r="E21" i="43" s="1"/>
  <c r="E22" i="43" s="1"/>
  <c r="E28" i="43" s="1"/>
  <c r="E29" i="43" s="1"/>
  <c r="F10" i="43"/>
  <c r="F16" i="43" s="1"/>
  <c r="F17" i="43"/>
  <c r="F21" i="43" s="1"/>
  <c r="F22" i="43" s="1"/>
  <c r="G10" i="43"/>
  <c r="G16" i="43" s="1"/>
  <c r="G22" i="43" s="1"/>
  <c r="G28" i="43" s="1"/>
  <c r="G17" i="43"/>
  <c r="G21" i="43" s="1"/>
  <c r="H10" i="43"/>
  <c r="H16" i="43" s="1"/>
  <c r="H17" i="43"/>
  <c r="H21" i="43" s="1"/>
  <c r="I10" i="43"/>
  <c r="I16" i="43"/>
  <c r="I17" i="43"/>
  <c r="I21" i="43" s="1"/>
  <c r="J10" i="43"/>
  <c r="J16" i="43" s="1"/>
  <c r="J17" i="43"/>
  <c r="J21" i="43" s="1"/>
  <c r="K10" i="43"/>
  <c r="K16" i="43" s="1"/>
  <c r="K17" i="43"/>
  <c r="K21" i="43" s="1"/>
  <c r="L10" i="43"/>
  <c r="L16" i="43" s="1"/>
  <c r="L17" i="43"/>
  <c r="L21" i="43" s="1"/>
  <c r="L22" i="43" s="1"/>
  <c r="M10" i="43"/>
  <c r="M16" i="43"/>
  <c r="N17" i="43"/>
  <c r="N21" i="43"/>
  <c r="E27" i="43"/>
  <c r="F27" i="43"/>
  <c r="F31" i="54"/>
  <c r="G31" i="54"/>
  <c r="H31" i="54"/>
  <c r="F28" i="54"/>
  <c r="G28" i="54"/>
  <c r="H28" i="54"/>
  <c r="F24" i="54"/>
  <c r="G24" i="54"/>
  <c r="E42" i="26"/>
  <c r="F42" i="26"/>
  <c r="G42" i="26"/>
  <c r="G48" i="26" s="1"/>
  <c r="E37" i="26"/>
  <c r="E48" i="26" s="1"/>
  <c r="F37" i="26"/>
  <c r="F48" i="26" s="1"/>
  <c r="G37" i="26"/>
  <c r="E34" i="26"/>
  <c r="F34" i="26"/>
  <c r="G34" i="26"/>
  <c r="G49" i="26" s="1"/>
  <c r="E21" i="26"/>
  <c r="F21" i="26"/>
  <c r="G21" i="26"/>
  <c r="E14" i="26"/>
  <c r="F14" i="26"/>
  <c r="G14" i="26"/>
  <c r="E8" i="26"/>
  <c r="F8" i="26"/>
  <c r="G8" i="26"/>
  <c r="E41" i="25"/>
  <c r="F41" i="25"/>
  <c r="G41" i="25"/>
  <c r="E32" i="25"/>
  <c r="F32" i="25"/>
  <c r="G32" i="25"/>
  <c r="E28" i="25"/>
  <c r="F28" i="25"/>
  <c r="G28" i="25"/>
  <c r="E19" i="25"/>
  <c r="F19" i="25"/>
  <c r="F35" i="25" s="1"/>
  <c r="G19" i="25"/>
  <c r="G35" i="25" s="1"/>
  <c r="F16" i="25"/>
  <c r="E13" i="25"/>
  <c r="E16" i="25" s="1"/>
  <c r="F13" i="25"/>
  <c r="G13" i="25"/>
  <c r="G16" i="25" s="1"/>
  <c r="B77" i="27"/>
  <c r="B40" i="43"/>
  <c r="B44" i="54"/>
  <c r="B60" i="26"/>
  <c r="B77" i="32"/>
  <c r="B59" i="25"/>
  <c r="B71" i="31"/>
  <c r="B47" i="41"/>
  <c r="B62" i="29"/>
  <c r="B74" i="11"/>
  <c r="B42" i="19"/>
  <c r="B74" i="18"/>
  <c r="B99" i="15"/>
  <c r="B84" i="52"/>
  <c r="B82" i="45"/>
  <c r="B75" i="44"/>
  <c r="B82" i="33"/>
  <c r="C64" i="7"/>
  <c r="C78" i="5"/>
  <c r="B85" i="34"/>
  <c r="H15" i="54"/>
  <c r="I15" i="54"/>
  <c r="J15" i="54"/>
  <c r="K15" i="54"/>
  <c r="L15" i="54"/>
  <c r="M15" i="54"/>
  <c r="N15" i="54"/>
  <c r="O15" i="54"/>
  <c r="P15" i="54"/>
  <c r="Q15" i="54"/>
  <c r="H17" i="54"/>
  <c r="H22" i="54" s="1"/>
  <c r="I17" i="54"/>
  <c r="J17" i="54"/>
  <c r="J22" i="54" s="1"/>
  <c r="K17" i="54"/>
  <c r="L17" i="54"/>
  <c r="L22" i="54" s="1"/>
  <c r="M17" i="54"/>
  <c r="N17" i="54"/>
  <c r="O17" i="54"/>
  <c r="P17" i="54"/>
  <c r="P22" i="54" s="1"/>
  <c r="P23" i="54" s="1"/>
  <c r="Q17" i="54"/>
  <c r="I22" i="54"/>
  <c r="K22" i="54"/>
  <c r="M22" i="54"/>
  <c r="N22" i="54"/>
  <c r="O22" i="54"/>
  <c r="O23" i="54" s="1"/>
  <c r="Q22" i="54"/>
  <c r="Q23" i="54" s="1"/>
  <c r="Q25" i="54" s="1"/>
  <c r="I28" i="54"/>
  <c r="J28" i="54"/>
  <c r="K28" i="54"/>
  <c r="L28" i="54"/>
  <c r="M28" i="54"/>
  <c r="N28" i="54"/>
  <c r="O28" i="54"/>
  <c r="P28" i="54"/>
  <c r="Q28" i="54"/>
  <c r="I31" i="54"/>
  <c r="J31" i="54"/>
  <c r="K31" i="54"/>
  <c r="L31" i="54"/>
  <c r="M31" i="54"/>
  <c r="N31" i="54"/>
  <c r="O31" i="54"/>
  <c r="P31" i="54"/>
  <c r="Q31" i="54"/>
  <c r="H32" i="54"/>
  <c r="I32" i="54"/>
  <c r="D27" i="42"/>
  <c r="D30" i="42"/>
  <c r="D31" i="42" s="1"/>
  <c r="D27" i="38"/>
  <c r="F7" i="29"/>
  <c r="F17" i="29" s="1"/>
  <c r="F14" i="29"/>
  <c r="F20" i="29"/>
  <c r="F29" i="29"/>
  <c r="F33" i="29"/>
  <c r="G7" i="29"/>
  <c r="E23" i="47" s="1"/>
  <c r="G14" i="29"/>
  <c r="G20" i="29"/>
  <c r="G36" i="29"/>
  <c r="G29" i="29"/>
  <c r="G33" i="29"/>
  <c r="H7" i="29"/>
  <c r="H14" i="29"/>
  <c r="H20" i="29"/>
  <c r="H29" i="29"/>
  <c r="H36" i="29" s="1"/>
  <c r="H33" i="29"/>
  <c r="I7" i="29"/>
  <c r="G23" i="47" s="1"/>
  <c r="I14" i="29"/>
  <c r="I20" i="29"/>
  <c r="I29" i="29"/>
  <c r="I33" i="29"/>
  <c r="I36" i="29"/>
  <c r="J7" i="29"/>
  <c r="J17" i="29" s="1"/>
  <c r="J14" i="29"/>
  <c r="J20" i="29"/>
  <c r="J36" i="29" s="1"/>
  <c r="J29" i="29"/>
  <c r="J33" i="29"/>
  <c r="K7" i="29"/>
  <c r="I23" i="47" s="1"/>
  <c r="K14" i="29"/>
  <c r="K20" i="29"/>
  <c r="K29" i="29"/>
  <c r="K33" i="29"/>
  <c r="L7" i="29"/>
  <c r="L14" i="29"/>
  <c r="L20" i="29"/>
  <c r="L29" i="29"/>
  <c r="L33" i="29"/>
  <c r="M7" i="29"/>
  <c r="K23" i="47"/>
  <c r="M14" i="29"/>
  <c r="M20" i="29"/>
  <c r="M36" i="29" s="1"/>
  <c r="M29" i="29"/>
  <c r="M33" i="29"/>
  <c r="N7" i="29"/>
  <c r="N14" i="29"/>
  <c r="N20" i="29"/>
  <c r="N36" i="29"/>
  <c r="N29" i="29"/>
  <c r="N33" i="29"/>
  <c r="E7" i="29"/>
  <c r="C23" i="47"/>
  <c r="E14" i="29"/>
  <c r="E20" i="29"/>
  <c r="E29" i="29"/>
  <c r="E33" i="29"/>
  <c r="M30" i="42"/>
  <c r="L30" i="42"/>
  <c r="K30" i="42"/>
  <c r="J30" i="42"/>
  <c r="I30" i="42"/>
  <c r="H30" i="42"/>
  <c r="G30" i="42"/>
  <c r="F30" i="42"/>
  <c r="E30" i="42"/>
  <c r="M27" i="42"/>
  <c r="L27" i="42"/>
  <c r="K27" i="42"/>
  <c r="J27" i="42"/>
  <c r="I27" i="42"/>
  <c r="H27" i="42"/>
  <c r="G27" i="42"/>
  <c r="F27" i="42"/>
  <c r="E27" i="42"/>
  <c r="D30" i="38"/>
  <c r="D31" i="38" s="1"/>
  <c r="M30" i="38"/>
  <c r="L30" i="38"/>
  <c r="K30" i="38"/>
  <c r="J30" i="38"/>
  <c r="I30" i="38"/>
  <c r="H30" i="38"/>
  <c r="G30" i="38"/>
  <c r="F30" i="38"/>
  <c r="E30" i="38"/>
  <c r="E31" i="38" s="1"/>
  <c r="F31" i="38" s="1"/>
  <c r="M27" i="38"/>
  <c r="L27" i="38"/>
  <c r="K27" i="38"/>
  <c r="J27" i="38"/>
  <c r="I27" i="38"/>
  <c r="H27" i="38"/>
  <c r="G27" i="38"/>
  <c r="F27" i="38"/>
  <c r="E27" i="38"/>
  <c r="D23" i="47"/>
  <c r="F23" i="47"/>
  <c r="H23" i="47"/>
  <c r="J23" i="47"/>
  <c r="L23" i="47"/>
  <c r="E23" i="38"/>
  <c r="G23" i="38"/>
  <c r="I23" i="38"/>
  <c r="K23" i="38"/>
  <c r="M23" i="38"/>
  <c r="V10" i="11"/>
  <c r="U10" i="11"/>
  <c r="B5" i="21"/>
  <c r="C5" i="21" s="1"/>
  <c r="D5" i="21"/>
  <c r="E5" i="21" s="1"/>
  <c r="C31" i="21"/>
  <c r="C44" i="21" s="1"/>
  <c r="D31" i="21"/>
  <c r="D44" i="21" s="1"/>
  <c r="E31" i="21"/>
  <c r="E44" i="21" s="1"/>
  <c r="B31" i="21"/>
  <c r="B44" i="21" s="1"/>
  <c r="C8" i="21"/>
  <c r="C14" i="21"/>
  <c r="C18" i="21"/>
  <c r="D8" i="21"/>
  <c r="D26" i="21" s="1"/>
  <c r="D14" i="21"/>
  <c r="D18" i="21"/>
  <c r="E8" i="21"/>
  <c r="E14" i="21"/>
  <c r="E18" i="21"/>
  <c r="B8" i="21"/>
  <c r="B26" i="21" s="1"/>
  <c r="B14" i="21"/>
  <c r="B18" i="21"/>
  <c r="N42" i="29"/>
  <c r="M42" i="29"/>
  <c r="L42" i="29"/>
  <c r="K42" i="29"/>
  <c r="J42" i="29"/>
  <c r="I42" i="29"/>
  <c r="H42" i="29"/>
  <c r="G42" i="29"/>
  <c r="F42" i="29"/>
  <c r="E42" i="29"/>
  <c r="F6" i="29"/>
  <c r="G6" i="29" s="1"/>
  <c r="H6" i="29" s="1"/>
  <c r="I6" i="29" s="1"/>
  <c r="J6" i="29" s="1"/>
  <c r="K6" i="29" s="1"/>
  <c r="L6" i="29" s="1"/>
  <c r="M6" i="29" s="1"/>
  <c r="N6" i="29" s="1"/>
  <c r="O18" i="17"/>
  <c r="O17" i="17"/>
  <c r="O15" i="17"/>
  <c r="O14" i="17"/>
  <c r="O13" i="17"/>
  <c r="O7" i="17"/>
  <c r="D25" i="56" s="1"/>
  <c r="I5" i="25"/>
  <c r="J5" i="25"/>
  <c r="K5" i="25"/>
  <c r="L5" i="25" s="1"/>
  <c r="M5" i="25" s="1"/>
  <c r="N5" i="25" s="1"/>
  <c r="O5" i="25" s="1"/>
  <c r="P5" i="25" s="1"/>
  <c r="Q5" i="25" s="1"/>
  <c r="M6" i="25"/>
  <c r="M24" i="54" s="1"/>
  <c r="N6" i="25"/>
  <c r="N24" i="54" s="1"/>
  <c r="N26" i="54" s="1"/>
  <c r="O6" i="25"/>
  <c r="P6" i="25"/>
  <c r="P24" i="54" s="1"/>
  <c r="Q6" i="25"/>
  <c r="Q24" i="54" s="1"/>
  <c r="Q26" i="54" s="1"/>
  <c r="M13" i="25"/>
  <c r="N13" i="25"/>
  <c r="O13" i="25"/>
  <c r="P13" i="25"/>
  <c r="Q13" i="25"/>
  <c r="Q16" i="25" s="1"/>
  <c r="Q36" i="25" s="1"/>
  <c r="Q39" i="25" s="1"/>
  <c r="Q44" i="25" s="1"/>
  <c r="Q46" i="25" s="1"/>
  <c r="M19" i="25"/>
  <c r="N19" i="25"/>
  <c r="O19" i="25"/>
  <c r="P19" i="25"/>
  <c r="P35" i="25" s="1"/>
  <c r="Q19" i="25"/>
  <c r="M28" i="25"/>
  <c r="N28" i="25"/>
  <c r="O28" i="25"/>
  <c r="P28" i="25"/>
  <c r="Q28" i="25"/>
  <c r="M32" i="25"/>
  <c r="N32" i="25"/>
  <c r="O32" i="25"/>
  <c r="P32" i="25"/>
  <c r="Q32" i="25"/>
  <c r="M41" i="25"/>
  <c r="N41" i="25"/>
  <c r="O41" i="25"/>
  <c r="P41" i="25"/>
  <c r="Q41" i="25"/>
  <c r="I6" i="25"/>
  <c r="E23" i="48" s="1"/>
  <c r="I13" i="25"/>
  <c r="I19" i="25"/>
  <c r="I28" i="25"/>
  <c r="I32" i="25"/>
  <c r="I41" i="25"/>
  <c r="J6" i="25"/>
  <c r="J13" i="25"/>
  <c r="J19" i="25"/>
  <c r="J35" i="25" s="1"/>
  <c r="J28" i="25"/>
  <c r="J32" i="25"/>
  <c r="J41" i="25"/>
  <c r="K6" i="25"/>
  <c r="K24" i="54" s="1"/>
  <c r="K13" i="25"/>
  <c r="K19" i="25"/>
  <c r="K28" i="25"/>
  <c r="K35" i="25" s="1"/>
  <c r="K32" i="25"/>
  <c r="K41" i="25"/>
  <c r="L6" i="25"/>
  <c r="L24" i="54" s="1"/>
  <c r="L13" i="25"/>
  <c r="L19" i="25"/>
  <c r="L28" i="25"/>
  <c r="L32" i="25"/>
  <c r="L35" i="25" s="1"/>
  <c r="L41" i="25"/>
  <c r="H6" i="25"/>
  <c r="H24" i="54" s="1"/>
  <c r="H13" i="25"/>
  <c r="H19" i="25"/>
  <c r="H35" i="25" s="1"/>
  <c r="H28" i="25"/>
  <c r="H32" i="25"/>
  <c r="H41" i="25"/>
  <c r="I6" i="26"/>
  <c r="J6" i="26" s="1"/>
  <c r="K6" i="26" s="1"/>
  <c r="L6" i="26" s="1"/>
  <c r="M6" i="26" s="1"/>
  <c r="N6" i="26" s="1"/>
  <c r="O6" i="26" s="1"/>
  <c r="P6" i="26" s="1"/>
  <c r="Q6" i="26" s="1"/>
  <c r="H8" i="26"/>
  <c r="H14" i="26"/>
  <c r="H21" i="26"/>
  <c r="I8" i="26"/>
  <c r="I14" i="26"/>
  <c r="I21" i="26"/>
  <c r="J8" i="26"/>
  <c r="J14" i="26"/>
  <c r="J27" i="26" s="1"/>
  <c r="J21" i="26"/>
  <c r="K8" i="26"/>
  <c r="K14" i="26"/>
  <c r="K21" i="26"/>
  <c r="L8" i="26"/>
  <c r="L14" i="26"/>
  <c r="L21" i="26"/>
  <c r="M8" i="26"/>
  <c r="M27" i="26" s="1"/>
  <c r="M14" i="26"/>
  <c r="M21" i="26"/>
  <c r="N8" i="26"/>
  <c r="N14" i="26"/>
  <c r="N21" i="26"/>
  <c r="O8" i="26"/>
  <c r="O14" i="26"/>
  <c r="O21" i="26"/>
  <c r="P8" i="26"/>
  <c r="P14" i="26"/>
  <c r="P21" i="26"/>
  <c r="Q8" i="26"/>
  <c r="Q14" i="26"/>
  <c r="Q21" i="26"/>
  <c r="M34" i="26"/>
  <c r="N34" i="26"/>
  <c r="O34" i="26"/>
  <c r="P34" i="26"/>
  <c r="Q34" i="26"/>
  <c r="M37" i="26"/>
  <c r="N37" i="26"/>
  <c r="O37" i="26"/>
  <c r="P37" i="26"/>
  <c r="P48" i="26" s="1"/>
  <c r="Q37" i="26"/>
  <c r="M42" i="26"/>
  <c r="M48" i="26" s="1"/>
  <c r="M49" i="26" s="1"/>
  <c r="N42" i="26"/>
  <c r="O42" i="26"/>
  <c r="O48" i="26" s="1"/>
  <c r="P42" i="26"/>
  <c r="Q42" i="26"/>
  <c r="Q48" i="26" s="1"/>
  <c r="Q49" i="26" s="1"/>
  <c r="I34" i="26"/>
  <c r="I37" i="26"/>
  <c r="I42" i="26"/>
  <c r="I48" i="26" s="1"/>
  <c r="I49" i="26" s="1"/>
  <c r="J34" i="26"/>
  <c r="J37" i="26"/>
  <c r="J42" i="26"/>
  <c r="J48" i="26" s="1"/>
  <c r="J49" i="26" s="1"/>
  <c r="K34" i="26"/>
  <c r="K37" i="26"/>
  <c r="K48" i="26" s="1"/>
  <c r="K49" i="26" s="1"/>
  <c r="K42" i="26"/>
  <c r="L34" i="26"/>
  <c r="L37" i="26"/>
  <c r="L48" i="26" s="1"/>
  <c r="L42" i="26"/>
  <c r="H34" i="26"/>
  <c r="H37" i="26"/>
  <c r="H48" i="26" s="1"/>
  <c r="H49" i="26" s="1"/>
  <c r="H42" i="26"/>
  <c r="D5" i="38"/>
  <c r="E5" i="38" s="1"/>
  <c r="F5" i="38" s="1"/>
  <c r="G5" i="38" s="1"/>
  <c r="H5" i="38" s="1"/>
  <c r="I5" i="38" s="1"/>
  <c r="J5" i="38" s="1"/>
  <c r="K5" i="38" s="1"/>
  <c r="L5" i="38" s="1"/>
  <c r="M5" i="38" s="1"/>
  <c r="M14" i="38"/>
  <c r="M16" i="38"/>
  <c r="M21" i="38" s="1"/>
  <c r="L14" i="38"/>
  <c r="L22" i="38" s="1"/>
  <c r="L16" i="38"/>
  <c r="L21" i="38" s="1"/>
  <c r="K14" i="38"/>
  <c r="K16" i="38"/>
  <c r="K21" i="38" s="1"/>
  <c r="K22" i="38" s="1"/>
  <c r="K24" i="38" s="1"/>
  <c r="K25" i="38" s="1"/>
  <c r="J14" i="38"/>
  <c r="J22" i="38" s="1"/>
  <c r="J24" i="38" s="1"/>
  <c r="J25" i="38" s="1"/>
  <c r="J16" i="38"/>
  <c r="J21" i="38" s="1"/>
  <c r="I14" i="38"/>
  <c r="I22" i="38" s="1"/>
  <c r="I16" i="38"/>
  <c r="I21" i="38" s="1"/>
  <c r="H14" i="38"/>
  <c r="H16" i="38"/>
  <c r="H21" i="38" s="1"/>
  <c r="G14" i="38"/>
  <c r="G22" i="38" s="1"/>
  <c r="G16" i="38"/>
  <c r="G21" i="38"/>
  <c r="F14" i="38"/>
  <c r="F16" i="38"/>
  <c r="F21" i="38" s="1"/>
  <c r="E14" i="38"/>
  <c r="E16" i="38"/>
  <c r="E21" i="38"/>
  <c r="D14" i="38"/>
  <c r="D16" i="38"/>
  <c r="D21" i="38" s="1"/>
  <c r="D5" i="42"/>
  <c r="E5" i="42" s="1"/>
  <c r="F5" i="42" s="1"/>
  <c r="G5" i="42" s="1"/>
  <c r="H5" i="42" s="1"/>
  <c r="I5" i="42" s="1"/>
  <c r="J5" i="42" s="1"/>
  <c r="K5" i="42" s="1"/>
  <c r="L5" i="42" s="1"/>
  <c r="M5" i="42" s="1"/>
  <c r="H23" i="42"/>
  <c r="M14" i="42"/>
  <c r="L14" i="42"/>
  <c r="K14" i="42"/>
  <c r="K22" i="42" s="1"/>
  <c r="J14" i="42"/>
  <c r="I14" i="42"/>
  <c r="H14" i="42"/>
  <c r="G14" i="42"/>
  <c r="F14" i="42"/>
  <c r="E14" i="42"/>
  <c r="D14" i="42"/>
  <c r="M16" i="42"/>
  <c r="M21" i="42" s="1"/>
  <c r="M22" i="42" s="1"/>
  <c r="L16" i="42"/>
  <c r="L21" i="42"/>
  <c r="K16" i="42"/>
  <c r="K21" i="42"/>
  <c r="J16" i="42"/>
  <c r="J21" i="42" s="1"/>
  <c r="I16" i="42"/>
  <c r="I21" i="42"/>
  <c r="H16" i="42"/>
  <c r="H21" i="42" s="1"/>
  <c r="H25" i="42" s="1"/>
  <c r="G16" i="42"/>
  <c r="G21" i="42" s="1"/>
  <c r="F16" i="42"/>
  <c r="F21" i="42" s="1"/>
  <c r="E16" i="42"/>
  <c r="E21" i="42" s="1"/>
  <c r="E22" i="42" s="1"/>
  <c r="E24" i="42" s="1"/>
  <c r="D16" i="42"/>
  <c r="D21" i="42" s="1"/>
  <c r="H27" i="43"/>
  <c r="I27" i="43"/>
  <c r="J27" i="43"/>
  <c r="K27" i="43"/>
  <c r="L27" i="43"/>
  <c r="L28" i="43" s="1"/>
  <c r="M27" i="43"/>
  <c r="N10" i="43"/>
  <c r="N16" i="43" s="1"/>
  <c r="N22" i="43" s="1"/>
  <c r="N28" i="43" s="1"/>
  <c r="N27" i="43"/>
  <c r="F6" i="43"/>
  <c r="G6" i="43"/>
  <c r="H6" i="43" s="1"/>
  <c r="I6" i="43" s="1"/>
  <c r="J6" i="43" s="1"/>
  <c r="K6" i="43" s="1"/>
  <c r="L6" i="43" s="1"/>
  <c r="M6" i="43" s="1"/>
  <c r="N6" i="43" s="1"/>
  <c r="C9" i="40"/>
  <c r="C15" i="40"/>
  <c r="C21" i="40" s="1"/>
  <c r="C27" i="40" s="1"/>
  <c r="C28" i="40" s="1"/>
  <c r="D28" i="40" s="1"/>
  <c r="C16" i="40"/>
  <c r="C20" i="40" s="1"/>
  <c r="C26" i="40"/>
  <c r="D15" i="40"/>
  <c r="D21" i="40" s="1"/>
  <c r="D27" i="40" s="1"/>
  <c r="D16" i="40"/>
  <c r="D20" i="40" s="1"/>
  <c r="D26" i="40"/>
  <c r="E9" i="40"/>
  <c r="E15" i="40"/>
  <c r="E16" i="40"/>
  <c r="E20" i="40" s="1"/>
  <c r="E26" i="40"/>
  <c r="F9" i="40"/>
  <c r="F15" i="40"/>
  <c r="F16" i="40"/>
  <c r="F20" i="40"/>
  <c r="F26" i="40"/>
  <c r="G9" i="40"/>
  <c r="G15" i="40" s="1"/>
  <c r="G16" i="40"/>
  <c r="G20" i="40" s="1"/>
  <c r="G26" i="40"/>
  <c r="H9" i="40"/>
  <c r="H15" i="40"/>
  <c r="H16" i="40"/>
  <c r="H20" i="40" s="1"/>
  <c r="H26" i="40"/>
  <c r="I9" i="40"/>
  <c r="I15" i="40" s="1"/>
  <c r="I16" i="40"/>
  <c r="I20" i="40" s="1"/>
  <c r="I26" i="40"/>
  <c r="J9" i="40"/>
  <c r="J15" i="40" s="1"/>
  <c r="J16" i="40"/>
  <c r="J20" i="40"/>
  <c r="J26" i="40"/>
  <c r="K9" i="40"/>
  <c r="K15" i="40" s="1"/>
  <c r="K16" i="40"/>
  <c r="K20" i="40"/>
  <c r="K26" i="40"/>
  <c r="L9" i="40"/>
  <c r="L15" i="40" s="1"/>
  <c r="L21" i="40" s="1"/>
  <c r="L27" i="40" s="1"/>
  <c r="L16" i="40"/>
  <c r="L20" i="40" s="1"/>
  <c r="L26" i="40"/>
  <c r="C5" i="40"/>
  <c r="D5" i="40"/>
  <c r="E5" i="40" s="1"/>
  <c r="F5" i="40" s="1"/>
  <c r="G5" i="40" s="1"/>
  <c r="H5" i="40" s="1"/>
  <c r="I5" i="40" s="1"/>
  <c r="J5" i="40" s="1"/>
  <c r="K5" i="40" s="1"/>
  <c r="L5" i="40" s="1"/>
  <c r="C5" i="47"/>
  <c r="D5" i="47" s="1"/>
  <c r="E5" i="47" s="1"/>
  <c r="F5" i="47" s="1"/>
  <c r="G5" i="47" s="1"/>
  <c r="H5" i="47" s="1"/>
  <c r="I5" i="47" s="1"/>
  <c r="J5" i="47" s="1"/>
  <c r="K5" i="47" s="1"/>
  <c r="L5" i="47" s="1"/>
  <c r="L14" i="47"/>
  <c r="L16" i="47"/>
  <c r="L21" i="47" s="1"/>
  <c r="K14" i="47"/>
  <c r="K22" i="47" s="1"/>
  <c r="K16" i="47"/>
  <c r="K21" i="47" s="1"/>
  <c r="J14" i="47"/>
  <c r="J22" i="47" s="1"/>
  <c r="J16" i="47"/>
  <c r="J21" i="47" s="1"/>
  <c r="I14" i="47"/>
  <c r="I22" i="47" s="1"/>
  <c r="I16" i="47"/>
  <c r="I21" i="47"/>
  <c r="H14" i="47"/>
  <c r="H16" i="47"/>
  <c r="H21" i="47" s="1"/>
  <c r="G14" i="47"/>
  <c r="G16" i="47"/>
  <c r="G21" i="47"/>
  <c r="F14" i="47"/>
  <c r="F16" i="47"/>
  <c r="F21" i="47" s="1"/>
  <c r="F22" i="47" s="1"/>
  <c r="E14" i="47"/>
  <c r="E16" i="47"/>
  <c r="E21" i="47" s="1"/>
  <c r="D14" i="47"/>
  <c r="D16" i="47"/>
  <c r="D21" i="47" s="1"/>
  <c r="C14" i="47"/>
  <c r="C16" i="47"/>
  <c r="C21" i="47" s="1"/>
  <c r="D5" i="48"/>
  <c r="E5" i="48" s="1"/>
  <c r="F5" i="48" s="1"/>
  <c r="G5" i="48" s="1"/>
  <c r="H5" i="48" s="1"/>
  <c r="I5" i="48" s="1"/>
  <c r="J5" i="48" s="1"/>
  <c r="K5" i="48" s="1"/>
  <c r="L5" i="48" s="1"/>
  <c r="M5" i="48" s="1"/>
  <c r="G23" i="48"/>
  <c r="H23" i="48"/>
  <c r="L23" i="48"/>
  <c r="L25" i="48" s="1"/>
  <c r="D23" i="48"/>
  <c r="M14" i="48"/>
  <c r="L14" i="48"/>
  <c r="K14" i="48"/>
  <c r="J14" i="48"/>
  <c r="I14" i="48"/>
  <c r="H14" i="48"/>
  <c r="G14" i="48"/>
  <c r="F14" i="48"/>
  <c r="E14" i="48"/>
  <c r="D14" i="48"/>
  <c r="M16" i="48"/>
  <c r="M21" i="48" s="1"/>
  <c r="M22" i="48" s="1"/>
  <c r="L16" i="48"/>
  <c r="L21" i="48"/>
  <c r="K16" i="48"/>
  <c r="K21" i="48" s="1"/>
  <c r="K22" i="48" s="1"/>
  <c r="J16" i="48"/>
  <c r="J21" i="48" s="1"/>
  <c r="I16" i="48"/>
  <c r="I21" i="48"/>
  <c r="H16" i="48"/>
  <c r="H21" i="48" s="1"/>
  <c r="H25" i="48" s="1"/>
  <c r="G16" i="48"/>
  <c r="G21" i="48" s="1"/>
  <c r="G25" i="48" s="1"/>
  <c r="F16" i="48"/>
  <c r="F21" i="48" s="1"/>
  <c r="E16" i="48"/>
  <c r="E21" i="48" s="1"/>
  <c r="D16" i="48"/>
  <c r="D21" i="48" s="1"/>
  <c r="D25" i="48" s="1"/>
  <c r="E7" i="31"/>
  <c r="F7" i="31"/>
  <c r="G7" i="31" s="1"/>
  <c r="G8" i="31"/>
  <c r="G18" i="31" s="1"/>
  <c r="G15" i="31"/>
  <c r="G21" i="31"/>
  <c r="G37" i="31" s="1"/>
  <c r="G30" i="31"/>
  <c r="G34" i="31"/>
  <c r="G43" i="31"/>
  <c r="F8" i="31"/>
  <c r="F15" i="31"/>
  <c r="F21" i="31"/>
  <c r="F37" i="31" s="1"/>
  <c r="F30" i="31"/>
  <c r="F34" i="31"/>
  <c r="F43" i="31"/>
  <c r="E8" i="31"/>
  <c r="E15" i="31"/>
  <c r="E18" i="31" s="1"/>
  <c r="E38" i="31" s="1"/>
  <c r="E41" i="31" s="1"/>
  <c r="E21" i="31"/>
  <c r="E37" i="31" s="1"/>
  <c r="E30" i="31"/>
  <c r="E34" i="31"/>
  <c r="E43" i="31"/>
  <c r="E7" i="32"/>
  <c r="F7" i="32" s="1"/>
  <c r="G7" i="32" s="1"/>
  <c r="E9" i="32"/>
  <c r="E15" i="32"/>
  <c r="E22" i="32"/>
  <c r="E28" i="32" s="1"/>
  <c r="F9" i="32"/>
  <c r="F15" i="32"/>
  <c r="F28" i="32" s="1"/>
  <c r="F22" i="32"/>
  <c r="G9" i="32"/>
  <c r="G15" i="32"/>
  <c r="G22" i="32"/>
  <c r="G28" i="32" s="1"/>
  <c r="G35" i="32"/>
  <c r="G38" i="32"/>
  <c r="G49" i="32" s="1"/>
  <c r="G50" i="32" s="1"/>
  <c r="G43" i="32"/>
  <c r="F35" i="32"/>
  <c r="F38" i="32"/>
  <c r="F49" i="32" s="1"/>
  <c r="F50" i="32" s="1"/>
  <c r="F43" i="32"/>
  <c r="E35" i="32"/>
  <c r="E38" i="32"/>
  <c r="E49" i="32" s="1"/>
  <c r="E50" i="32" s="1"/>
  <c r="E43" i="32"/>
  <c r="D5" i="16"/>
  <c r="F5" i="16" s="1"/>
  <c r="H5" i="16" s="1"/>
  <c r="J5" i="16" s="1"/>
  <c r="H29" i="17"/>
  <c r="W961" i="17"/>
  <c r="W962" i="17"/>
  <c r="W963" i="17"/>
  <c r="W964" i="17"/>
  <c r="W965" i="17"/>
  <c r="W966" i="17"/>
  <c r="W967" i="17"/>
  <c r="W968" i="17"/>
  <c r="W969" i="17"/>
  <c r="W970" i="17"/>
  <c r="W971" i="17"/>
  <c r="W972" i="17"/>
  <c r="W973" i="17"/>
  <c r="W974" i="17"/>
  <c r="W975" i="17"/>
  <c r="W976" i="17"/>
  <c r="W977" i="17"/>
  <c r="W978" i="17"/>
  <c r="W960" i="17"/>
  <c r="D7" i="18"/>
  <c r="D29" i="23"/>
  <c r="D5" i="23"/>
  <c r="W48" i="23"/>
  <c r="W45" i="23"/>
  <c r="W47" i="23"/>
  <c r="U48" i="23"/>
  <c r="U45" i="23"/>
  <c r="U47" i="23"/>
  <c r="S48" i="23"/>
  <c r="S45" i="23"/>
  <c r="S47" i="23"/>
  <c r="Q48" i="23"/>
  <c r="Q45" i="23"/>
  <c r="Q47" i="23"/>
  <c r="Q46" i="23" s="1"/>
  <c r="O48" i="23"/>
  <c r="O45" i="23"/>
  <c r="O47" i="23"/>
  <c r="M48" i="23"/>
  <c r="M45" i="23"/>
  <c r="M47" i="23"/>
  <c r="K48" i="23"/>
  <c r="K45" i="23"/>
  <c r="K47" i="23"/>
  <c r="K46" i="23" s="1"/>
  <c r="K44" i="23" s="1"/>
  <c r="I48" i="23"/>
  <c r="I45" i="23"/>
  <c r="I47" i="23"/>
  <c r="I46" i="23" s="1"/>
  <c r="G48" i="23"/>
  <c r="G45" i="23"/>
  <c r="G47" i="23"/>
  <c r="E48" i="23"/>
  <c r="E45" i="23"/>
  <c r="E47" i="23"/>
  <c r="W24" i="23"/>
  <c r="W23" i="23"/>
  <c r="W21" i="23"/>
  <c r="U24" i="23"/>
  <c r="U23" i="23"/>
  <c r="U22" i="23" s="1"/>
  <c r="U21" i="23"/>
  <c r="S24" i="23"/>
  <c r="S23" i="23"/>
  <c r="S22" i="23" s="1"/>
  <c r="S21" i="23"/>
  <c r="Q24" i="23"/>
  <c r="Q23" i="23"/>
  <c r="Q22" i="23"/>
  <c r="Q20" i="23" s="1"/>
  <c r="Q21" i="23"/>
  <c r="O24" i="23"/>
  <c r="O22" i="23" s="1"/>
  <c r="O23" i="23"/>
  <c r="O21" i="23"/>
  <c r="M24" i="23"/>
  <c r="M23" i="23"/>
  <c r="M22" i="23"/>
  <c r="M21" i="23"/>
  <c r="K24" i="23"/>
  <c r="K23" i="23"/>
  <c r="K21" i="23"/>
  <c r="I24" i="23"/>
  <c r="I23" i="23"/>
  <c r="I22" i="23" s="1"/>
  <c r="I21" i="23"/>
  <c r="G24" i="23"/>
  <c r="G22" i="23" s="1"/>
  <c r="G23" i="23"/>
  <c r="G21" i="23"/>
  <c r="E23" i="23"/>
  <c r="E22" i="23" s="1"/>
  <c r="E24" i="23"/>
  <c r="E21" i="23"/>
  <c r="F29" i="23"/>
  <c r="H29" i="23" s="1"/>
  <c r="J29" i="23" s="1"/>
  <c r="L29" i="23" s="1"/>
  <c r="N29" i="23" s="1"/>
  <c r="P29" i="23" s="1"/>
  <c r="R29" i="23" s="1"/>
  <c r="T29" i="23" s="1"/>
  <c r="V29" i="23" s="1"/>
  <c r="F5" i="23"/>
  <c r="H5" i="23"/>
  <c r="J5" i="23" s="1"/>
  <c r="L5" i="23" s="1"/>
  <c r="N5" i="23" s="1"/>
  <c r="P5" i="23" s="1"/>
  <c r="R5" i="23" s="1"/>
  <c r="T5" i="23" s="1"/>
  <c r="V5" i="23" s="1"/>
  <c r="E40" i="23"/>
  <c r="F40" i="23"/>
  <c r="G40" i="23"/>
  <c r="H40" i="23"/>
  <c r="I40" i="23"/>
  <c r="J40" i="23"/>
  <c r="K40" i="23"/>
  <c r="L40" i="23"/>
  <c r="M40" i="23"/>
  <c r="N40" i="23"/>
  <c r="O40" i="23"/>
  <c r="P40" i="23"/>
  <c r="Q40" i="23"/>
  <c r="R40" i="23"/>
  <c r="S40" i="23"/>
  <c r="T40" i="23"/>
  <c r="U40" i="23"/>
  <c r="V40" i="23"/>
  <c r="W40" i="23"/>
  <c r="E36" i="23"/>
  <c r="F36" i="23"/>
  <c r="G36" i="23"/>
  <c r="H36" i="23"/>
  <c r="I36" i="23"/>
  <c r="J36" i="23"/>
  <c r="K36" i="23"/>
  <c r="L36" i="23"/>
  <c r="M36" i="23"/>
  <c r="N36" i="23"/>
  <c r="O36" i="23"/>
  <c r="P36" i="23"/>
  <c r="Q36" i="23"/>
  <c r="R36" i="23"/>
  <c r="S36" i="23"/>
  <c r="T36" i="23"/>
  <c r="U36" i="23"/>
  <c r="V36" i="23"/>
  <c r="W36" i="23"/>
  <c r="E16" i="23"/>
  <c r="F16" i="23"/>
  <c r="G16" i="23"/>
  <c r="H16" i="23"/>
  <c r="I16" i="23"/>
  <c r="J16" i="23"/>
  <c r="K16" i="23"/>
  <c r="L16" i="23"/>
  <c r="M16" i="23"/>
  <c r="N16" i="23"/>
  <c r="O16" i="23"/>
  <c r="P16" i="23"/>
  <c r="Q16" i="23"/>
  <c r="R16" i="23"/>
  <c r="S16" i="23"/>
  <c r="T16" i="23"/>
  <c r="U16" i="23"/>
  <c r="V16" i="23"/>
  <c r="W16" i="23"/>
  <c r="E12" i="23"/>
  <c r="F12" i="23"/>
  <c r="G12" i="23"/>
  <c r="H12" i="23"/>
  <c r="I12" i="23"/>
  <c r="J12" i="23"/>
  <c r="K12" i="23"/>
  <c r="L12" i="23"/>
  <c r="M12" i="23"/>
  <c r="N12" i="23"/>
  <c r="O12" i="23"/>
  <c r="P12" i="23"/>
  <c r="Q12" i="23"/>
  <c r="R12" i="23"/>
  <c r="S12" i="23"/>
  <c r="T12" i="23"/>
  <c r="U12" i="23"/>
  <c r="V12" i="23"/>
  <c r="W12" i="23"/>
  <c r="D12" i="23"/>
  <c r="D16" i="23"/>
  <c r="D40" i="23"/>
  <c r="D36" i="23"/>
  <c r="E32" i="23"/>
  <c r="F32" i="23"/>
  <c r="G32" i="23"/>
  <c r="H32" i="23"/>
  <c r="I32" i="23"/>
  <c r="J32" i="23"/>
  <c r="K32" i="23"/>
  <c r="L32" i="23"/>
  <c r="M32" i="23"/>
  <c r="N32" i="23"/>
  <c r="O32" i="23"/>
  <c r="P32" i="23"/>
  <c r="Q32" i="23"/>
  <c r="R32" i="23"/>
  <c r="S32" i="23"/>
  <c r="T32" i="23"/>
  <c r="U32" i="23"/>
  <c r="V32" i="23"/>
  <c r="W32" i="23"/>
  <c r="D32" i="23"/>
  <c r="E8" i="23"/>
  <c r="F8" i="23"/>
  <c r="G8" i="23"/>
  <c r="H8" i="23"/>
  <c r="I8" i="23"/>
  <c r="J8" i="23"/>
  <c r="K8" i="23"/>
  <c r="L8" i="23"/>
  <c r="M8" i="23"/>
  <c r="N8" i="23"/>
  <c r="O8" i="23"/>
  <c r="P8" i="23"/>
  <c r="Q8" i="23"/>
  <c r="R8" i="23"/>
  <c r="S8" i="23"/>
  <c r="T8" i="23"/>
  <c r="U8" i="23"/>
  <c r="V8" i="23"/>
  <c r="W8" i="23"/>
  <c r="D8" i="23"/>
  <c r="J56" i="50"/>
  <c r="J44" i="50"/>
  <c r="V56" i="50"/>
  <c r="V44" i="50"/>
  <c r="V52" i="50"/>
  <c r="L51" i="50"/>
  <c r="N51" i="50" s="1"/>
  <c r="P51" i="50" s="1"/>
  <c r="R51" i="50" s="1"/>
  <c r="T51" i="50" s="1"/>
  <c r="V51" i="50" s="1"/>
  <c r="V48" i="50"/>
  <c r="L47" i="50"/>
  <c r="N47" i="50" s="1"/>
  <c r="P47" i="50" s="1"/>
  <c r="R47" i="50" s="1"/>
  <c r="T47" i="50" s="1"/>
  <c r="V47" i="50" s="1"/>
  <c r="V40" i="50"/>
  <c r="T56" i="50"/>
  <c r="T44" i="50"/>
  <c r="T52" i="50"/>
  <c r="T48" i="50"/>
  <c r="T40" i="50"/>
  <c r="R56" i="50"/>
  <c r="R44" i="50"/>
  <c r="R52" i="50"/>
  <c r="R48" i="50"/>
  <c r="R40" i="50"/>
  <c r="P56" i="50"/>
  <c r="P44" i="50"/>
  <c r="P52" i="50"/>
  <c r="P48" i="50"/>
  <c r="P40" i="50"/>
  <c r="N56" i="50"/>
  <c r="N44" i="50"/>
  <c r="N52" i="50"/>
  <c r="N48" i="50"/>
  <c r="N40" i="50"/>
  <c r="L56" i="50"/>
  <c r="L44" i="50"/>
  <c r="L52" i="50"/>
  <c r="L48" i="50"/>
  <c r="L40" i="50"/>
  <c r="W64" i="50"/>
  <c r="W56" i="50"/>
  <c r="W63" i="50"/>
  <c r="W62" i="50" s="1"/>
  <c r="W44" i="50"/>
  <c r="W40" i="50"/>
  <c r="W61" i="50"/>
  <c r="U64" i="50"/>
  <c r="U56" i="50"/>
  <c r="U63" i="50"/>
  <c r="U62" i="50"/>
  <c r="U60" i="50" s="1"/>
  <c r="U44" i="50"/>
  <c r="U40" i="50"/>
  <c r="U61" i="50"/>
  <c r="S64" i="50"/>
  <c r="S56" i="50"/>
  <c r="S63" i="50"/>
  <c r="S62" i="50"/>
  <c r="R62" i="50" s="1"/>
  <c r="S44" i="50"/>
  <c r="S40" i="50"/>
  <c r="S61" i="50"/>
  <c r="Q64" i="50"/>
  <c r="Q56" i="50"/>
  <c r="Q63" i="50"/>
  <c r="Q62" i="50" s="1"/>
  <c r="Q44" i="50"/>
  <c r="Q40" i="50"/>
  <c r="Q61" i="50"/>
  <c r="O64" i="50"/>
  <c r="O56" i="50"/>
  <c r="O63" i="50"/>
  <c r="O44" i="50"/>
  <c r="O40" i="50"/>
  <c r="O61" i="50"/>
  <c r="M64" i="50"/>
  <c r="M56" i="50"/>
  <c r="M63" i="50"/>
  <c r="M62" i="50" s="1"/>
  <c r="M44" i="50"/>
  <c r="M40" i="50"/>
  <c r="M61" i="50"/>
  <c r="K64" i="50"/>
  <c r="K56" i="50"/>
  <c r="K63" i="50"/>
  <c r="K62" i="50" s="1"/>
  <c r="K44" i="50"/>
  <c r="K40" i="50"/>
  <c r="K61" i="50"/>
  <c r="I64" i="50"/>
  <c r="I56" i="50"/>
  <c r="I63" i="50"/>
  <c r="I62" i="50" s="1"/>
  <c r="I44" i="50"/>
  <c r="I40" i="50"/>
  <c r="I61" i="50"/>
  <c r="G64" i="50"/>
  <c r="G56" i="50"/>
  <c r="G63" i="50"/>
  <c r="G44" i="50"/>
  <c r="G40" i="50"/>
  <c r="G61" i="50"/>
  <c r="E64" i="50"/>
  <c r="E56" i="50"/>
  <c r="E63" i="50"/>
  <c r="E62" i="50" s="1"/>
  <c r="E44" i="50"/>
  <c r="E40" i="50"/>
  <c r="E61" i="50"/>
  <c r="E60" i="50" s="1"/>
  <c r="H56" i="50"/>
  <c r="H44" i="50"/>
  <c r="F56" i="50"/>
  <c r="F44" i="50"/>
  <c r="D56" i="50"/>
  <c r="D44" i="50"/>
  <c r="W48" i="50"/>
  <c r="U48" i="50"/>
  <c r="S48" i="50"/>
  <c r="Q48" i="50"/>
  <c r="O48" i="50"/>
  <c r="M48" i="50"/>
  <c r="K48" i="50"/>
  <c r="J48" i="50"/>
  <c r="I48" i="50"/>
  <c r="H48" i="50"/>
  <c r="G48" i="50"/>
  <c r="F48" i="50"/>
  <c r="E48" i="50"/>
  <c r="D48" i="50"/>
  <c r="W31" i="50"/>
  <c r="U31" i="50"/>
  <c r="S31" i="50"/>
  <c r="Q31" i="50"/>
  <c r="O31" i="50"/>
  <c r="M31" i="50"/>
  <c r="M29" i="50" s="1"/>
  <c r="K31" i="50"/>
  <c r="I31" i="50"/>
  <c r="I29" i="50" s="1"/>
  <c r="I27" i="50" s="1"/>
  <c r="H27" i="50" s="1"/>
  <c r="G31" i="50"/>
  <c r="E31" i="50"/>
  <c r="W30" i="50"/>
  <c r="W29" i="50" s="1"/>
  <c r="U30" i="50"/>
  <c r="U29" i="50" s="1"/>
  <c r="S30" i="50"/>
  <c r="S29" i="50" s="1"/>
  <c r="S27" i="50" s="1"/>
  <c r="Q30" i="50"/>
  <c r="Q29" i="50" s="1"/>
  <c r="Q27" i="50" s="1"/>
  <c r="O30" i="50"/>
  <c r="O29" i="50" s="1"/>
  <c r="M30" i="50"/>
  <c r="K30" i="50"/>
  <c r="I30" i="50"/>
  <c r="G30" i="50"/>
  <c r="G29" i="50" s="1"/>
  <c r="E30" i="50"/>
  <c r="E29" i="50" s="1"/>
  <c r="W28" i="50"/>
  <c r="U28" i="50"/>
  <c r="U27" i="50" s="1"/>
  <c r="S28" i="50"/>
  <c r="Q28" i="50"/>
  <c r="O28" i="50"/>
  <c r="M28" i="50"/>
  <c r="K28" i="50"/>
  <c r="I28" i="50"/>
  <c r="G28" i="50"/>
  <c r="E28" i="50"/>
  <c r="W23" i="50"/>
  <c r="V23" i="50"/>
  <c r="U23" i="50"/>
  <c r="T23" i="50"/>
  <c r="S23" i="50"/>
  <c r="R23" i="50"/>
  <c r="Q23" i="50"/>
  <c r="P23" i="50"/>
  <c r="O23" i="50"/>
  <c r="N23" i="50"/>
  <c r="M23" i="50"/>
  <c r="L23" i="50"/>
  <c r="K23" i="50"/>
  <c r="J23" i="50"/>
  <c r="I23" i="50"/>
  <c r="H23" i="50"/>
  <c r="G23" i="50"/>
  <c r="F23" i="50"/>
  <c r="E23" i="50"/>
  <c r="D23" i="50"/>
  <c r="V19" i="50"/>
  <c r="V15" i="50"/>
  <c r="V11" i="50"/>
  <c r="V7" i="50"/>
  <c r="T19" i="50"/>
  <c r="T15" i="50"/>
  <c r="T11" i="50"/>
  <c r="T7" i="50"/>
  <c r="R19" i="50"/>
  <c r="R15" i="50"/>
  <c r="R11" i="50"/>
  <c r="R7" i="50"/>
  <c r="P19" i="50"/>
  <c r="P15" i="50"/>
  <c r="P11" i="50"/>
  <c r="P7" i="50"/>
  <c r="N19" i="50"/>
  <c r="N15" i="50"/>
  <c r="N11" i="50"/>
  <c r="N7" i="50"/>
  <c r="L7" i="50"/>
  <c r="W11" i="50"/>
  <c r="U11" i="50"/>
  <c r="S11" i="50"/>
  <c r="Q11" i="50"/>
  <c r="O11" i="50"/>
  <c r="M11" i="50"/>
  <c r="L11" i="50"/>
  <c r="K11" i="50"/>
  <c r="J11" i="50"/>
  <c r="I11" i="50"/>
  <c r="H11" i="50"/>
  <c r="G11" i="50"/>
  <c r="F11" i="50"/>
  <c r="E11" i="50"/>
  <c r="D11" i="50"/>
  <c r="F37" i="50"/>
  <c r="H37" i="50" s="1"/>
  <c r="J37" i="50" s="1"/>
  <c r="L37" i="50" s="1"/>
  <c r="N37" i="50" s="1"/>
  <c r="P37" i="50" s="1"/>
  <c r="R37" i="50" s="1"/>
  <c r="T37" i="50" s="1"/>
  <c r="V37" i="50" s="1"/>
  <c r="F4" i="50"/>
  <c r="H4" i="50" s="1"/>
  <c r="J4" i="50" s="1"/>
  <c r="L4" i="50" s="1"/>
  <c r="N4" i="50" s="1"/>
  <c r="P4" i="50" s="1"/>
  <c r="R4" i="50" s="1"/>
  <c r="T4" i="50" s="1"/>
  <c r="V4" i="50" s="1"/>
  <c r="E52" i="50"/>
  <c r="F52" i="50"/>
  <c r="G52" i="50"/>
  <c r="H52" i="50"/>
  <c r="I52" i="50"/>
  <c r="J52" i="50"/>
  <c r="K52" i="50"/>
  <c r="M52" i="50"/>
  <c r="O52" i="50"/>
  <c r="Q52" i="50"/>
  <c r="S52" i="50"/>
  <c r="U52" i="50"/>
  <c r="W52" i="50"/>
  <c r="E19" i="50"/>
  <c r="F19" i="50"/>
  <c r="G19" i="50"/>
  <c r="H19" i="50"/>
  <c r="I19" i="50"/>
  <c r="J19" i="50"/>
  <c r="K19" i="50"/>
  <c r="L19" i="50"/>
  <c r="M19" i="50"/>
  <c r="O19" i="50"/>
  <c r="Q19" i="50"/>
  <c r="S19" i="50"/>
  <c r="U19" i="50"/>
  <c r="W19" i="50"/>
  <c r="E15" i="50"/>
  <c r="F15" i="50"/>
  <c r="G15" i="50"/>
  <c r="H15" i="50"/>
  <c r="I15" i="50"/>
  <c r="J15" i="50"/>
  <c r="K15" i="50"/>
  <c r="L15" i="50"/>
  <c r="M15" i="50"/>
  <c r="O15" i="50"/>
  <c r="Q15" i="50"/>
  <c r="S15" i="50"/>
  <c r="U15" i="50"/>
  <c r="W15" i="50"/>
  <c r="D15" i="50"/>
  <c r="D19" i="50"/>
  <c r="D52" i="50"/>
  <c r="F40" i="50"/>
  <c r="H40" i="50"/>
  <c r="J40" i="50"/>
  <c r="D40" i="50"/>
  <c r="E7" i="50"/>
  <c r="F7" i="50"/>
  <c r="G7" i="50"/>
  <c r="H7" i="50"/>
  <c r="I7" i="50"/>
  <c r="J7" i="50"/>
  <c r="K7" i="50"/>
  <c r="M7" i="50"/>
  <c r="O7" i="50"/>
  <c r="Q7" i="50"/>
  <c r="S7" i="50"/>
  <c r="U7" i="50"/>
  <c r="W7" i="50"/>
  <c r="D7" i="50"/>
  <c r="G37" i="7"/>
  <c r="H37" i="7" s="1"/>
  <c r="I37" i="7" s="1"/>
  <c r="J37" i="7" s="1"/>
  <c r="K37" i="7" s="1"/>
  <c r="H26" i="7"/>
  <c r="I26" i="7" s="1"/>
  <c r="J26" i="7" s="1"/>
  <c r="H46" i="7"/>
  <c r="I46" i="7"/>
  <c r="J46" i="7"/>
  <c r="K46" i="7"/>
  <c r="G46" i="7"/>
  <c r="G13" i="67"/>
  <c r="S60" i="50"/>
  <c r="R64" i="50" s="1"/>
  <c r="K21" i="40"/>
  <c r="I21" i="40"/>
  <c r="I27" i="40" s="1"/>
  <c r="J22" i="42"/>
  <c r="M26" i="54"/>
  <c r="J32" i="63"/>
  <c r="J34" i="63" s="1"/>
  <c r="D24" i="65"/>
  <c r="W22" i="23"/>
  <c r="W20" i="23" s="1"/>
  <c r="E22" i="48"/>
  <c r="E24" i="48"/>
  <c r="I22" i="48"/>
  <c r="G22" i="42"/>
  <c r="Q27" i="26"/>
  <c r="O27" i="26"/>
  <c r="K27" i="26"/>
  <c r="I27" i="26"/>
  <c r="I35" i="25"/>
  <c r="Q35" i="25"/>
  <c r="O35" i="25"/>
  <c r="M35" i="25"/>
  <c r="K22" i="43"/>
  <c r="K28" i="43"/>
  <c r="I22" i="43"/>
  <c r="I28" i="43" s="1"/>
  <c r="P25" i="54"/>
  <c r="P26" i="54"/>
  <c r="P27" i="26"/>
  <c r="N27" i="26"/>
  <c r="L27" i="26"/>
  <c r="H27" i="26"/>
  <c r="E33" i="56"/>
  <c r="D23" i="38"/>
  <c r="L23" i="38"/>
  <c r="L24" i="38" s="1"/>
  <c r="L25" i="38" s="1"/>
  <c r="J23" i="38"/>
  <c r="H23" i="38"/>
  <c r="F23" i="38"/>
  <c r="I6" i="54"/>
  <c r="J6" i="54" s="1"/>
  <c r="K6" i="54" s="1"/>
  <c r="L6" i="54" s="1"/>
  <c r="M6" i="54" s="1"/>
  <c r="N6" i="54" s="1"/>
  <c r="O6" i="54" s="1"/>
  <c r="P6" i="54" s="1"/>
  <c r="Q6" i="54" s="1"/>
  <c r="G6" i="26"/>
  <c r="G6" i="54"/>
  <c r="J20" i="65"/>
  <c r="K20" i="65" s="1"/>
  <c r="P31" i="50"/>
  <c r="P27" i="50"/>
  <c r="P28" i="50"/>
  <c r="P30" i="50"/>
  <c r="H30" i="50"/>
  <c r="Q60" i="50"/>
  <c r="P62" i="50" s="1"/>
  <c r="W60" i="50"/>
  <c r="V62" i="50" s="1"/>
  <c r="G24" i="38"/>
  <c r="G25" i="38" s="1"/>
  <c r="D61" i="50"/>
  <c r="D60" i="50"/>
  <c r="D64" i="50"/>
  <c r="D63" i="50"/>
  <c r="D62" i="50"/>
  <c r="E20" i="23"/>
  <c r="D22" i="23"/>
  <c r="I44" i="23"/>
  <c r="H46" i="23" s="1"/>
  <c r="Q44" i="23"/>
  <c r="P46" i="23" s="1"/>
  <c r="I24" i="47"/>
  <c r="I25" i="47" s="1"/>
  <c r="J21" i="40"/>
  <c r="J27" i="40" s="1"/>
  <c r="H21" i="40"/>
  <c r="H27" i="40" s="1"/>
  <c r="F21" i="40"/>
  <c r="F27" i="40" s="1"/>
  <c r="G31" i="38"/>
  <c r="H31" i="38" s="1"/>
  <c r="I31" i="38" s="1"/>
  <c r="J31" i="38" s="1"/>
  <c r="K31" i="38" s="1"/>
  <c r="L31" i="38" s="1"/>
  <c r="M31" i="38" s="1"/>
  <c r="L13" i="19"/>
  <c r="L20" i="19" s="1"/>
  <c r="L25" i="19" s="1"/>
  <c r="F5" i="25"/>
  <c r="E5" i="25"/>
  <c r="G23" i="42"/>
  <c r="G24" i="42" s="1"/>
  <c r="E23" i="42"/>
  <c r="H16" i="25"/>
  <c r="H36" i="25" s="1"/>
  <c r="H39" i="25" s="1"/>
  <c r="H44" i="25" s="1"/>
  <c r="H46" i="25"/>
  <c r="L16" i="25"/>
  <c r="L36" i="25" s="1"/>
  <c r="L39" i="25" s="1"/>
  <c r="L44" i="25" s="1"/>
  <c r="L46" i="25" s="1"/>
  <c r="K16" i="25"/>
  <c r="J16" i="25"/>
  <c r="J36" i="25" s="1"/>
  <c r="J39" i="25" s="1"/>
  <c r="J44" i="25" s="1"/>
  <c r="J46" i="25" s="1"/>
  <c r="I16" i="25"/>
  <c r="I36" i="25" s="1"/>
  <c r="I39" i="25" s="1"/>
  <c r="I44" i="25" s="1"/>
  <c r="I46" i="25"/>
  <c r="E17" i="29"/>
  <c r="K17" i="29"/>
  <c r="G17" i="29"/>
  <c r="G37" i="29" s="1"/>
  <c r="G40" i="29" s="1"/>
  <c r="G45" i="29" s="1"/>
  <c r="G47" i="29" s="1"/>
  <c r="H22" i="43"/>
  <c r="H28" i="43" s="1"/>
  <c r="F6" i="54"/>
  <c r="I63" i="74"/>
  <c r="I118" i="74" s="1"/>
  <c r="I119" i="74" s="1"/>
  <c r="G63" i="74"/>
  <c r="G118" i="74" s="1"/>
  <c r="E63" i="74"/>
  <c r="E118" i="74" s="1"/>
  <c r="E119" i="74" s="1"/>
  <c r="O146" i="74"/>
  <c r="K146" i="74"/>
  <c r="I146" i="74"/>
  <c r="I123" i="74"/>
  <c r="G146" i="74"/>
  <c r="G123" i="74"/>
  <c r="E14" i="15"/>
  <c r="F6" i="15"/>
  <c r="O129" i="74"/>
  <c r="K129" i="74"/>
  <c r="Q16" i="74"/>
  <c r="Q20" i="74" s="1"/>
  <c r="M146" i="74"/>
  <c r="M149" i="74" s="1"/>
  <c r="M123" i="74"/>
  <c r="M129" i="74" s="1"/>
  <c r="F7" i="56"/>
  <c r="Q44" i="73"/>
  <c r="Q52" i="73"/>
  <c r="G7" i="56"/>
  <c r="F31" i="56"/>
  <c r="D23" i="23"/>
  <c r="D24" i="23"/>
  <c r="D21" i="23"/>
  <c r="D20" i="23"/>
  <c r="P64" i="50"/>
  <c r="P61" i="50"/>
  <c r="P63" i="50"/>
  <c r="P60" i="50"/>
  <c r="F35" i="15"/>
  <c r="G6" i="15"/>
  <c r="P48" i="23"/>
  <c r="P45" i="23"/>
  <c r="P47" i="23"/>
  <c r="P44" i="23"/>
  <c r="H48" i="23"/>
  <c r="H47" i="23"/>
  <c r="H44" i="23"/>
  <c r="H45" i="23"/>
  <c r="V64" i="50"/>
  <c r="V63" i="50"/>
  <c r="V61" i="50"/>
  <c r="V60" i="50"/>
  <c r="H7" i="56"/>
  <c r="G45" i="56"/>
  <c r="G46" i="15"/>
  <c r="H6" i="15"/>
  <c r="H24" i="15"/>
  <c r="I6" i="15"/>
  <c r="P149" i="74"/>
  <c r="N149" i="74"/>
  <c r="K149" i="74"/>
  <c r="O149" i="74"/>
  <c r="J149" i="74"/>
  <c r="G42" i="15" l="1"/>
  <c r="F20" i="15"/>
  <c r="G27" i="56"/>
  <c r="H17" i="15"/>
  <c r="E12" i="56"/>
  <c r="F16" i="15"/>
  <c r="E51" i="15"/>
  <c r="E26" i="15"/>
  <c r="H30" i="15"/>
  <c r="D30" i="15"/>
  <c r="G17" i="15"/>
  <c r="D23" i="15"/>
  <c r="G47" i="15"/>
  <c r="G14" i="56"/>
  <c r="F38" i="15"/>
  <c r="F30" i="15"/>
  <c r="F29" i="15" s="1"/>
  <c r="F18" i="56"/>
  <c r="D32" i="15"/>
  <c r="E43" i="56"/>
  <c r="G36" i="56"/>
  <c r="G26" i="56"/>
  <c r="G22" i="15"/>
  <c r="E29" i="56"/>
  <c r="G46" i="56"/>
  <c r="F35" i="56"/>
  <c r="H48" i="56"/>
  <c r="H16" i="56"/>
  <c r="G12" i="56"/>
  <c r="F13" i="15"/>
  <c r="F25" i="56"/>
  <c r="D14" i="15"/>
  <c r="E52" i="15"/>
  <c r="E14" i="41" s="1"/>
  <c r="D43" i="56"/>
  <c r="D43" i="15"/>
  <c r="F33" i="56"/>
  <c r="H19" i="15"/>
  <c r="F43" i="15"/>
  <c r="H51" i="15"/>
  <c r="G43" i="15"/>
  <c r="F51" i="15"/>
  <c r="I44" i="15"/>
  <c r="G51" i="15"/>
  <c r="G19" i="15"/>
  <c r="G23" i="56"/>
  <c r="F46" i="56"/>
  <c r="D17" i="56"/>
  <c r="F14" i="56"/>
  <c r="H31" i="15"/>
  <c r="G13" i="15"/>
  <c r="F44" i="15"/>
  <c r="F45" i="56"/>
  <c r="F39" i="56"/>
  <c r="F15" i="73" s="1"/>
  <c r="E11" i="15"/>
  <c r="I25" i="15"/>
  <c r="H44" i="15"/>
  <c r="H47" i="15"/>
  <c r="H46" i="56"/>
  <c r="G52" i="15"/>
  <c r="G14" i="41" s="1"/>
  <c r="G27" i="15"/>
  <c r="G8" i="15"/>
  <c r="G11" i="73" s="1"/>
  <c r="G25" i="15"/>
  <c r="G35" i="56"/>
  <c r="G53" i="56"/>
  <c r="G21" i="56"/>
  <c r="G17" i="56"/>
  <c r="G40" i="56"/>
  <c r="G16" i="73" s="1"/>
  <c r="F48" i="15"/>
  <c r="F24" i="15"/>
  <c r="F47" i="15"/>
  <c r="F19" i="15"/>
  <c r="F18" i="15" s="1"/>
  <c r="F15" i="56"/>
  <c r="F28" i="56"/>
  <c r="F47" i="56"/>
  <c r="F50" i="56"/>
  <c r="D39" i="56"/>
  <c r="D15" i="73" s="1"/>
  <c r="D45" i="15"/>
  <c r="D42" i="15"/>
  <c r="D17" i="15"/>
  <c r="D52" i="15"/>
  <c r="D14" i="41" s="1"/>
  <c r="E22" i="15"/>
  <c r="E20" i="15"/>
  <c r="E34" i="15"/>
  <c r="D39" i="15"/>
  <c r="E47" i="56"/>
  <c r="D47" i="56"/>
  <c r="D9" i="56"/>
  <c r="E20" i="56"/>
  <c r="E32" i="56"/>
  <c r="E15" i="56"/>
  <c r="E23" i="56"/>
  <c r="H43" i="15"/>
  <c r="H25" i="56"/>
  <c r="G48" i="15"/>
  <c r="G24" i="15"/>
  <c r="G49" i="15"/>
  <c r="G23" i="15"/>
  <c r="G43" i="56"/>
  <c r="G20" i="56"/>
  <c r="G47" i="56"/>
  <c r="G15" i="56"/>
  <c r="G39" i="56"/>
  <c r="G15" i="73" s="1"/>
  <c r="F46" i="15"/>
  <c r="F22" i="15"/>
  <c r="F45" i="15"/>
  <c r="F15" i="15"/>
  <c r="F12" i="56"/>
  <c r="F36" i="56"/>
  <c r="F34" i="56" s="1"/>
  <c r="F43" i="56"/>
  <c r="D47" i="15"/>
  <c r="D26" i="15"/>
  <c r="D35" i="15"/>
  <c r="D16" i="15"/>
  <c r="E50" i="56"/>
  <c r="E16" i="15"/>
  <c r="E17" i="15"/>
  <c r="E30" i="15"/>
  <c r="E38" i="15"/>
  <c r="E45" i="56"/>
  <c r="D45" i="56"/>
  <c r="D18" i="56"/>
  <c r="E26" i="56"/>
  <c r="D31" i="56"/>
  <c r="D14" i="56"/>
  <c r="D27" i="56"/>
  <c r="H38" i="15"/>
  <c r="H20" i="15"/>
  <c r="H18" i="15" s="1"/>
  <c r="H26" i="15"/>
  <c r="H52" i="56"/>
  <c r="H26" i="65" s="1"/>
  <c r="G38" i="15"/>
  <c r="G44" i="15"/>
  <c r="G20" i="15"/>
  <c r="G18" i="15" s="1"/>
  <c r="G45" i="15"/>
  <c r="G15" i="15"/>
  <c r="G49" i="56"/>
  <c r="G24" i="56"/>
  <c r="G16" i="56"/>
  <c r="G25" i="56"/>
  <c r="F39" i="15"/>
  <c r="F42" i="15"/>
  <c r="F17" i="15"/>
  <c r="F34" i="15"/>
  <c r="F33" i="15" s="1"/>
  <c r="F8" i="15"/>
  <c r="F11" i="73" s="1"/>
  <c r="F49" i="56"/>
  <c r="F16" i="56"/>
  <c r="F32" i="56"/>
  <c r="F30" i="56" s="1"/>
  <c r="F21" i="56"/>
  <c r="F40" i="56"/>
  <c r="F16" i="73" s="1"/>
  <c r="D34" i="15"/>
  <c r="D19" i="15"/>
  <c r="D31" i="15"/>
  <c r="D29" i="15" s="1"/>
  <c r="D11" i="15"/>
  <c r="E39" i="56"/>
  <c r="E46" i="15"/>
  <c r="E8" i="15"/>
  <c r="E11" i="73" s="1"/>
  <c r="E25" i="15"/>
  <c r="D48" i="56"/>
  <c r="E53" i="56"/>
  <c r="D53" i="56"/>
  <c r="E16" i="56"/>
  <c r="E24" i="56"/>
  <c r="E36" i="56"/>
  <c r="E21" i="56"/>
  <c r="D28" i="56"/>
  <c r="D27" i="18"/>
  <c r="D32" i="56"/>
  <c r="D30" i="56" s="1"/>
  <c r="E23" i="15"/>
  <c r="D46" i="56"/>
  <c r="E39" i="15"/>
  <c r="E48" i="56"/>
  <c r="D15" i="56"/>
  <c r="D23" i="56"/>
  <c r="E9" i="56"/>
  <c r="D20" i="56"/>
  <c r="H46" i="15"/>
  <c r="H16" i="15"/>
  <c r="H15" i="15"/>
  <c r="H28" i="56"/>
  <c r="G39" i="15"/>
  <c r="G35" i="15"/>
  <c r="G16" i="15"/>
  <c r="G34" i="15"/>
  <c r="F41" i="56"/>
  <c r="G52" i="56"/>
  <c r="G26" i="65" s="1"/>
  <c r="G28" i="56"/>
  <c r="G32" i="56"/>
  <c r="G29" i="56"/>
  <c r="F28" i="15"/>
  <c r="F32" i="15"/>
  <c r="F14" i="15"/>
  <c r="F12" i="15" s="1"/>
  <c r="F26" i="15"/>
  <c r="F53" i="56"/>
  <c r="F26" i="56"/>
  <c r="F48" i="56"/>
  <c r="F23" i="56"/>
  <c r="D25" i="15"/>
  <c r="D48" i="15"/>
  <c r="D24" i="15"/>
  <c r="E44" i="15"/>
  <c r="E32" i="15"/>
  <c r="E47" i="15"/>
  <c r="E19" i="15"/>
  <c r="E18" i="15" s="1"/>
  <c r="E31" i="56"/>
  <c r="D44" i="56"/>
  <c r="D38" i="15"/>
  <c r="E46" i="56"/>
  <c r="E14" i="56"/>
  <c r="E27" i="56"/>
  <c r="E18" i="56"/>
  <c r="D26" i="56"/>
  <c r="D33" i="56"/>
  <c r="D13" i="15"/>
  <c r="D8" i="15"/>
  <c r="D11" i="73" s="1"/>
  <c r="E42" i="15"/>
  <c r="I14" i="15"/>
  <c r="H42" i="15"/>
  <c r="G32" i="15"/>
  <c r="G30" i="15"/>
  <c r="G33" i="56"/>
  <c r="F11" i="15"/>
  <c r="E28" i="15"/>
  <c r="E35" i="56"/>
  <c r="E34" i="56" s="1"/>
  <c r="D52" i="56"/>
  <c r="D26" i="65" s="1"/>
  <c r="D51" i="15"/>
  <c r="E44" i="56"/>
  <c r="D12" i="56"/>
  <c r="D29" i="56"/>
  <c r="E17" i="56"/>
  <c r="E25" i="56"/>
  <c r="D36" i="56"/>
  <c r="D34" i="56" s="1"/>
  <c r="D27" i="15"/>
  <c r="E40" i="56"/>
  <c r="E16" i="73" s="1"/>
  <c r="E48" i="15"/>
  <c r="E49" i="15"/>
  <c r="H13" i="15"/>
  <c r="G28" i="15"/>
  <c r="G14" i="15"/>
  <c r="G44" i="56"/>
  <c r="F52" i="15"/>
  <c r="F14" i="41" s="1"/>
  <c r="F31" i="15"/>
  <c r="F25" i="15"/>
  <c r="F9" i="56"/>
  <c r="F24" i="56"/>
  <c r="F44" i="56"/>
  <c r="F29" i="56"/>
  <c r="D15" i="15"/>
  <c r="D46" i="15"/>
  <c r="D22" i="15"/>
  <c r="E35" i="15"/>
  <c r="E27" i="15"/>
  <c r="E45" i="15"/>
  <c r="E15" i="15"/>
  <c r="I16" i="15"/>
  <c r="H27" i="15"/>
  <c r="H8" i="15"/>
  <c r="H11" i="73" s="1"/>
  <c r="H36" i="56"/>
  <c r="G31" i="15"/>
  <c r="G29" i="15" s="1"/>
  <c r="G11" i="15"/>
  <c r="G26" i="15"/>
  <c r="G31" i="56"/>
  <c r="G30" i="56" s="1"/>
  <c r="G48" i="56"/>
  <c r="G18" i="56"/>
  <c r="G9" i="56"/>
  <c r="G50" i="56"/>
  <c r="F27" i="15"/>
  <c r="F49" i="15"/>
  <c r="F23" i="15"/>
  <c r="F17" i="56"/>
  <c r="F27" i="56"/>
  <c r="F52" i="56"/>
  <c r="F26" i="65" s="1"/>
  <c r="F20" i="56"/>
  <c r="F19" i="56" s="1"/>
  <c r="D40" i="56"/>
  <c r="D16" i="73" s="1"/>
  <c r="D17" i="73" s="1"/>
  <c r="D49" i="15"/>
  <c r="D44" i="15"/>
  <c r="D20" i="15"/>
  <c r="D50" i="56"/>
  <c r="E31" i="15"/>
  <c r="E24" i="15"/>
  <c r="E43" i="15"/>
  <c r="E13" i="15"/>
  <c r="D28" i="15"/>
  <c r="E49" i="56"/>
  <c r="D49" i="56"/>
  <c r="E52" i="56"/>
  <c r="E26" i="65" s="1"/>
  <c r="D21" i="56"/>
  <c r="E28" i="56"/>
  <c r="D16" i="56"/>
  <c r="D24" i="56"/>
  <c r="G20" i="23"/>
  <c r="F24" i="47"/>
  <c r="F25" i="47" s="1"/>
  <c r="G124" i="74"/>
  <c r="G129" i="74" s="1"/>
  <c r="G131" i="74" s="1"/>
  <c r="F124" i="74"/>
  <c r="F129" i="74" s="1"/>
  <c r="T61" i="50"/>
  <c r="T62" i="50"/>
  <c r="T64" i="50"/>
  <c r="T60" i="50"/>
  <c r="T63" i="50"/>
  <c r="J45" i="23"/>
  <c r="J48" i="23"/>
  <c r="J44" i="23"/>
  <c r="V24" i="23"/>
  <c r="V23" i="23"/>
  <c r="V21" i="23"/>
  <c r="V20" i="23"/>
  <c r="V22" i="23"/>
  <c r="N22" i="23"/>
  <c r="O20" i="23"/>
  <c r="U20" i="23"/>
  <c r="D22" i="38"/>
  <c r="D24" i="38" s="1"/>
  <c r="D25" i="38" s="1"/>
  <c r="E27" i="50"/>
  <c r="D27" i="50" s="1"/>
  <c r="T28" i="50"/>
  <c r="T31" i="50"/>
  <c r="T27" i="50"/>
  <c r="T29" i="50"/>
  <c r="T30" i="50"/>
  <c r="T22" i="23"/>
  <c r="S20" i="23"/>
  <c r="R22" i="23"/>
  <c r="R28" i="50"/>
  <c r="R31" i="50"/>
  <c r="R30" i="50"/>
  <c r="R29" i="50"/>
  <c r="R27" i="50"/>
  <c r="P20" i="23"/>
  <c r="P24" i="23"/>
  <c r="P23" i="23"/>
  <c r="P21" i="23"/>
  <c r="P22" i="23"/>
  <c r="N49" i="26"/>
  <c r="I35" i="15"/>
  <c r="F17" i="73"/>
  <c r="I60" i="50"/>
  <c r="H61" i="50" s="1"/>
  <c r="R61" i="50"/>
  <c r="N16" i="25"/>
  <c r="O62" i="50"/>
  <c r="O60" i="50" s="1"/>
  <c r="N60" i="50" s="1"/>
  <c r="L23" i="42"/>
  <c r="O49" i="26"/>
  <c r="J37" i="29"/>
  <c r="J40" i="29" s="1"/>
  <c r="J45" i="29" s="1"/>
  <c r="J47" i="29" s="1"/>
  <c r="I17" i="29"/>
  <c r="N23" i="54"/>
  <c r="N25" i="54" s="1"/>
  <c r="E49" i="26"/>
  <c r="L22" i="68"/>
  <c r="L28" i="68" s="1"/>
  <c r="L26" i="63"/>
  <c r="L29" i="63" s="1"/>
  <c r="P26" i="62"/>
  <c r="P29" i="62" s="1"/>
  <c r="P32" i="62" s="1"/>
  <c r="P34" i="62" s="1"/>
  <c r="L26" i="62"/>
  <c r="L29" i="62" s="1"/>
  <c r="F123" i="74"/>
  <c r="K119" i="74"/>
  <c r="K131" i="74" s="1"/>
  <c r="Q41" i="73"/>
  <c r="P88" i="73"/>
  <c r="P121" i="73" s="1"/>
  <c r="I32" i="15"/>
  <c r="I27" i="15"/>
  <c r="I43" i="15"/>
  <c r="I24" i="15"/>
  <c r="I31" i="15"/>
  <c r="I30" i="15"/>
  <c r="I20" i="15"/>
  <c r="I26" i="15"/>
  <c r="D26" i="18"/>
  <c r="H22" i="47"/>
  <c r="J23" i="42"/>
  <c r="F22" i="38"/>
  <c r="F24" i="38" s="1"/>
  <c r="F25" i="38" s="1"/>
  <c r="K36" i="29"/>
  <c r="K37" i="29" s="1"/>
  <c r="K40" i="29" s="1"/>
  <c r="K45" i="29" s="1"/>
  <c r="K47" i="29" s="1"/>
  <c r="M23" i="54"/>
  <c r="M25" i="54" s="1"/>
  <c r="E35" i="25"/>
  <c r="E36" i="25" s="1"/>
  <c r="E39" i="25" s="1"/>
  <c r="E44" i="25" s="1"/>
  <c r="E46" i="25" s="1"/>
  <c r="Q66" i="64"/>
  <c r="Q67" i="64" s="1"/>
  <c r="R66" i="64"/>
  <c r="R67" i="64" s="1"/>
  <c r="E22" i="68"/>
  <c r="E28" i="68" s="1"/>
  <c r="E29" i="68" s="1"/>
  <c r="K26" i="63"/>
  <c r="K29" i="63" s="1"/>
  <c r="K7" i="41" s="1"/>
  <c r="M17" i="67"/>
  <c r="F63" i="74"/>
  <c r="F118" i="74" s="1"/>
  <c r="F119" i="74" s="1"/>
  <c r="F131" i="74" s="1"/>
  <c r="F42" i="73"/>
  <c r="J119" i="73"/>
  <c r="L25" i="42"/>
  <c r="M28" i="43"/>
  <c r="L67" i="64"/>
  <c r="I38" i="15"/>
  <c r="I49" i="15"/>
  <c r="J47" i="23"/>
  <c r="F24" i="23"/>
  <c r="H28" i="50"/>
  <c r="J24" i="42"/>
  <c r="I20" i="23"/>
  <c r="E25" i="48"/>
  <c r="F22" i="48"/>
  <c r="P16" i="25"/>
  <c r="P36" i="25" s="1"/>
  <c r="P39" i="25" s="1"/>
  <c r="P44" i="25" s="1"/>
  <c r="P46" i="25" s="1"/>
  <c r="G27" i="26"/>
  <c r="O66" i="64"/>
  <c r="M22" i="68"/>
  <c r="M28" i="68" s="1"/>
  <c r="F17" i="67"/>
  <c r="I39" i="15"/>
  <c r="I8" i="15"/>
  <c r="I11" i="73" s="1"/>
  <c r="I15" i="15"/>
  <c r="E25" i="42"/>
  <c r="D28" i="50"/>
  <c r="J46" i="23"/>
  <c r="G38" i="31"/>
  <c r="G41" i="31" s="1"/>
  <c r="G46" i="31" s="1"/>
  <c r="G48" i="31" s="1"/>
  <c r="J23" i="54"/>
  <c r="F28" i="68"/>
  <c r="F29" i="68" s="1"/>
  <c r="G29" i="68" s="1"/>
  <c r="H12" i="65"/>
  <c r="H24" i="65" s="1"/>
  <c r="AO31" i="5"/>
  <c r="I28" i="15"/>
  <c r="I47" i="15"/>
  <c r="I13" i="15"/>
  <c r="H31" i="50"/>
  <c r="H29" i="50"/>
  <c r="F18" i="31"/>
  <c r="F38" i="31" s="1"/>
  <c r="F41" i="31" s="1"/>
  <c r="F46" i="31" s="1"/>
  <c r="F48" i="31" s="1"/>
  <c r="H22" i="48"/>
  <c r="H24" i="48" s="1"/>
  <c r="I22" i="42"/>
  <c r="C26" i="21"/>
  <c r="E31" i="42"/>
  <c r="F31" i="42" s="1"/>
  <c r="G31" i="42" s="1"/>
  <c r="H31" i="42" s="1"/>
  <c r="I31" i="42" s="1"/>
  <c r="J31" i="42" s="1"/>
  <c r="K31" i="42" s="1"/>
  <c r="L31" i="42" s="1"/>
  <c r="M31" i="42" s="1"/>
  <c r="I23" i="54"/>
  <c r="F28" i="43"/>
  <c r="F29" i="43" s="1"/>
  <c r="G29" i="43" s="1"/>
  <c r="H29" i="43" s="1"/>
  <c r="I29" i="43" s="1"/>
  <c r="H25" i="19"/>
  <c r="K13" i="67"/>
  <c r="M13" i="67"/>
  <c r="D67" i="64"/>
  <c r="E42" i="73"/>
  <c r="N112" i="73"/>
  <c r="D26" i="62"/>
  <c r="D29" i="62" s="1"/>
  <c r="D32" i="62" s="1"/>
  <c r="D34" i="62" s="1"/>
  <c r="R60" i="50"/>
  <c r="H23" i="23"/>
  <c r="S46" i="23"/>
  <c r="G22" i="47"/>
  <c r="G24" i="47" s="1"/>
  <c r="G25" i="47" s="1"/>
  <c r="E22" i="38"/>
  <c r="E24" i="38" s="1"/>
  <c r="N48" i="26"/>
  <c r="F27" i="26"/>
  <c r="O32" i="64"/>
  <c r="K67" i="64"/>
  <c r="P67" i="64"/>
  <c r="J66" i="64"/>
  <c r="J67" i="64" s="1"/>
  <c r="N26" i="63"/>
  <c r="N29" i="63" s="1"/>
  <c r="F26" i="63"/>
  <c r="F29" i="63" s="1"/>
  <c r="Q26" i="62"/>
  <c r="Q29" i="62" s="1"/>
  <c r="Q32" i="62" s="1"/>
  <c r="M26" i="62"/>
  <c r="M29" i="62" s="1"/>
  <c r="M32" i="62" s="1"/>
  <c r="I26" i="62"/>
  <c r="I29" i="62" s="1"/>
  <c r="I32" i="62" s="1"/>
  <c r="F13" i="67"/>
  <c r="F18" i="67" s="1"/>
  <c r="H13" i="67"/>
  <c r="F48" i="73"/>
  <c r="F59" i="73" s="1"/>
  <c r="F61" i="73" s="1"/>
  <c r="F116" i="73" s="1"/>
  <c r="E26" i="62"/>
  <c r="E29" i="62" s="1"/>
  <c r="K36" i="25"/>
  <c r="K39" i="25" s="1"/>
  <c r="K44" i="25" s="1"/>
  <c r="K46" i="25" s="1"/>
  <c r="F28" i="40"/>
  <c r="G28" i="40" s="1"/>
  <c r="H28" i="40" s="1"/>
  <c r="I28" i="40" s="1"/>
  <c r="J28" i="40" s="1"/>
  <c r="K28" i="40" s="1"/>
  <c r="L28" i="40" s="1"/>
  <c r="R63" i="50"/>
  <c r="M60" i="50"/>
  <c r="K22" i="23"/>
  <c r="K27" i="40"/>
  <c r="G21" i="40"/>
  <c r="G27" i="40" s="1"/>
  <c r="E21" i="40"/>
  <c r="E27" i="40" s="1"/>
  <c r="E28" i="40" s="1"/>
  <c r="J25" i="42"/>
  <c r="D23" i="42"/>
  <c r="D25" i="42" s="1"/>
  <c r="H22" i="38"/>
  <c r="E26" i="21"/>
  <c r="F36" i="25"/>
  <c r="F39" i="25" s="1"/>
  <c r="F44" i="25" s="1"/>
  <c r="F46" i="25" s="1"/>
  <c r="E27" i="26"/>
  <c r="O67" i="64"/>
  <c r="F66" i="64"/>
  <c r="F67" i="64" s="1"/>
  <c r="H22" i="68"/>
  <c r="H28" i="68" s="1"/>
  <c r="E36" i="70"/>
  <c r="E39" i="70" s="1"/>
  <c r="E44" i="70" s="1"/>
  <c r="E46" i="70" s="1"/>
  <c r="M26" i="63"/>
  <c r="M29" i="63" s="1"/>
  <c r="M7" i="41" s="1"/>
  <c r="E26" i="63"/>
  <c r="E29" i="63" s="1"/>
  <c r="E7" i="41" s="1"/>
  <c r="E8" i="41" s="1"/>
  <c r="H123" i="74"/>
  <c r="H85" i="73"/>
  <c r="H114" i="73" s="1"/>
  <c r="H40" i="56"/>
  <c r="H24" i="56"/>
  <c r="H31" i="56"/>
  <c r="H9" i="56"/>
  <c r="H43" i="56"/>
  <c r="H20" i="56"/>
  <c r="H21" i="56"/>
  <c r="H50" i="56"/>
  <c r="H32" i="56"/>
  <c r="H33" i="56"/>
  <c r="H45" i="56"/>
  <c r="H23" i="56"/>
  <c r="H53" i="56"/>
  <c r="H17" i="56"/>
  <c r="H14" i="56"/>
  <c r="I7" i="56"/>
  <c r="I19" i="15"/>
  <c r="I34" i="15"/>
  <c r="I22" i="15"/>
  <c r="I46" i="15"/>
  <c r="I52" i="15"/>
  <c r="H49" i="56"/>
  <c r="H29" i="56"/>
  <c r="H47" i="56"/>
  <c r="H15" i="56"/>
  <c r="H26" i="56"/>
  <c r="H39" i="56"/>
  <c r="G34" i="56"/>
  <c r="H23" i="15"/>
  <c r="H34" i="15"/>
  <c r="H49" i="15"/>
  <c r="H14" i="15"/>
  <c r="H22" i="15"/>
  <c r="H35" i="15"/>
  <c r="H32" i="15"/>
  <c r="H28" i="15"/>
  <c r="H39" i="15"/>
  <c r="I51" i="15"/>
  <c r="I42" i="15"/>
  <c r="I17" i="15"/>
  <c r="I48" i="15"/>
  <c r="I11" i="15"/>
  <c r="I45" i="15"/>
  <c r="I23" i="15"/>
  <c r="H52" i="15"/>
  <c r="H48" i="15"/>
  <c r="H11" i="15"/>
  <c r="H45" i="15"/>
  <c r="H25" i="15"/>
  <c r="H35" i="56"/>
  <c r="H18" i="56"/>
  <c r="H44" i="56"/>
  <c r="H12" i="56"/>
  <c r="H27" i="56"/>
  <c r="G25" i="42"/>
  <c r="N64" i="50"/>
  <c r="M27" i="50"/>
  <c r="L29" i="50" s="1"/>
  <c r="J25" i="47"/>
  <c r="J24" i="47"/>
  <c r="F22" i="42"/>
  <c r="P49" i="26"/>
  <c r="O24" i="54"/>
  <c r="K23" i="48"/>
  <c r="K25" i="48" s="1"/>
  <c r="M18" i="67"/>
  <c r="W24" i="66"/>
  <c r="W23" i="66"/>
  <c r="W25" i="66"/>
  <c r="E25" i="38"/>
  <c r="D34" i="18"/>
  <c r="M20" i="23"/>
  <c r="L22" i="23" s="1"/>
  <c r="D19" i="18"/>
  <c r="J22" i="48"/>
  <c r="D22" i="47"/>
  <c r="H22" i="42"/>
  <c r="H24" i="42" s="1"/>
  <c r="L22" i="42"/>
  <c r="L24" i="42" s="1"/>
  <c r="K23" i="42"/>
  <c r="K25" i="42" s="1"/>
  <c r="L49" i="26"/>
  <c r="O16" i="25"/>
  <c r="O36" i="25" s="1"/>
  <c r="O39" i="25" s="1"/>
  <c r="O44" i="25" s="1"/>
  <c r="O46" i="25" s="1"/>
  <c r="K26" i="54"/>
  <c r="K23" i="54"/>
  <c r="K25" i="54" s="1"/>
  <c r="L26" i="54"/>
  <c r="L23" i="54"/>
  <c r="L25" i="54" s="1"/>
  <c r="H23" i="54"/>
  <c r="H25" i="54" s="1"/>
  <c r="H26" i="54"/>
  <c r="G27" i="67"/>
  <c r="G29" i="67" s="1"/>
  <c r="I34" i="62"/>
  <c r="T21" i="23"/>
  <c r="P29" i="50"/>
  <c r="K60" i="50"/>
  <c r="E46" i="31"/>
  <c r="E48" i="31" s="1"/>
  <c r="K24" i="47"/>
  <c r="K25" i="47" s="1"/>
  <c r="J24" i="54"/>
  <c r="J25" i="54" s="1"/>
  <c r="F23" i="42"/>
  <c r="F25" i="42" s="1"/>
  <c r="F23" i="48"/>
  <c r="F25" i="48" s="1"/>
  <c r="G22" i="48"/>
  <c r="G24" i="48" s="1"/>
  <c r="D33" i="18"/>
  <c r="D12" i="18"/>
  <c r="D20" i="18"/>
  <c r="D24" i="18"/>
  <c r="D32" i="18"/>
  <c r="E7" i="18"/>
  <c r="D13" i="18"/>
  <c r="D21" i="18"/>
  <c r="D9" i="18"/>
  <c r="D16" i="18"/>
  <c r="D35" i="18"/>
  <c r="D15" i="18"/>
  <c r="D22" i="18"/>
  <c r="D31" i="18"/>
  <c r="D18" i="18"/>
  <c r="D25" i="18"/>
  <c r="D30" i="18"/>
  <c r="M25" i="42"/>
  <c r="I25" i="38"/>
  <c r="I24" i="38"/>
  <c r="F27" i="69"/>
  <c r="G27" i="50"/>
  <c r="F28" i="50" s="1"/>
  <c r="O27" i="50"/>
  <c r="W27" i="50"/>
  <c r="I25" i="48"/>
  <c r="L22" i="48"/>
  <c r="L24" i="48" s="1"/>
  <c r="C22" i="47"/>
  <c r="D22" i="42"/>
  <c r="D24" i="42" s="1"/>
  <c r="M22" i="38"/>
  <c r="M23" i="42"/>
  <c r="M24" i="42" s="1"/>
  <c r="M23" i="48"/>
  <c r="M25" i="48" s="1"/>
  <c r="L36" i="29"/>
  <c r="J32" i="54"/>
  <c r="K32" i="54" s="1"/>
  <c r="L32" i="54" s="1"/>
  <c r="M32" i="54" s="1"/>
  <c r="N32" i="54" s="1"/>
  <c r="O32" i="54" s="1"/>
  <c r="P32" i="54" s="1"/>
  <c r="Q32" i="54" s="1"/>
  <c r="J26" i="54"/>
  <c r="J22" i="43"/>
  <c r="J28" i="43" s="1"/>
  <c r="D31" i="50"/>
  <c r="G62" i="50"/>
  <c r="G46" i="23"/>
  <c r="O46" i="23"/>
  <c r="W46" i="23"/>
  <c r="D22" i="48"/>
  <c r="D24" i="48" s="1"/>
  <c r="J23" i="48"/>
  <c r="J25" i="48" s="1"/>
  <c r="I24" i="54"/>
  <c r="N35" i="25"/>
  <c r="N36" i="25" s="1"/>
  <c r="N39" i="25" s="1"/>
  <c r="N44" i="25" s="1"/>
  <c r="N46" i="25" s="1"/>
  <c r="N17" i="29"/>
  <c r="N37" i="29" s="1"/>
  <c r="N40" i="29" s="1"/>
  <c r="N45" i="29" s="1"/>
  <c r="N47" i="29" s="1"/>
  <c r="M17" i="29"/>
  <c r="M37" i="29" s="1"/>
  <c r="M40" i="29" s="1"/>
  <c r="M45" i="29" s="1"/>
  <c r="M47" i="29" s="1"/>
  <c r="H17" i="29"/>
  <c r="H37" i="29" s="1"/>
  <c r="H40" i="29" s="1"/>
  <c r="H45" i="29" s="1"/>
  <c r="H47" i="29" s="1"/>
  <c r="K29" i="50"/>
  <c r="E46" i="23"/>
  <c r="M46" i="23"/>
  <c r="U46" i="23"/>
  <c r="E22" i="47"/>
  <c r="L22" i="47"/>
  <c r="M16" i="25"/>
  <c r="M36" i="25" s="1"/>
  <c r="M39" i="25" s="1"/>
  <c r="M44" i="25" s="1"/>
  <c r="M46" i="25" s="1"/>
  <c r="I23" i="42"/>
  <c r="I25" i="42" s="1"/>
  <c r="I23" i="48"/>
  <c r="I24" i="48" s="1"/>
  <c r="I37" i="29"/>
  <c r="I40" i="29" s="1"/>
  <c r="I45" i="29" s="1"/>
  <c r="I47" i="29" s="1"/>
  <c r="F36" i="29"/>
  <c r="F37" i="29" s="1"/>
  <c r="F40" i="29" s="1"/>
  <c r="F45" i="29" s="1"/>
  <c r="F47" i="29" s="1"/>
  <c r="K25" i="19"/>
  <c r="N66" i="64"/>
  <c r="I147" i="74"/>
  <c r="I149" i="74" s="1"/>
  <c r="I174" i="74"/>
  <c r="F49" i="26"/>
  <c r="R32" i="64"/>
  <c r="M66" i="64"/>
  <c r="N67" i="64"/>
  <c r="E67" i="64"/>
  <c r="G12" i="65"/>
  <c r="G24" i="65" s="1"/>
  <c r="L13" i="67"/>
  <c r="O119" i="74"/>
  <c r="O131" i="74" s="1"/>
  <c r="P141" i="74"/>
  <c r="P93" i="74"/>
  <c r="P116" i="74"/>
  <c r="P119" i="74" s="1"/>
  <c r="F174" i="74"/>
  <c r="F147" i="74"/>
  <c r="F149" i="74" s="1"/>
  <c r="E123" i="74"/>
  <c r="E146" i="74"/>
  <c r="H48" i="73"/>
  <c r="H59" i="73" s="1"/>
  <c r="H61" i="73" s="1"/>
  <c r="H116" i="73" s="1"/>
  <c r="L85" i="73"/>
  <c r="L114" i="73" s="1"/>
  <c r="K112" i="73"/>
  <c r="L112" i="73"/>
  <c r="L117" i="73" s="1"/>
  <c r="H139" i="73"/>
  <c r="H142" i="73" s="1"/>
  <c r="G88" i="73"/>
  <c r="G121" i="73" s="1"/>
  <c r="F144" i="73"/>
  <c r="Q54" i="73"/>
  <c r="E36" i="29"/>
  <c r="E37" i="29" s="1"/>
  <c r="E40" i="29" s="1"/>
  <c r="E45" i="29" s="1"/>
  <c r="E47" i="29" s="1"/>
  <c r="L17" i="29"/>
  <c r="G36" i="25"/>
  <c r="G39" i="25" s="1"/>
  <c r="G44" i="25" s="1"/>
  <c r="G46" i="25" s="1"/>
  <c r="G32" i="64"/>
  <c r="M67" i="64"/>
  <c r="J15" i="65"/>
  <c r="K15" i="65" s="1"/>
  <c r="O27" i="67"/>
  <c r="O29" i="67" s="1"/>
  <c r="Q34" i="62"/>
  <c r="F23" i="74"/>
  <c r="F26" i="74" s="1"/>
  <c r="N171" i="73"/>
  <c r="M171" i="73"/>
  <c r="I171" i="73"/>
  <c r="I91" i="73"/>
  <c r="I94" i="73" s="1"/>
  <c r="H171" i="73"/>
  <c r="F171" i="73"/>
  <c r="L146" i="74"/>
  <c r="L149" i="74" s="1"/>
  <c r="L123" i="74"/>
  <c r="J61" i="74"/>
  <c r="J63" i="74" s="1"/>
  <c r="J118" i="74" s="1"/>
  <c r="J119" i="74" s="1"/>
  <c r="J131" i="74" s="1"/>
  <c r="Q56" i="74"/>
  <c r="Q61" i="74" s="1"/>
  <c r="Q63" i="74" s="1"/>
  <c r="K32" i="64"/>
  <c r="H66" i="64"/>
  <c r="H67" i="64" s="1"/>
  <c r="G66" i="64"/>
  <c r="G67" i="64" s="1"/>
  <c r="F35" i="70"/>
  <c r="F36" i="70" s="1"/>
  <c r="F39" i="70" s="1"/>
  <c r="F44" i="70" s="1"/>
  <c r="F46" i="70" s="1"/>
  <c r="E32" i="64"/>
  <c r="E12" i="65"/>
  <c r="O13" i="67"/>
  <c r="O18" i="67" s="1"/>
  <c r="P124" i="73"/>
  <c r="P129" i="74"/>
  <c r="P171" i="73"/>
  <c r="L171" i="73"/>
  <c r="K171" i="73"/>
  <c r="E171" i="73"/>
  <c r="L141" i="74"/>
  <c r="L93" i="74"/>
  <c r="I12" i="65"/>
  <c r="I24" i="65" s="1"/>
  <c r="J26" i="62"/>
  <c r="J29" i="62" s="1"/>
  <c r="J32" i="62" s="1"/>
  <c r="G26" i="62"/>
  <c r="G29" i="62" s="1"/>
  <c r="G32" i="62" s="1"/>
  <c r="G34" i="62" s="1"/>
  <c r="G17" i="67"/>
  <c r="G18" i="67" s="1"/>
  <c r="H17" i="67"/>
  <c r="J17" i="67"/>
  <c r="N129" i="74"/>
  <c r="N131" i="74" s="1"/>
  <c r="E26" i="74"/>
  <c r="D119" i="74"/>
  <c r="D20" i="74"/>
  <c r="O93" i="74"/>
  <c r="O141" i="74"/>
  <c r="M93" i="74"/>
  <c r="M141" i="74"/>
  <c r="M116" i="74"/>
  <c r="M119" i="74" s="1"/>
  <c r="M131" i="74" s="1"/>
  <c r="H20" i="74"/>
  <c r="H141" i="74"/>
  <c r="H93" i="74"/>
  <c r="H116" i="74"/>
  <c r="H119" i="74" s="1"/>
  <c r="E174" i="74"/>
  <c r="E147" i="74"/>
  <c r="M88" i="73"/>
  <c r="M121" i="73" s="1"/>
  <c r="J8" i="65"/>
  <c r="K8" i="65" s="1"/>
  <c r="R26" i="62"/>
  <c r="R29" i="62" s="1"/>
  <c r="R32" i="62" s="1"/>
  <c r="R34" i="62" s="1"/>
  <c r="H26" i="62"/>
  <c r="H29" i="62" s="1"/>
  <c r="H32" i="62" s="1"/>
  <c r="H34" i="62" s="1"/>
  <c r="J13" i="67"/>
  <c r="N13" i="67"/>
  <c r="N18" i="67" s="1"/>
  <c r="L129" i="74"/>
  <c r="L131" i="74" s="1"/>
  <c r="G174" i="74"/>
  <c r="G147" i="74"/>
  <c r="G149" i="74" s="1"/>
  <c r="O85" i="73"/>
  <c r="O114" i="73" s="1"/>
  <c r="E13" i="67"/>
  <c r="P13" i="67"/>
  <c r="F26" i="62"/>
  <c r="F29" i="62" s="1"/>
  <c r="F32" i="62" s="1"/>
  <c r="F34" i="62" s="1"/>
  <c r="E17" i="67"/>
  <c r="P17" i="67"/>
  <c r="N26" i="62"/>
  <c r="N29" i="62" s="1"/>
  <c r="N32" i="62" s="1"/>
  <c r="I17" i="67"/>
  <c r="I13" i="67"/>
  <c r="K17" i="67"/>
  <c r="K18" i="67" s="1"/>
  <c r="L17" i="67"/>
  <c r="M124" i="73"/>
  <c r="O171" i="73"/>
  <c r="G171" i="73"/>
  <c r="D171" i="73"/>
  <c r="K93" i="74"/>
  <c r="K141" i="74"/>
  <c r="I93" i="74"/>
  <c r="I96" i="74" s="1"/>
  <c r="I99" i="74" s="1"/>
  <c r="I101" i="74" s="1"/>
  <c r="I141" i="74"/>
  <c r="E93" i="74"/>
  <c r="E96" i="74" s="1"/>
  <c r="E141" i="74"/>
  <c r="E27" i="74"/>
  <c r="G23" i="74"/>
  <c r="G26" i="74" s="1"/>
  <c r="J171" i="73"/>
  <c r="D93" i="74"/>
  <c r="D141" i="74"/>
  <c r="N141" i="74"/>
  <c r="N93" i="74"/>
  <c r="J141" i="74"/>
  <c r="J93" i="74"/>
  <c r="G93" i="74"/>
  <c r="G141" i="74"/>
  <c r="F141" i="74"/>
  <c r="F93" i="74"/>
  <c r="I59" i="73"/>
  <c r="P112" i="73"/>
  <c r="G119" i="73"/>
  <c r="P85" i="73"/>
  <c r="P114" i="73" s="1"/>
  <c r="O119" i="73"/>
  <c r="N88" i="73"/>
  <c r="N121" i="73" s="1"/>
  <c r="N85" i="73"/>
  <c r="N114" i="73" s="1"/>
  <c r="N117" i="73" s="1"/>
  <c r="M85" i="73"/>
  <c r="M114" i="73" s="1"/>
  <c r="D88" i="73"/>
  <c r="D121" i="73" s="1"/>
  <c r="E99" i="74"/>
  <c r="E101" i="74" s="1"/>
  <c r="E167" i="74"/>
  <c r="E170" i="74" s="1"/>
  <c r="E172" i="74" s="1"/>
  <c r="E178" i="74" s="1"/>
  <c r="E180" i="74" s="1"/>
  <c r="Q47" i="73"/>
  <c r="Q46" i="73"/>
  <c r="Q51" i="73"/>
  <c r="D48" i="73"/>
  <c r="D59" i="73" s="1"/>
  <c r="D61" i="73" s="1"/>
  <c r="D116" i="73" s="1"/>
  <c r="I85" i="73"/>
  <c r="I114" i="73" s="1"/>
  <c r="Q56" i="73"/>
  <c r="E85" i="73"/>
  <c r="E114" i="73" s="1"/>
  <c r="D21" i="73"/>
  <c r="G124" i="73"/>
  <c r="Q40" i="73"/>
  <c r="E48" i="73"/>
  <c r="E59" i="73" s="1"/>
  <c r="E61" i="73" s="1"/>
  <c r="E116" i="73" s="1"/>
  <c r="L119" i="73"/>
  <c r="K88" i="73"/>
  <c r="K121" i="73" s="1"/>
  <c r="Q42" i="73"/>
  <c r="I61" i="73"/>
  <c r="I116" i="73" s="1"/>
  <c r="G59" i="73"/>
  <c r="G61" i="73" s="1"/>
  <c r="G116" i="73" s="1"/>
  <c r="Q50" i="73"/>
  <c r="P144" i="73"/>
  <c r="P147" i="73" s="1"/>
  <c r="Q49" i="73"/>
  <c r="Q48" i="73" s="1"/>
  <c r="F120" i="73"/>
  <c r="J144" i="73"/>
  <c r="J147" i="73" s="1"/>
  <c r="K119" i="73"/>
  <c r="I88" i="73"/>
  <c r="I121" i="73" s="1"/>
  <c r="H88" i="73"/>
  <c r="H121" i="73" s="1"/>
  <c r="F85" i="73"/>
  <c r="F114" i="73" s="1"/>
  <c r="F124" i="73"/>
  <c r="J85" i="73"/>
  <c r="J114" i="73" s="1"/>
  <c r="N124" i="73"/>
  <c r="J124" i="73"/>
  <c r="N119" i="73"/>
  <c r="O7" i="41"/>
  <c r="D32" i="63"/>
  <c r="D34" i="63" s="1"/>
  <c r="P7" i="41"/>
  <c r="P32" i="63"/>
  <c r="P34" i="63" s="1"/>
  <c r="H7" i="41"/>
  <c r="H32" i="63"/>
  <c r="H34" i="63" s="1"/>
  <c r="K8" i="41"/>
  <c r="K9" i="41" s="1"/>
  <c r="K11" i="41" s="1"/>
  <c r="K16" i="41" s="1"/>
  <c r="G8" i="41"/>
  <c r="G9" i="41" s="1"/>
  <c r="G11" i="41" s="1"/>
  <c r="L7" i="41"/>
  <c r="L32" i="63"/>
  <c r="L34" i="63" s="1"/>
  <c r="I32" i="63"/>
  <c r="I34" i="63" s="1"/>
  <c r="E32" i="63"/>
  <c r="E34" i="63" s="1"/>
  <c r="G32" i="63"/>
  <c r="G34" i="63" s="1"/>
  <c r="K32" i="63"/>
  <c r="K34" i="63" s="1"/>
  <c r="O32" i="63"/>
  <c r="O34" i="63" s="1"/>
  <c r="D9" i="41"/>
  <c r="D11" i="41" s="1"/>
  <c r="E88" i="73"/>
  <c r="E121" i="73" s="1"/>
  <c r="E124" i="73"/>
  <c r="E139" i="73"/>
  <c r="E142" i="73" s="1"/>
  <c r="E112" i="73"/>
  <c r="F112" i="73"/>
  <c r="G144" i="73"/>
  <c r="M8" i="41"/>
  <c r="M9" i="41" s="1"/>
  <c r="M11" i="41" s="1"/>
  <c r="M16" i="41" s="1"/>
  <c r="I9" i="41"/>
  <c r="I11" i="41" s="1"/>
  <c r="E9" i="41"/>
  <c r="E11" i="41" s="1"/>
  <c r="P113" i="73"/>
  <c r="P139" i="73"/>
  <c r="P142" i="73" s="1"/>
  <c r="I124" i="73"/>
  <c r="N120" i="73"/>
  <c r="N144" i="73"/>
  <c r="N147" i="73" s="1"/>
  <c r="D119" i="73"/>
  <c r="D144" i="73"/>
  <c r="J9" i="41"/>
  <c r="J11" i="41" s="1"/>
  <c r="J16" i="41" s="1"/>
  <c r="I112" i="73"/>
  <c r="J112" i="73"/>
  <c r="G85" i="73"/>
  <c r="G91" i="73" s="1"/>
  <c r="G94" i="73" s="1"/>
  <c r="O124" i="73"/>
  <c r="L88" i="73"/>
  <c r="L91" i="73" s="1"/>
  <c r="L94" i="73" s="1"/>
  <c r="M112" i="73"/>
  <c r="I119" i="73"/>
  <c r="E119" i="73"/>
  <c r="D85" i="73"/>
  <c r="D91" i="73" s="1"/>
  <c r="D94" i="73" s="1"/>
  <c r="L139" i="73"/>
  <c r="L142" i="73" s="1"/>
  <c r="P119" i="73"/>
  <c r="K85" i="73"/>
  <c r="K91" i="73" s="1"/>
  <c r="K94" i="73" s="1"/>
  <c r="D139" i="73"/>
  <c r="D142" i="73" s="1"/>
  <c r="O88" i="73"/>
  <c r="O112" i="73"/>
  <c r="M119" i="73"/>
  <c r="H112" i="73"/>
  <c r="L32" i="62"/>
  <c r="L34" i="62" s="1"/>
  <c r="E32" i="62"/>
  <c r="E34" i="62" s="1"/>
  <c r="P18" i="67"/>
  <c r="H18" i="67"/>
  <c r="F5" i="62"/>
  <c r="H5" i="62"/>
  <c r="F51" i="56" l="1"/>
  <c r="E19" i="56"/>
  <c r="F40" i="15"/>
  <c r="G12" i="15"/>
  <c r="G41" i="56"/>
  <c r="E13" i="56"/>
  <c r="E10" i="56" s="1"/>
  <c r="G51" i="56"/>
  <c r="F13" i="56"/>
  <c r="F10" i="56" s="1"/>
  <c r="J24" i="15"/>
  <c r="F9" i="15"/>
  <c r="F12" i="73" s="1"/>
  <c r="D19" i="56"/>
  <c r="G50" i="15"/>
  <c r="J51" i="15"/>
  <c r="D41" i="56"/>
  <c r="D51" i="56"/>
  <c r="H34" i="56"/>
  <c r="G13" i="56"/>
  <c r="G10" i="56" s="1"/>
  <c r="H29" i="15"/>
  <c r="J30" i="15"/>
  <c r="F21" i="15"/>
  <c r="F13" i="73" s="1"/>
  <c r="F14" i="73" s="1"/>
  <c r="F18" i="73" s="1"/>
  <c r="J38" i="15"/>
  <c r="E12" i="15"/>
  <c r="E9" i="15" s="1"/>
  <c r="E12" i="73" s="1"/>
  <c r="J17" i="15"/>
  <c r="E33" i="15"/>
  <c r="E50" i="15"/>
  <c r="D40" i="15"/>
  <c r="J43" i="15"/>
  <c r="J13" i="15"/>
  <c r="J25" i="15"/>
  <c r="J20" i="15"/>
  <c r="G19" i="73"/>
  <c r="D19" i="73"/>
  <c r="J27" i="15"/>
  <c r="J48" i="15"/>
  <c r="F19" i="73"/>
  <c r="G21" i="15"/>
  <c r="I12" i="15"/>
  <c r="I9" i="15" s="1"/>
  <c r="I12" i="73" s="1"/>
  <c r="E19" i="73"/>
  <c r="E51" i="56"/>
  <c r="D18" i="15"/>
  <c r="J44" i="15"/>
  <c r="J16" i="15"/>
  <c r="D33" i="15"/>
  <c r="D12" i="15"/>
  <c r="D9" i="15" s="1"/>
  <c r="D12" i="73" s="1"/>
  <c r="H12" i="15"/>
  <c r="H9" i="15" s="1"/>
  <c r="H12" i="73" s="1"/>
  <c r="D50" i="15"/>
  <c r="J31" i="15"/>
  <c r="J29" i="15" s="1"/>
  <c r="D21" i="15"/>
  <c r="G33" i="15"/>
  <c r="F50" i="15"/>
  <c r="E40" i="15"/>
  <c r="G17" i="73"/>
  <c r="I33" i="15"/>
  <c r="J49" i="15"/>
  <c r="J15" i="15"/>
  <c r="E30" i="56"/>
  <c r="F22" i="56"/>
  <c r="E29" i="15"/>
  <c r="J47" i="15"/>
  <c r="Q11" i="73"/>
  <c r="J26" i="15"/>
  <c r="D22" i="56"/>
  <c r="G40" i="15"/>
  <c r="D13" i="56"/>
  <c r="D10" i="56" s="1"/>
  <c r="E21" i="15"/>
  <c r="G9" i="15"/>
  <c r="G12" i="73" s="1"/>
  <c r="E41" i="56"/>
  <c r="E15" i="73"/>
  <c r="E17" i="73" s="1"/>
  <c r="G19" i="56"/>
  <c r="E22" i="56"/>
  <c r="J35" i="15"/>
  <c r="J28" i="15"/>
  <c r="J46" i="15"/>
  <c r="I29" i="15"/>
  <c r="G22" i="56"/>
  <c r="G37" i="56" s="1"/>
  <c r="G54" i="56" s="1"/>
  <c r="L64" i="50"/>
  <c r="L60" i="50"/>
  <c r="I18" i="67"/>
  <c r="N63" i="50"/>
  <c r="R46" i="23"/>
  <c r="S44" i="23"/>
  <c r="H21" i="23"/>
  <c r="H24" i="23"/>
  <c r="H20" i="23"/>
  <c r="H22" i="23"/>
  <c r="M32" i="63"/>
  <c r="M34" i="63" s="1"/>
  <c r="I167" i="74"/>
  <c r="I170" i="74" s="1"/>
  <c r="I172" i="74" s="1"/>
  <c r="I178" i="74" s="1"/>
  <c r="I180" i="74" s="1"/>
  <c r="P131" i="74"/>
  <c r="D30" i="50"/>
  <c r="L61" i="50"/>
  <c r="N62" i="50"/>
  <c r="I40" i="15"/>
  <c r="T23" i="23"/>
  <c r="T24" i="23"/>
  <c r="T20" i="23"/>
  <c r="J29" i="43"/>
  <c r="K29" i="43" s="1"/>
  <c r="L29" i="43" s="1"/>
  <c r="M29" i="43" s="1"/>
  <c r="N29" i="43" s="1"/>
  <c r="N61" i="50"/>
  <c r="M24" i="48"/>
  <c r="J32" i="15"/>
  <c r="F36" i="15"/>
  <c r="F12" i="41" s="1"/>
  <c r="M34" i="62"/>
  <c r="K27" i="67"/>
  <c r="K29" i="67" s="1"/>
  <c r="J8" i="15"/>
  <c r="N24" i="23"/>
  <c r="N21" i="23"/>
  <c r="N20" i="23"/>
  <c r="N23" i="23"/>
  <c r="P27" i="67"/>
  <c r="P29" i="67" s="1"/>
  <c r="O91" i="73"/>
  <c r="O94" i="73" s="1"/>
  <c r="E18" i="67"/>
  <c r="L63" i="50"/>
  <c r="H24" i="47"/>
  <c r="H25" i="47" s="1"/>
  <c r="H62" i="50"/>
  <c r="H63" i="50"/>
  <c r="H64" i="50"/>
  <c r="H60" i="50"/>
  <c r="F23" i="23"/>
  <c r="F21" i="23"/>
  <c r="F20" i="23"/>
  <c r="M127" i="73"/>
  <c r="J18" i="67"/>
  <c r="H50" i="15"/>
  <c r="H24" i="38"/>
  <c r="H25" i="38" s="1"/>
  <c r="F7" i="41"/>
  <c r="F8" i="41" s="1"/>
  <c r="F9" i="41" s="1"/>
  <c r="F11" i="41" s="1"/>
  <c r="F32" i="63"/>
  <c r="F34" i="63" s="1"/>
  <c r="H29" i="68"/>
  <c r="I29" i="68" s="1"/>
  <c r="J29" i="68" s="1"/>
  <c r="K29" i="68" s="1"/>
  <c r="L29" i="68" s="1"/>
  <c r="M29" i="68" s="1"/>
  <c r="N29" i="68" s="1"/>
  <c r="O29" i="68" s="1"/>
  <c r="P29" i="68" s="1"/>
  <c r="R24" i="23"/>
  <c r="R23" i="23"/>
  <c r="R20" i="23"/>
  <c r="R21" i="23"/>
  <c r="F22" i="23"/>
  <c r="H91" i="73"/>
  <c r="H94" i="73" s="1"/>
  <c r="H97" i="73" s="1"/>
  <c r="H99" i="73" s="1"/>
  <c r="L18" i="67"/>
  <c r="K24" i="42"/>
  <c r="K20" i="23"/>
  <c r="N32" i="63"/>
  <c r="N34" i="63" s="1"/>
  <c r="N7" i="41"/>
  <c r="L62" i="50"/>
  <c r="D29" i="50"/>
  <c r="F96" i="74"/>
  <c r="F99" i="74" s="1"/>
  <c r="F101" i="74" s="1"/>
  <c r="D144" i="74"/>
  <c r="H144" i="74"/>
  <c r="K27" i="50"/>
  <c r="J29" i="50"/>
  <c r="D10" i="18"/>
  <c r="I40" i="56"/>
  <c r="I16" i="73" s="1"/>
  <c r="I48" i="56"/>
  <c r="J48" i="56" s="1"/>
  <c r="I23" i="56"/>
  <c r="J23" i="56" s="1"/>
  <c r="I9" i="56"/>
  <c r="J9" i="56" s="1"/>
  <c r="I32" i="56"/>
  <c r="J32" i="56" s="1"/>
  <c r="I16" i="56"/>
  <c r="J16" i="56" s="1"/>
  <c r="I52" i="56"/>
  <c r="I43" i="56"/>
  <c r="J43" i="56" s="1"/>
  <c r="I33" i="56"/>
  <c r="I47" i="56"/>
  <c r="J47" i="56" s="1"/>
  <c r="I39" i="56"/>
  <c r="J39" i="56" s="1"/>
  <c r="I21" i="56"/>
  <c r="J21" i="56" s="1"/>
  <c r="I36" i="56"/>
  <c r="J36" i="56" s="1"/>
  <c r="I27" i="56"/>
  <c r="I26" i="56"/>
  <c r="J26" i="56" s="1"/>
  <c r="I49" i="56"/>
  <c r="J49" i="56" s="1"/>
  <c r="I12" i="56"/>
  <c r="I14" i="56"/>
  <c r="J14" i="56" s="1"/>
  <c r="I18" i="56"/>
  <c r="J18" i="56" s="1"/>
  <c r="I28" i="56"/>
  <c r="J28" i="56" s="1"/>
  <c r="I24" i="56"/>
  <c r="I53" i="56"/>
  <c r="I45" i="56"/>
  <c r="J45" i="56" s="1"/>
  <c r="I25" i="56"/>
  <c r="J25" i="56" s="1"/>
  <c r="I15" i="56"/>
  <c r="J15" i="56" s="1"/>
  <c r="I20" i="56"/>
  <c r="I35" i="56"/>
  <c r="J35" i="56" s="1"/>
  <c r="I50" i="56"/>
  <c r="J50" i="56" s="1"/>
  <c r="I44" i="56"/>
  <c r="J44" i="56" s="1"/>
  <c r="I29" i="56"/>
  <c r="J29" i="56" s="1"/>
  <c r="I17" i="56"/>
  <c r="J17" i="56" s="1"/>
  <c r="I46" i="56"/>
  <c r="J46" i="56" s="1"/>
  <c r="I31" i="56"/>
  <c r="H51" i="56"/>
  <c r="O117" i="73"/>
  <c r="D96" i="74"/>
  <c r="D99" i="74" s="1"/>
  <c r="D101" i="74" s="1"/>
  <c r="D167" i="74"/>
  <c r="D170" i="74" s="1"/>
  <c r="D172" i="74" s="1"/>
  <c r="E144" i="74"/>
  <c r="H23" i="74"/>
  <c r="H174" i="74"/>
  <c r="H147" i="74"/>
  <c r="H149" i="74" s="1"/>
  <c r="H124" i="74"/>
  <c r="H129" i="74" s="1"/>
  <c r="I124" i="74"/>
  <c r="E149" i="74"/>
  <c r="M44" i="23"/>
  <c r="G44" i="23"/>
  <c r="F46" i="23" s="1"/>
  <c r="V30" i="50"/>
  <c r="V27" i="50"/>
  <c r="V31" i="50"/>
  <c r="V29" i="50"/>
  <c r="D36" i="18"/>
  <c r="F24" i="48"/>
  <c r="D24" i="47"/>
  <c r="D25" i="47" s="1"/>
  <c r="F24" i="42"/>
  <c r="H15" i="73"/>
  <c r="H41" i="56"/>
  <c r="I21" i="15"/>
  <c r="H13" i="56"/>
  <c r="H10" i="56" s="1"/>
  <c r="K24" i="48"/>
  <c r="J96" i="74"/>
  <c r="J99" i="74" s="1"/>
  <c r="J101" i="74" s="1"/>
  <c r="E15" i="18"/>
  <c r="E25" i="18"/>
  <c r="E19" i="18"/>
  <c r="F7" i="18"/>
  <c r="E9" i="18"/>
  <c r="E21" i="18"/>
  <c r="E12" i="18"/>
  <c r="E13" i="18"/>
  <c r="E30" i="18"/>
  <c r="E34" i="18"/>
  <c r="E22" i="18"/>
  <c r="E31" i="18"/>
  <c r="E35" i="18"/>
  <c r="E26" i="18"/>
  <c r="E18" i="18"/>
  <c r="E16" i="18"/>
  <c r="E32" i="18"/>
  <c r="E24" i="18"/>
  <c r="E23" i="18" s="1"/>
  <c r="E20" i="18"/>
  <c r="E27" i="18"/>
  <c r="E33" i="18"/>
  <c r="H16" i="73"/>
  <c r="F144" i="74"/>
  <c r="F145" i="74"/>
  <c r="H117" i="73"/>
  <c r="M144" i="73"/>
  <c r="M147" i="73" s="1"/>
  <c r="J167" i="74"/>
  <c r="J170" i="74" s="1"/>
  <c r="J172" i="74" s="1"/>
  <c r="J178" i="74" s="1"/>
  <c r="J180" i="74" s="1"/>
  <c r="N167" i="74"/>
  <c r="N170" i="74" s="1"/>
  <c r="N172" i="74" s="1"/>
  <c r="N178" i="74" s="1"/>
  <c r="N180" i="74" s="1"/>
  <c r="N96" i="74"/>
  <c r="N99" i="74" s="1"/>
  <c r="N101" i="74" s="1"/>
  <c r="J24" i="48"/>
  <c r="L24" i="23"/>
  <c r="L20" i="23"/>
  <c r="L23" i="23"/>
  <c r="L21" i="23"/>
  <c r="I24" i="42"/>
  <c r="J11" i="15"/>
  <c r="H33" i="15"/>
  <c r="J34" i="15"/>
  <c r="J33" i="56"/>
  <c r="H30" i="56"/>
  <c r="J31" i="56"/>
  <c r="M96" i="74"/>
  <c r="M99" i="74" s="1"/>
  <c r="M101" i="74" s="1"/>
  <c r="M167" i="74"/>
  <c r="M170" i="74" s="1"/>
  <c r="M172" i="74" s="1"/>
  <c r="M178" i="74" s="1"/>
  <c r="M180" i="74" s="1"/>
  <c r="P144" i="74"/>
  <c r="P145" i="74"/>
  <c r="U44" i="23"/>
  <c r="I26" i="54"/>
  <c r="I25" i="54"/>
  <c r="O44" i="23"/>
  <c r="M24" i="38"/>
  <c r="M25" i="38" s="1"/>
  <c r="H14" i="41"/>
  <c r="P15" i="41" s="1"/>
  <c r="J52" i="15"/>
  <c r="H22" i="56"/>
  <c r="O139" i="73"/>
  <c r="O142" i="73" s="1"/>
  <c r="P117" i="73"/>
  <c r="J144" i="74"/>
  <c r="K144" i="74"/>
  <c r="O144" i="74"/>
  <c r="L96" i="74"/>
  <c r="L99" i="74" s="1"/>
  <c r="L101" i="74" s="1"/>
  <c r="L167" i="74"/>
  <c r="L170" i="74" s="1"/>
  <c r="L172" i="74" s="1"/>
  <c r="L178" i="74" s="1"/>
  <c r="L180" i="74" s="1"/>
  <c r="P127" i="73"/>
  <c r="N139" i="73"/>
  <c r="N142" i="73" s="1"/>
  <c r="N151" i="73" s="1"/>
  <c r="O8" i="41"/>
  <c r="O9" i="41" s="1"/>
  <c r="O11" i="41" s="1"/>
  <c r="O16" i="41" s="1"/>
  <c r="G144" i="74"/>
  <c r="G145" i="74" s="1"/>
  <c r="K96" i="74"/>
  <c r="K99" i="74" s="1"/>
  <c r="K101" i="74" s="1"/>
  <c r="K167" i="74"/>
  <c r="K170" i="74" s="1"/>
  <c r="K172" i="74" s="1"/>
  <c r="K178" i="74" s="1"/>
  <c r="K180" i="74" s="1"/>
  <c r="F27" i="74"/>
  <c r="N34" i="62"/>
  <c r="L27" i="67"/>
  <c r="L29" i="67" s="1"/>
  <c r="H131" i="74"/>
  <c r="O96" i="74"/>
  <c r="O99" i="74" s="1"/>
  <c r="O101" i="74" s="1"/>
  <c r="O167" i="74"/>
  <c r="O170" i="74" s="1"/>
  <c r="O172" i="74" s="1"/>
  <c r="O178" i="74" s="1"/>
  <c r="O180" i="74" s="1"/>
  <c r="J34" i="62"/>
  <c r="H27" i="67"/>
  <c r="H29" i="67" s="1"/>
  <c r="L144" i="74"/>
  <c r="L145" i="74" s="1"/>
  <c r="P91" i="73"/>
  <c r="P94" i="73" s="1"/>
  <c r="F91" i="73"/>
  <c r="F94" i="73" s="1"/>
  <c r="N91" i="73"/>
  <c r="N94" i="73" s="1"/>
  <c r="L24" i="47"/>
  <c r="L25" i="47" s="1"/>
  <c r="E44" i="23"/>
  <c r="G60" i="50"/>
  <c r="C24" i="47"/>
  <c r="C25" i="47"/>
  <c r="N28" i="50"/>
  <c r="N30" i="50"/>
  <c r="N29" i="50"/>
  <c r="N27" i="50"/>
  <c r="N31" i="50"/>
  <c r="D14" i="18"/>
  <c r="D23" i="18"/>
  <c r="M139" i="73"/>
  <c r="M142" i="73" s="1"/>
  <c r="M149" i="73" s="1"/>
  <c r="J139" i="73"/>
  <c r="J142" i="73" s="1"/>
  <c r="J151" i="73" s="1"/>
  <c r="I139" i="73"/>
  <c r="I142" i="73" s="1"/>
  <c r="H144" i="73"/>
  <c r="I144" i="73"/>
  <c r="K127" i="73"/>
  <c r="E21" i="73"/>
  <c r="E24" i="73" s="1"/>
  <c r="F167" i="74"/>
  <c r="F170" i="74" s="1"/>
  <c r="F172" i="74" s="1"/>
  <c r="F178" i="74" s="1"/>
  <c r="F180" i="74" s="1"/>
  <c r="G96" i="74"/>
  <c r="G99" i="74" s="1"/>
  <c r="G101" i="74" s="1"/>
  <c r="G167" i="74"/>
  <c r="G170" i="74" s="1"/>
  <c r="G172" i="74" s="1"/>
  <c r="G178" i="74" s="1"/>
  <c r="G180" i="74" s="1"/>
  <c r="N144" i="74"/>
  <c r="N145" i="74"/>
  <c r="J91" i="73"/>
  <c r="J94" i="73" s="1"/>
  <c r="J97" i="73" s="1"/>
  <c r="J99" i="73" s="1"/>
  <c r="I144" i="74"/>
  <c r="I145" i="74"/>
  <c r="H96" i="74"/>
  <c r="H99" i="74" s="1"/>
  <c r="H101" i="74" s="1"/>
  <c r="H167" i="74"/>
  <c r="H170" i="74" s="1"/>
  <c r="H172" i="74" s="1"/>
  <c r="H178" i="74" s="1"/>
  <c r="H180" i="74" s="1"/>
  <c r="M144" i="74"/>
  <c r="M145" i="74"/>
  <c r="D174" i="74"/>
  <c r="D147" i="74"/>
  <c r="D149" i="74" s="1"/>
  <c r="D124" i="74"/>
  <c r="D129" i="74" s="1"/>
  <c r="D131" i="74" s="1"/>
  <c r="D133" i="74" s="1"/>
  <c r="E124" i="74"/>
  <c r="E91" i="73"/>
  <c r="E94" i="73" s="1"/>
  <c r="E97" i="73" s="1"/>
  <c r="E99" i="73" s="1"/>
  <c r="E24" i="65"/>
  <c r="J24" i="65" s="1"/>
  <c r="K24" i="65" s="1"/>
  <c r="J12" i="65"/>
  <c r="M91" i="73"/>
  <c r="L37" i="29"/>
  <c r="L40" i="29" s="1"/>
  <c r="L45" i="29" s="1"/>
  <c r="L47" i="29" s="1"/>
  <c r="P96" i="74"/>
  <c r="P99" i="74" s="1"/>
  <c r="P101" i="74" s="1"/>
  <c r="P167" i="74"/>
  <c r="P170" i="74" s="1"/>
  <c r="P172" i="74" s="1"/>
  <c r="E24" i="47"/>
  <c r="E25" i="47" s="1"/>
  <c r="V28" i="50"/>
  <c r="W44" i="23"/>
  <c r="F30" i="50"/>
  <c r="F29" i="50"/>
  <c r="F31" i="50"/>
  <c r="F27" i="50"/>
  <c r="D17" i="18"/>
  <c r="J63" i="50"/>
  <c r="J64" i="50"/>
  <c r="J61" i="50"/>
  <c r="J60" i="50"/>
  <c r="J62" i="50"/>
  <c r="O25" i="54"/>
  <c r="O26" i="54"/>
  <c r="L30" i="50"/>
  <c r="L28" i="50"/>
  <c r="L27" i="50"/>
  <c r="L31" i="50"/>
  <c r="J27" i="56"/>
  <c r="I19" i="73"/>
  <c r="I50" i="15"/>
  <c r="J42" i="15"/>
  <c r="J14" i="15"/>
  <c r="J39" i="15"/>
  <c r="H40" i="15"/>
  <c r="H21" i="15"/>
  <c r="J22" i="15"/>
  <c r="J23" i="15"/>
  <c r="I14" i="41"/>
  <c r="I18" i="15"/>
  <c r="J19" i="15"/>
  <c r="J18" i="15" s="1"/>
  <c r="J53" i="56"/>
  <c r="H19" i="73"/>
  <c r="J45" i="15"/>
  <c r="H19" i="56"/>
  <c r="J24" i="56"/>
  <c r="F139" i="73"/>
  <c r="F142" i="73" s="1"/>
  <c r="E144" i="73"/>
  <c r="N127" i="73"/>
  <c r="N129" i="73" s="1"/>
  <c r="K144" i="73"/>
  <c r="K147" i="73" s="1"/>
  <c r="D24" i="73"/>
  <c r="E117" i="73"/>
  <c r="I117" i="73"/>
  <c r="Q59" i="73"/>
  <c r="Q61" i="73" s="1"/>
  <c r="L8" i="41"/>
  <c r="L9" i="41" s="1"/>
  <c r="L11" i="41" s="1"/>
  <c r="L16" i="41" s="1"/>
  <c r="H8" i="41"/>
  <c r="H9" i="41" s="1"/>
  <c r="H11" i="41" s="1"/>
  <c r="P8" i="41"/>
  <c r="P9" i="41" s="1"/>
  <c r="P11" i="41" s="1"/>
  <c r="L97" i="73"/>
  <c r="L99" i="73" s="1"/>
  <c r="L165" i="73"/>
  <c r="L168" i="73" s="1"/>
  <c r="L170" i="73" s="1"/>
  <c r="N97" i="73"/>
  <c r="N99" i="73" s="1"/>
  <c r="N165" i="73"/>
  <c r="N168" i="73" s="1"/>
  <c r="N170" i="73" s="1"/>
  <c r="G139" i="73"/>
  <c r="G142" i="73" s="1"/>
  <c r="G114" i="73"/>
  <c r="G117" i="73" s="1"/>
  <c r="I97" i="73"/>
  <c r="I99" i="73" s="1"/>
  <c r="I165" i="73"/>
  <c r="I168" i="73" s="1"/>
  <c r="I170" i="73" s="1"/>
  <c r="D114" i="73"/>
  <c r="D117" i="73" s="1"/>
  <c r="J149" i="73"/>
  <c r="J117" i="73"/>
  <c r="F117" i="73"/>
  <c r="K114" i="73"/>
  <c r="K117" i="73" s="1"/>
  <c r="K139" i="73"/>
  <c r="K142" i="73" s="1"/>
  <c r="P97" i="73"/>
  <c r="P99" i="73" s="1"/>
  <c r="O121" i="73"/>
  <c r="O127" i="73" s="1"/>
  <c r="O129" i="73" s="1"/>
  <c r="M117" i="73"/>
  <c r="M129" i="73" s="1"/>
  <c r="O144" i="73"/>
  <c r="O147" i="73" s="1"/>
  <c r="F97" i="73"/>
  <c r="F99" i="73" s="1"/>
  <c r="F165" i="73"/>
  <c r="F168" i="73" s="1"/>
  <c r="F170" i="73" s="1"/>
  <c r="L144" i="73"/>
  <c r="L147" i="73" s="1"/>
  <c r="L149" i="73" s="1"/>
  <c r="L121" i="73"/>
  <c r="L127" i="73" s="1"/>
  <c r="L129" i="73" s="1"/>
  <c r="D25" i="73"/>
  <c r="P149" i="73"/>
  <c r="P151" i="73"/>
  <c r="K32" i="62"/>
  <c r="K34" i="62" s="1"/>
  <c r="J27" i="67"/>
  <c r="J29" i="67" s="1"/>
  <c r="F27" i="67"/>
  <c r="F29" i="67" s="1"/>
  <c r="O32" i="62"/>
  <c r="O34" i="62" s="1"/>
  <c r="E27" i="67"/>
  <c r="E29" i="67" s="1"/>
  <c r="N27" i="67"/>
  <c r="N29" i="67" s="1"/>
  <c r="E5" i="62"/>
  <c r="I5" i="62"/>
  <c r="I19" i="56" l="1"/>
  <c r="F37" i="56"/>
  <c r="F54" i="56" s="1"/>
  <c r="I30" i="56"/>
  <c r="J20" i="56"/>
  <c r="J19" i="56" s="1"/>
  <c r="E37" i="56"/>
  <c r="E54" i="56" s="1"/>
  <c r="H13" i="73"/>
  <c r="H14" i="73" s="1"/>
  <c r="J40" i="15"/>
  <c r="D36" i="15"/>
  <c r="D12" i="41" s="1"/>
  <c r="D16" i="41" s="1"/>
  <c r="D13" i="73"/>
  <c r="D14" i="73" s="1"/>
  <c r="D18" i="73" s="1"/>
  <c r="Q12" i="73"/>
  <c r="J33" i="15"/>
  <c r="F53" i="15"/>
  <c r="F25" i="65" s="1"/>
  <c r="E13" i="73"/>
  <c r="E14" i="73" s="1"/>
  <c r="E18" i="73" s="1"/>
  <c r="F122" i="73" s="1"/>
  <c r="F127" i="73" s="1"/>
  <c r="F129" i="73" s="1"/>
  <c r="G13" i="73"/>
  <c r="G14" i="73" s="1"/>
  <c r="G18" i="73" s="1"/>
  <c r="G122" i="73" s="1"/>
  <c r="G127" i="73" s="1"/>
  <c r="G129" i="73" s="1"/>
  <c r="F145" i="73"/>
  <c r="F147" i="73" s="1"/>
  <c r="F149" i="73" s="1"/>
  <c r="J12" i="15"/>
  <c r="J9" i="15" s="1"/>
  <c r="F172" i="73"/>
  <c r="G36" i="15"/>
  <c r="G53" i="15" s="1"/>
  <c r="G25" i="65" s="1"/>
  <c r="H37" i="56"/>
  <c r="H54" i="56" s="1"/>
  <c r="E36" i="15"/>
  <c r="D37" i="56"/>
  <c r="D54" i="56" s="1"/>
  <c r="J24" i="23"/>
  <c r="J21" i="23"/>
  <c r="J20" i="23"/>
  <c r="J23" i="23"/>
  <c r="J50" i="15"/>
  <c r="M151" i="73"/>
  <c r="H165" i="73"/>
  <c r="H168" i="73" s="1"/>
  <c r="H170" i="73" s="1"/>
  <c r="F16" i="41"/>
  <c r="R44" i="23"/>
  <c r="R47" i="23"/>
  <c r="R45" i="23"/>
  <c r="R48" i="23"/>
  <c r="N149" i="73"/>
  <c r="N8" i="41"/>
  <c r="N9" i="41"/>
  <c r="N11" i="41" s="1"/>
  <c r="N16" i="41" s="1"/>
  <c r="Q19" i="73"/>
  <c r="F21" i="73"/>
  <c r="I13" i="73"/>
  <c r="I14" i="73" s="1"/>
  <c r="J22" i="23"/>
  <c r="D151" i="74"/>
  <c r="D153" i="74"/>
  <c r="P165" i="73"/>
  <c r="P168" i="73" s="1"/>
  <c r="P170" i="73" s="1"/>
  <c r="E36" i="18"/>
  <c r="E14" i="18"/>
  <c r="I129" i="74"/>
  <c r="I131" i="74" s="1"/>
  <c r="D178" i="74"/>
  <c r="I51" i="56"/>
  <c r="J28" i="50"/>
  <c r="J31" i="50"/>
  <c r="J30" i="50"/>
  <c r="J27" i="50"/>
  <c r="D145" i="74"/>
  <c r="P16" i="41"/>
  <c r="F60" i="50"/>
  <c r="F61" i="50"/>
  <c r="F64" i="50"/>
  <c r="F63" i="50"/>
  <c r="G27" i="74"/>
  <c r="O153" i="74"/>
  <c r="O151" i="74"/>
  <c r="J30" i="56"/>
  <c r="E153" i="74"/>
  <c r="E151" i="74"/>
  <c r="K129" i="73"/>
  <c r="G7" i="18"/>
  <c r="F32" i="18"/>
  <c r="F16" i="18"/>
  <c r="F21" i="18"/>
  <c r="F13" i="18"/>
  <c r="F24" i="18"/>
  <c r="F35" i="18"/>
  <c r="F31" i="18"/>
  <c r="F12" i="18"/>
  <c r="F25" i="18"/>
  <c r="F20" i="18"/>
  <c r="F34" i="18"/>
  <c r="F30" i="18"/>
  <c r="F15" i="18"/>
  <c r="F9" i="18"/>
  <c r="F18" i="18"/>
  <c r="F33" i="18"/>
  <c r="F22" i="18"/>
  <c r="F27" i="18"/>
  <c r="F19" i="18"/>
  <c r="F26" i="18"/>
  <c r="J13" i="56"/>
  <c r="H17" i="73"/>
  <c r="L47" i="23"/>
  <c r="L44" i="23"/>
  <c r="L48" i="23"/>
  <c r="L45" i="23"/>
  <c r="H26" i="74"/>
  <c r="I23" i="74"/>
  <c r="J51" i="56"/>
  <c r="I34" i="56"/>
  <c r="I41" i="56"/>
  <c r="I15" i="73"/>
  <c r="I17" i="73" s="1"/>
  <c r="I26" i="65"/>
  <c r="J26" i="65" s="1"/>
  <c r="J52" i="56"/>
  <c r="I22" i="56"/>
  <c r="H151" i="74"/>
  <c r="H153" i="74"/>
  <c r="F48" i="23"/>
  <c r="F44" i="23"/>
  <c r="F45" i="23"/>
  <c r="F47" i="23"/>
  <c r="V48" i="23"/>
  <c r="V44" i="23"/>
  <c r="V47" i="23"/>
  <c r="V45" i="23"/>
  <c r="M94" i="73"/>
  <c r="M97" i="73" s="1"/>
  <c r="M99" i="73" s="1"/>
  <c r="M165" i="73"/>
  <c r="M168" i="73" s="1"/>
  <c r="M170" i="73" s="1"/>
  <c r="D48" i="23"/>
  <c r="D47" i="23"/>
  <c r="D45" i="23"/>
  <c r="D44" i="23"/>
  <c r="E129" i="74"/>
  <c r="E131" i="74" s="1"/>
  <c r="E133" i="74" s="1"/>
  <c r="F133" i="74" s="1"/>
  <c r="G133" i="74" s="1"/>
  <c r="H133" i="74" s="1"/>
  <c r="I133" i="74" s="1"/>
  <c r="J133" i="74" s="1"/>
  <c r="K133" i="74" s="1"/>
  <c r="L133" i="74" s="1"/>
  <c r="M133" i="74" s="1"/>
  <c r="N133" i="74" s="1"/>
  <c r="O133" i="74" s="1"/>
  <c r="P133" i="74" s="1"/>
  <c r="O145" i="74"/>
  <c r="J153" i="74"/>
  <c r="J151" i="74"/>
  <c r="P151" i="74"/>
  <c r="P153" i="74"/>
  <c r="H36" i="15"/>
  <c r="E165" i="73"/>
  <c r="E168" i="73" s="1"/>
  <c r="E170" i="73" s="1"/>
  <c r="J165" i="73"/>
  <c r="J168" i="73" s="1"/>
  <c r="J170" i="73" s="1"/>
  <c r="J178" i="73" s="1"/>
  <c r="V46" i="23"/>
  <c r="N153" i="74"/>
  <c r="N151" i="74"/>
  <c r="D46" i="23"/>
  <c r="L151" i="74"/>
  <c r="L153" i="74"/>
  <c r="K151" i="74"/>
  <c r="K153" i="74"/>
  <c r="J145" i="74"/>
  <c r="N48" i="23"/>
  <c r="N45" i="23"/>
  <c r="N47" i="23"/>
  <c r="N44" i="23"/>
  <c r="T47" i="23"/>
  <c r="T45" i="23"/>
  <c r="T48" i="23"/>
  <c r="T44" i="23"/>
  <c r="I36" i="15"/>
  <c r="I12" i="41" s="1"/>
  <c r="I16" i="41" s="1"/>
  <c r="Q16" i="73"/>
  <c r="O151" i="73"/>
  <c r="J21" i="15"/>
  <c r="D28" i="74"/>
  <c r="M151" i="74"/>
  <c r="M153" i="74"/>
  <c r="I151" i="74"/>
  <c r="I153" i="74"/>
  <c r="F62" i="50"/>
  <c r="G153" i="74"/>
  <c r="G151" i="74"/>
  <c r="K145" i="74"/>
  <c r="P129" i="73"/>
  <c r="J22" i="56"/>
  <c r="N46" i="23"/>
  <c r="T46" i="23"/>
  <c r="J34" i="56"/>
  <c r="F153" i="74"/>
  <c r="F151" i="74"/>
  <c r="J40" i="56"/>
  <c r="J41" i="56" s="1"/>
  <c r="E17" i="18"/>
  <c r="E10" i="18"/>
  <c r="D28" i="18"/>
  <c r="D37" i="18" s="1"/>
  <c r="L46" i="23"/>
  <c r="E145" i="74"/>
  <c r="I13" i="56"/>
  <c r="I10" i="56" s="1"/>
  <c r="H145" i="74"/>
  <c r="J12" i="56"/>
  <c r="J10" i="56" s="1"/>
  <c r="L151" i="73"/>
  <c r="F24" i="73"/>
  <c r="G21" i="73"/>
  <c r="K149" i="73"/>
  <c r="K151" i="73"/>
  <c r="D165" i="73"/>
  <c r="D168" i="73" s="1"/>
  <c r="D170" i="73" s="1"/>
  <c r="D97" i="73"/>
  <c r="D99" i="73" s="1"/>
  <c r="J176" i="73"/>
  <c r="L176" i="73"/>
  <c r="L178" i="73"/>
  <c r="O149" i="73"/>
  <c r="N176" i="73"/>
  <c r="N178" i="73"/>
  <c r="F178" i="73"/>
  <c r="F176" i="73"/>
  <c r="K165" i="73"/>
  <c r="K168" i="73" s="1"/>
  <c r="K170" i="73" s="1"/>
  <c r="K97" i="73"/>
  <c r="K99" i="73" s="1"/>
  <c r="E25" i="73"/>
  <c r="G165" i="73"/>
  <c r="G168" i="73" s="1"/>
  <c r="G170" i="73" s="1"/>
  <c r="G97" i="73"/>
  <c r="G99" i="73" s="1"/>
  <c r="O165" i="73"/>
  <c r="O168" i="73" s="1"/>
  <c r="O170" i="73" s="1"/>
  <c r="O97" i="73"/>
  <c r="O99" i="73" s="1"/>
  <c r="I27" i="67"/>
  <c r="I29" i="67" s="1"/>
  <c r="M27" i="67"/>
  <c r="M29" i="67" s="1"/>
  <c r="D5" i="62"/>
  <c r="J5" i="62"/>
  <c r="H18" i="73" l="1"/>
  <c r="H122" i="73" s="1"/>
  <c r="H127" i="73" s="1"/>
  <c r="H129" i="73" s="1"/>
  <c r="D53" i="15"/>
  <c r="D25" i="65" s="1"/>
  <c r="G145" i="73"/>
  <c r="G147" i="73" s="1"/>
  <c r="G149" i="73" s="1"/>
  <c r="G172" i="73"/>
  <c r="F151" i="73"/>
  <c r="G12" i="41"/>
  <c r="G16" i="41" s="1"/>
  <c r="J36" i="15"/>
  <c r="P39" i="34" s="1"/>
  <c r="Q13" i="73"/>
  <c r="Q14" i="73" s="1"/>
  <c r="E12" i="41"/>
  <c r="E16" i="41" s="1"/>
  <c r="E53" i="15"/>
  <c r="E25" i="65" s="1"/>
  <c r="F10" i="18"/>
  <c r="E172" i="73"/>
  <c r="E176" i="73" s="1"/>
  <c r="E145" i="73"/>
  <c r="E147" i="73" s="1"/>
  <c r="E151" i="73" s="1"/>
  <c r="Q15" i="73"/>
  <c r="Q17" i="73" s="1"/>
  <c r="J37" i="56"/>
  <c r="J54" i="56" s="1"/>
  <c r="E28" i="18"/>
  <c r="E37" i="18" s="1"/>
  <c r="I18" i="73"/>
  <c r="J122" i="73" s="1"/>
  <c r="J127" i="73" s="1"/>
  <c r="J129" i="73" s="1"/>
  <c r="F17" i="18"/>
  <c r="D180" i="74"/>
  <c r="D30" i="74"/>
  <c r="D31" i="74" s="1"/>
  <c r="D33" i="74" s="1"/>
  <c r="D122" i="73"/>
  <c r="D127" i="73" s="1"/>
  <c r="D129" i="73" s="1"/>
  <c r="D131" i="73" s="1"/>
  <c r="D172" i="73"/>
  <c r="D176" i="73" s="1"/>
  <c r="D145" i="73"/>
  <c r="D147" i="73" s="1"/>
  <c r="E122" i="73"/>
  <c r="I159" i="74"/>
  <c r="F158" i="74"/>
  <c r="J158" i="74"/>
  <c r="H12" i="41"/>
  <c r="H16" i="41" s="1"/>
  <c r="H53" i="15"/>
  <c r="H25" i="65" s="1"/>
  <c r="F159" i="74"/>
  <c r="E28" i="74"/>
  <c r="I26" i="74"/>
  <c r="J23" i="74"/>
  <c r="M176" i="73"/>
  <c r="M178" i="73"/>
  <c r="F14" i="18"/>
  <c r="F23" i="18"/>
  <c r="H145" i="73"/>
  <c r="H147" i="73" s="1"/>
  <c r="I37" i="56"/>
  <c r="I54" i="56" s="1"/>
  <c r="F36" i="18"/>
  <c r="G12" i="18"/>
  <c r="G21" i="18"/>
  <c r="H21" i="18" s="1"/>
  <c r="G35" i="18"/>
  <c r="H35" i="18" s="1"/>
  <c r="G31" i="18"/>
  <c r="H31" i="18" s="1"/>
  <c r="G27" i="18"/>
  <c r="H27" i="18" s="1"/>
  <c r="G13" i="18"/>
  <c r="G15" i="18"/>
  <c r="G34" i="18"/>
  <c r="H34" i="18" s="1"/>
  <c r="G20" i="18"/>
  <c r="H20" i="18" s="1"/>
  <c r="G24" i="18"/>
  <c r="H24" i="18" s="1"/>
  <c r="G9" i="18"/>
  <c r="G32" i="18"/>
  <c r="H32" i="18" s="1"/>
  <c r="G22" i="18"/>
  <c r="H22" i="18" s="1"/>
  <c r="G26" i="18"/>
  <c r="H26" i="18" s="1"/>
  <c r="G30" i="18"/>
  <c r="G19" i="18"/>
  <c r="H19" i="18" s="1"/>
  <c r="G16" i="18"/>
  <c r="H16" i="18" s="1"/>
  <c r="G25" i="18"/>
  <c r="H25" i="18" s="1"/>
  <c r="G18" i="18"/>
  <c r="G33" i="18"/>
  <c r="H33" i="18" s="1"/>
  <c r="H27" i="74"/>
  <c r="I53" i="15"/>
  <c r="I25" i="65" s="1"/>
  <c r="H12" i="18"/>
  <c r="O176" i="73"/>
  <c r="O178" i="73"/>
  <c r="G24" i="73"/>
  <c r="H21" i="73"/>
  <c r="K176" i="73"/>
  <c r="K178" i="73"/>
  <c r="G178" i="73"/>
  <c r="G176" i="73"/>
  <c r="F25" i="73"/>
  <c r="K5" i="62"/>
  <c r="H172" i="73" l="1"/>
  <c r="G151" i="73"/>
  <c r="I145" i="73"/>
  <c r="I147" i="73" s="1"/>
  <c r="I149" i="73" s="1"/>
  <c r="J53" i="15"/>
  <c r="P37" i="34" s="1"/>
  <c r="I172" i="73"/>
  <c r="I176" i="73" s="1"/>
  <c r="I122" i="73"/>
  <c r="I127" i="73" s="1"/>
  <c r="I129" i="73" s="1"/>
  <c r="Q18" i="73"/>
  <c r="E149" i="73"/>
  <c r="E178" i="73"/>
  <c r="D178" i="73"/>
  <c r="J25" i="65"/>
  <c r="G17" i="18"/>
  <c r="H17" i="18" s="1"/>
  <c r="G36" i="18"/>
  <c r="G14" i="18"/>
  <c r="H13" i="18" s="1"/>
  <c r="H176" i="73"/>
  <c r="H178" i="73"/>
  <c r="P18" i="41"/>
  <c r="D19" i="41"/>
  <c r="D26" i="73"/>
  <c r="E26" i="73" s="1"/>
  <c r="D21" i="41"/>
  <c r="H18" i="18"/>
  <c r="H9" i="18"/>
  <c r="F28" i="74"/>
  <c r="E30" i="74"/>
  <c r="E31" i="74" s="1"/>
  <c r="E33" i="74" s="1"/>
  <c r="E35" i="74" s="1"/>
  <c r="E127" i="73"/>
  <c r="E129" i="73" s="1"/>
  <c r="E131" i="73" s="1"/>
  <c r="F131" i="73" s="1"/>
  <c r="G131" i="73" s="1"/>
  <c r="H131" i="73" s="1"/>
  <c r="H36" i="18"/>
  <c r="H23" i="18"/>
  <c r="J26" i="74"/>
  <c r="K23" i="74"/>
  <c r="I151" i="73"/>
  <c r="I27" i="74"/>
  <c r="G23" i="18"/>
  <c r="G10" i="18"/>
  <c r="H10" i="18" s="1"/>
  <c r="H149" i="73"/>
  <c r="H151" i="73"/>
  <c r="H15" i="18"/>
  <c r="H14" i="18" s="1"/>
  <c r="F28" i="18"/>
  <c r="F37" i="18" s="1"/>
  <c r="D149" i="73"/>
  <c r="D151" i="73"/>
  <c r="D35" i="74"/>
  <c r="H30" i="18"/>
  <c r="D20" i="41"/>
  <c r="H24" i="73"/>
  <c r="I21" i="73"/>
  <c r="G25" i="73"/>
  <c r="L5" i="62"/>
  <c r="G28" i="18" l="1"/>
  <c r="G37" i="18" s="1"/>
  <c r="H37" i="18" s="1"/>
  <c r="I178" i="73"/>
  <c r="I131" i="73"/>
  <c r="J131" i="73" s="1"/>
  <c r="K131" i="73" s="1"/>
  <c r="L131" i="73" s="1"/>
  <c r="M131" i="73" s="1"/>
  <c r="N131" i="73" s="1"/>
  <c r="O131" i="73" s="1"/>
  <c r="P131" i="73" s="1"/>
  <c r="J156" i="73"/>
  <c r="F156" i="73"/>
  <c r="I157" i="73"/>
  <c r="F157" i="73"/>
  <c r="J27" i="74"/>
  <c r="K26" i="74"/>
  <c r="L23" i="74"/>
  <c r="G28" i="74"/>
  <c r="F30" i="74"/>
  <c r="F31" i="74" s="1"/>
  <c r="F33" i="74" s="1"/>
  <c r="D28" i="73"/>
  <c r="D29" i="73" s="1"/>
  <c r="D31" i="73" s="1"/>
  <c r="D33" i="73" s="1"/>
  <c r="H28" i="18"/>
  <c r="F26" i="73"/>
  <c r="E28" i="73"/>
  <c r="E29" i="73" s="1"/>
  <c r="H25" i="73"/>
  <c r="I24" i="73"/>
  <c r="J21" i="73"/>
  <c r="M5" i="62"/>
  <c r="E31" i="73" l="1"/>
  <c r="E33" i="73" s="1"/>
  <c r="H28" i="74"/>
  <c r="G30" i="74"/>
  <c r="G31" i="74" s="1"/>
  <c r="G33" i="74" s="1"/>
  <c r="G35" i="74" s="1"/>
  <c r="K27" i="74"/>
  <c r="G26" i="73"/>
  <c r="F28" i="73"/>
  <c r="F29" i="73" s="1"/>
  <c r="F31" i="73" s="1"/>
  <c r="F33" i="73" s="1"/>
  <c r="L26" i="74"/>
  <c r="M23" i="74"/>
  <c r="F35" i="74"/>
  <c r="J24" i="73"/>
  <c r="K21" i="73"/>
  <c r="I25" i="73"/>
  <c r="N5" i="62"/>
  <c r="L27" i="74" l="1"/>
  <c r="M26" i="74"/>
  <c r="N23" i="74"/>
  <c r="H26" i="73"/>
  <c r="G28" i="73"/>
  <c r="G29" i="73" s="1"/>
  <c r="G31" i="73" s="1"/>
  <c r="G33" i="73" s="1"/>
  <c r="I28" i="74"/>
  <c r="H30" i="74"/>
  <c r="H31" i="74" s="1"/>
  <c r="H33" i="74" s="1"/>
  <c r="J25" i="73"/>
  <c r="K24" i="73"/>
  <c r="L21" i="73"/>
  <c r="O5" i="62"/>
  <c r="J28" i="74" l="1"/>
  <c r="I30" i="74"/>
  <c r="I31" i="74" s="1"/>
  <c r="I33" i="74" s="1"/>
  <c r="I35" i="74" s="1"/>
  <c r="N26" i="74"/>
  <c r="O23" i="74"/>
  <c r="H35" i="74"/>
  <c r="I26" i="73"/>
  <c r="H28" i="73"/>
  <c r="H29" i="73" s="1"/>
  <c r="H31" i="73" s="1"/>
  <c r="H33" i="73" s="1"/>
  <c r="M27" i="74"/>
  <c r="L24" i="73"/>
  <c r="M21" i="73"/>
  <c r="K25" i="73"/>
  <c r="P5" i="62"/>
  <c r="J26" i="73" l="1"/>
  <c r="I28" i="73"/>
  <c r="I29" i="73" s="1"/>
  <c r="I31" i="73" s="1"/>
  <c r="I33" i="73" s="1"/>
  <c r="K28" i="74"/>
  <c r="J30" i="74"/>
  <c r="J31" i="74" s="1"/>
  <c r="J33" i="74" s="1"/>
  <c r="N27" i="74"/>
  <c r="O26" i="74"/>
  <c r="P23" i="74"/>
  <c r="L25" i="73"/>
  <c r="M24" i="73"/>
  <c r="N21" i="73"/>
  <c r="Q5" i="62"/>
  <c r="P26" i="74" l="1"/>
  <c r="Q23" i="74"/>
  <c r="Q26" i="74" s="1"/>
  <c r="J35" i="74"/>
  <c r="K26" i="73"/>
  <c r="J28" i="73"/>
  <c r="J29" i="73" s="1"/>
  <c r="J31" i="73" s="1"/>
  <c r="J33" i="73" s="1"/>
  <c r="L28" i="74"/>
  <c r="K30" i="74"/>
  <c r="K31" i="74" s="1"/>
  <c r="K33" i="74" s="1"/>
  <c r="K35" i="74" s="1"/>
  <c r="O27" i="74"/>
  <c r="M25" i="73"/>
  <c r="N24" i="73"/>
  <c r="O21" i="73"/>
  <c r="R5" i="62"/>
  <c r="L26" i="73" l="1"/>
  <c r="K28" i="73"/>
  <c r="K29" i="73" s="1"/>
  <c r="K31" i="73" s="1"/>
  <c r="K33" i="73" s="1"/>
  <c r="M28" i="74"/>
  <c r="L30" i="74"/>
  <c r="L31" i="74" s="1"/>
  <c r="L33" i="74" s="1"/>
  <c r="L35" i="74" s="1"/>
  <c r="P27" i="74"/>
  <c r="N25" i="73"/>
  <c r="O24" i="73"/>
  <c r="P21" i="73"/>
  <c r="N28" i="74" l="1"/>
  <c r="M30" i="74"/>
  <c r="M31" i="74" s="1"/>
  <c r="M33" i="74" s="1"/>
  <c r="M35" i="74" s="1"/>
  <c r="Q27" i="74"/>
  <c r="M26" i="73"/>
  <c r="L28" i="73"/>
  <c r="L29" i="73" s="1"/>
  <c r="L31" i="73" s="1"/>
  <c r="L33" i="73" s="1"/>
  <c r="P24" i="73"/>
  <c r="Q21" i="73"/>
  <c r="Q24" i="73" s="1"/>
  <c r="O25" i="73"/>
  <c r="O28" i="74" l="1"/>
  <c r="N30" i="74"/>
  <c r="N31" i="74" s="1"/>
  <c r="N33" i="74" s="1"/>
  <c r="N35" i="74" s="1"/>
  <c r="N26" i="73"/>
  <c r="M28" i="73"/>
  <c r="M29" i="73" s="1"/>
  <c r="M31" i="73" s="1"/>
  <c r="M33" i="73" s="1"/>
  <c r="P25" i="73"/>
  <c r="O26" i="73" l="1"/>
  <c r="N28" i="73"/>
  <c r="N29" i="73" s="1"/>
  <c r="N31" i="73" s="1"/>
  <c r="N33" i="73" s="1"/>
  <c r="P28" i="74"/>
  <c r="O30" i="74"/>
  <c r="O31" i="74" s="1"/>
  <c r="O33" i="74" s="1"/>
  <c r="O35" i="74" s="1"/>
  <c r="Q25" i="73"/>
  <c r="Q28" i="74" l="1"/>
  <c r="Q30" i="74" s="1"/>
  <c r="Q31" i="74" s="1"/>
  <c r="P30" i="74"/>
  <c r="P31" i="74" s="1"/>
  <c r="P33" i="74" s="1"/>
  <c r="P26" i="73"/>
  <c r="O28" i="73"/>
  <c r="O29" i="73" s="1"/>
  <c r="O31" i="73" s="1"/>
  <c r="O33" i="73" s="1"/>
  <c r="P35" i="74" l="1"/>
  <c r="Q33" i="74"/>
  <c r="Q26" i="73"/>
  <c r="Q28" i="73" s="1"/>
  <c r="Q29" i="73" s="1"/>
  <c r="P28" i="73"/>
  <c r="P29" i="73" s="1"/>
  <c r="P31" i="73" s="1"/>
  <c r="P33" i="73" s="1"/>
  <c r="Q35" i="74" l="1"/>
  <c r="P175" i="74"/>
  <c r="P178" i="74" s="1"/>
  <c r="Q31" i="73"/>
  <c r="P180" i="74" l="1"/>
  <c r="I184" i="74"/>
  <c r="F184" i="74"/>
  <c r="Q33" i="73"/>
  <c r="P173" i="73"/>
  <c r="P176" i="73" l="1"/>
  <c r="P178" i="73"/>
  <c r="F183" i="73" l="1"/>
  <c r="I183" i="73"/>
  <c r="I182" i="73"/>
  <c r="F182" i="7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Luis Florindo</author>
  </authors>
  <commentList>
    <comment ref="AE23" authorId="0" shapeId="0" xr:uid="{00000000-0006-0000-0200-000001000000}">
      <text>
        <r>
          <rPr>
            <b/>
            <sz val="8"/>
            <color indexed="81"/>
            <rFont val="Tahoma"/>
            <family val="2"/>
          </rPr>
          <t xml:space="preserve">Caso exista, endereço de correio electrónico institucional da empresa.
</t>
        </r>
      </text>
    </comment>
    <comment ref="AE25" authorId="0" shapeId="0" xr:uid="{00000000-0006-0000-0200-000002000000}">
      <text>
        <r>
          <rPr>
            <b/>
            <sz val="8"/>
            <color indexed="81"/>
            <rFont val="Tahoma"/>
            <family val="2"/>
          </rPr>
          <t xml:space="preserve">Caso exista, indicação de site da empresa na Internet.
</t>
        </r>
      </text>
    </comment>
    <comment ref="AS29" authorId="0" shapeId="0" xr:uid="{00000000-0006-0000-0200-000003000000}">
      <text>
        <r>
          <rPr>
            <b/>
            <sz val="8"/>
            <color indexed="81"/>
            <rFont val="Tahoma"/>
            <family val="2"/>
          </rPr>
          <t xml:space="preserve">Esta célula é preenchida automaticamente, por diferença face ao Capital Social Nacional.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icep</author>
  </authors>
  <commentList>
    <comment ref="F5" authorId="0" shapeId="0" xr:uid="{00000000-0006-0000-1400-000001000000}">
      <text>
        <r>
          <rPr>
            <b/>
            <sz val="8"/>
            <color indexed="81"/>
            <rFont val="Tahoma"/>
            <family val="2"/>
          </rPr>
          <t>Em Contos/Euros</t>
        </r>
      </text>
    </comment>
    <comment ref="F6" authorId="0" shapeId="0" xr:uid="{00000000-0006-0000-1400-000002000000}">
      <text>
        <r>
          <rPr>
            <b/>
            <sz val="8"/>
            <color indexed="81"/>
            <rFont val="Tahoma"/>
            <family val="2"/>
          </rPr>
          <t>Anos</t>
        </r>
      </text>
    </comment>
    <comment ref="F7" authorId="0" shapeId="0" xr:uid="{00000000-0006-0000-1400-000003000000}">
      <text>
        <r>
          <rPr>
            <b/>
            <sz val="8"/>
            <color indexed="81"/>
            <rFont val="Tahoma"/>
            <family val="2"/>
          </rPr>
          <t>Semestres</t>
        </r>
      </text>
    </comment>
    <comment ref="F9" authorId="0" shapeId="0" xr:uid="{00000000-0006-0000-1400-000004000000}">
      <text>
        <r>
          <rPr>
            <b/>
            <sz val="8"/>
            <color indexed="81"/>
            <rFont val="Tahoma"/>
            <family val="2"/>
          </rPr>
          <t>Em Contos/Euros</t>
        </r>
      </text>
    </comment>
    <comment ref="J9" authorId="0" shapeId="0" xr:uid="{00000000-0006-0000-1400-000005000000}">
      <text>
        <r>
          <rPr>
            <b/>
            <sz val="8"/>
            <color indexed="81"/>
            <rFont val="Tahoma"/>
            <family val="2"/>
          </rPr>
          <t>Em (%)</t>
        </r>
      </text>
    </comment>
    <comment ref="J10" authorId="0" shapeId="0" xr:uid="{00000000-0006-0000-1400-000006000000}">
      <text>
        <r>
          <rPr>
            <b/>
            <sz val="8"/>
            <color indexed="81"/>
            <rFont val="Tahoma"/>
            <family val="2"/>
          </rPr>
          <t>Em (%)</t>
        </r>
      </text>
    </comment>
    <comment ref="I25" authorId="0" shapeId="0" xr:uid="{00000000-0006-0000-1400-000007000000}">
      <text>
        <r>
          <rPr>
            <b/>
            <sz val="8"/>
            <color indexed="81"/>
            <rFont val="Tahoma"/>
            <family val="2"/>
          </rPr>
          <t>Juros + Imposto de Selo</t>
        </r>
      </text>
    </comment>
  </commentList>
</comments>
</file>

<file path=xl/sharedStrings.xml><?xml version="1.0" encoding="utf-8"?>
<sst xmlns="http://schemas.openxmlformats.org/spreadsheetml/2006/main" count="18810" uniqueCount="12085">
  <si>
    <t>QUADRO 10 - OPERAÇÃO(S) DE CRÉDITO</t>
  </si>
  <si>
    <r>
      <t xml:space="preserve">NOTA </t>
    </r>
    <r>
      <rPr>
        <sz val="8"/>
        <rFont val="Arial"/>
        <family val="2"/>
      </rPr>
      <t>- Os quadros devem ser preenchidos para cada operação de crédito relacionada com a prossecução do projecto.</t>
    </r>
  </si>
  <si>
    <t>3. RLE Corrigidos</t>
  </si>
  <si>
    <t>5. Cash Flow</t>
  </si>
  <si>
    <t>6. Investimento em Capital Fixo</t>
  </si>
  <si>
    <t>7. Valor Residual do Inv. Cap. Fixo</t>
  </si>
  <si>
    <t>8. Invest. em F. Maneio</t>
  </si>
  <si>
    <t>Ilha de Santa Maria</t>
  </si>
  <si>
    <t>4101</t>
  </si>
  <si>
    <t>17301</t>
  </si>
  <si>
    <t>Branqueamento e tingimento</t>
  </si>
  <si>
    <t>Vila Flor</t>
  </si>
  <si>
    <t>0410</t>
  </si>
  <si>
    <t>17302</t>
  </si>
  <si>
    <t>Estampagem</t>
  </si>
  <si>
    <t>Vila Franca de Xira</t>
  </si>
  <si>
    <t>1114</t>
  </si>
  <si>
    <t>17303</t>
  </si>
  <si>
    <t>Acabamento de fios e tecidos, ne</t>
  </si>
  <si>
    <t>Vila Franca do Campo</t>
  </si>
  <si>
    <t>4206</t>
  </si>
  <si>
    <t>174</t>
  </si>
  <si>
    <t>Fab. de artigos têxteis confeccionados, excepto vestuário</t>
  </si>
  <si>
    <t>Vila Nova da Barquinha</t>
  </si>
  <si>
    <t>1420</t>
  </si>
  <si>
    <t>1740</t>
  </si>
  <si>
    <t>Vila Nova de Cerveira</t>
  </si>
  <si>
    <t>1610</t>
  </si>
  <si>
    <t>17400</t>
  </si>
  <si>
    <t>Vila Nova de Famalicão</t>
  </si>
  <si>
    <t>0312</t>
  </si>
  <si>
    <t>175</t>
  </si>
  <si>
    <t>Outras indústrias têxteis</t>
  </si>
  <si>
    <t>Vila Nova de Foz Côa</t>
  </si>
  <si>
    <t>0914</t>
  </si>
  <si>
    <t>1751</t>
  </si>
  <si>
    <t>Fabricação de tapetes e carpetes</t>
  </si>
  <si>
    <t>Vila Nova de Gaia</t>
  </si>
  <si>
    <t>1317</t>
  </si>
  <si>
    <t>17510</t>
  </si>
  <si>
    <t>Vila Nova de Paiva</t>
  </si>
  <si>
    <t>1822</t>
  </si>
  <si>
    <t>1752</t>
  </si>
  <si>
    <t>Fabricação de cordoaria e redes</t>
  </si>
  <si>
    <t>Vila Nova de Poiares</t>
  </si>
  <si>
    <t>0617</t>
  </si>
  <si>
    <t>17521</t>
  </si>
  <si>
    <t>Fabricação de cordoaria</t>
  </si>
  <si>
    <t>Vila Pouca de Aguiar</t>
  </si>
  <si>
    <t>17522</t>
  </si>
  <si>
    <t>Fabricação de redes</t>
  </si>
  <si>
    <t>1753</t>
  </si>
  <si>
    <t>Fab. de não tecidos e respectivos artigos, excepto vestuário</t>
  </si>
  <si>
    <t>Vila Real de Santo António</t>
  </si>
  <si>
    <t>0816</t>
  </si>
  <si>
    <t>17530</t>
  </si>
  <si>
    <t>Vila Velha de Ródão</t>
  </si>
  <si>
    <t>0511</t>
  </si>
  <si>
    <t>1754</t>
  </si>
  <si>
    <t>Outras indústrias têxteis, ne</t>
  </si>
  <si>
    <t>Vila Verde</t>
  </si>
  <si>
    <t>0313</t>
  </si>
  <si>
    <t>17541</t>
  </si>
  <si>
    <t>Fabricação de passamanarias e sirgarias</t>
  </si>
  <si>
    <t>Vila Viçosa</t>
  </si>
  <si>
    <t>0714</t>
  </si>
  <si>
    <t>17542</t>
  </si>
  <si>
    <t>Fabricação de bordados</t>
  </si>
  <si>
    <t>Vimioso</t>
  </si>
  <si>
    <t>0411</t>
  </si>
  <si>
    <t>17543</t>
  </si>
  <si>
    <t>Fabricação de rendas</t>
  </si>
  <si>
    <t>Vinhais</t>
  </si>
  <si>
    <t>0412</t>
  </si>
  <si>
    <t>17544</t>
  </si>
  <si>
    <t>Outras indústrias têxteis diversas, ne</t>
  </si>
  <si>
    <t>1823</t>
  </si>
  <si>
    <t>176</t>
  </si>
  <si>
    <t>Fabricação de tecidos de malha</t>
  </si>
  <si>
    <t>Vizela</t>
  </si>
  <si>
    <t>0314</t>
  </si>
  <si>
    <t>1760</t>
  </si>
  <si>
    <t>Vouzela</t>
  </si>
  <si>
    <t>1824</t>
  </si>
  <si>
    <t>17600</t>
  </si>
  <si>
    <t>177</t>
  </si>
  <si>
    <t>Fabricação de artigos de malha</t>
  </si>
  <si>
    <t>1771</t>
  </si>
  <si>
    <t>Fabricação de meias e similares de malha</t>
  </si>
  <si>
    <t>17710</t>
  </si>
  <si>
    <t>1772</t>
  </si>
  <si>
    <t>Fab. de puloveres, casacos e artigos similares de malha</t>
  </si>
  <si>
    <t>17720</t>
  </si>
  <si>
    <t>18</t>
  </si>
  <si>
    <t>Ind. do vestuário;prep.,tingim. e fab.de art. e peles c/pêlo</t>
  </si>
  <si>
    <t>181</t>
  </si>
  <si>
    <t>Confecção de artigos de vestuário em couro</t>
  </si>
  <si>
    <t>18100</t>
  </si>
  <si>
    <t>182</t>
  </si>
  <si>
    <t>Confecção de outros artigos e acessórios de vestuário</t>
  </si>
  <si>
    <t xml:space="preserve">        1.2.2. Outros Edifícios Direc. Ligados Proc. Prod.</t>
  </si>
  <si>
    <t xml:space="preserve">        1.3.1. Equipamento Básico</t>
  </si>
  <si>
    <t xml:space="preserve">        1.3.2. Ferramentas e Utensilios</t>
  </si>
  <si>
    <t xml:space="preserve">  2.1. Assistência Técnica</t>
  </si>
  <si>
    <t xml:space="preserve">  2.4. Investigação e Desenvolvimento</t>
  </si>
  <si>
    <t xml:space="preserve">  2.6. Outro Activo Fixo Incorpóreo</t>
  </si>
  <si>
    <t xml:space="preserve">  1.6. Material de Carga e Transporte (até 20% do Total das AR) </t>
  </si>
  <si>
    <t xml:space="preserve">       1.6.1. Viaturas Ligeiras e Mistas</t>
  </si>
  <si>
    <t xml:space="preserve">       1.6.2. Outro Material de Carga</t>
  </si>
  <si>
    <t xml:space="preserve"> 1.7. Equip. produtivos destinados à utlização dos resíduos</t>
  </si>
  <si>
    <t xml:space="preserve"> 4. Capitais Alheios</t>
  </si>
  <si>
    <t xml:space="preserve"> 3. Outros (2)</t>
  </si>
  <si>
    <r>
      <t>(3)</t>
    </r>
    <r>
      <rPr>
        <sz val="8"/>
        <rFont val="Arial"/>
        <family val="2"/>
      </rPr>
      <t xml:space="preserve"> Apresentar cópia da carta que autoriza a concessão do emprestimo. </t>
    </r>
  </si>
  <si>
    <r>
      <t xml:space="preserve">(2) </t>
    </r>
    <r>
      <rPr>
        <sz val="8"/>
        <rFont val="Arial"/>
        <family val="2"/>
      </rPr>
      <t>Reafectação dos Valores do Activo sem Reflexo no Autofinanciamento.</t>
    </r>
  </si>
  <si>
    <r>
      <t xml:space="preserve">     Dívidas a Instituições de Crédito </t>
    </r>
    <r>
      <rPr>
        <b/>
        <sz val="9"/>
        <rFont val="Arial"/>
        <family val="2"/>
      </rPr>
      <t>(3)</t>
    </r>
  </si>
  <si>
    <t xml:space="preserve"> 5. Subsídios (4)</t>
  </si>
  <si>
    <r>
      <t xml:space="preserve">     Dívidas a Sócios (Supr. /Emp. Accionistas)</t>
    </r>
    <r>
      <rPr>
        <b/>
        <sz val="9"/>
        <rFont val="Arial"/>
        <family val="2"/>
      </rPr>
      <t xml:space="preserve"> </t>
    </r>
  </si>
  <si>
    <t>15.VAN (% das Vendas) (13/14)</t>
  </si>
  <si>
    <t>16. Componente Nacional (% das Vendas)(12/14)</t>
  </si>
  <si>
    <t>Reembolsável (IR)</t>
  </si>
  <si>
    <t>FINANCIAMENTO TOTAL</t>
  </si>
  <si>
    <t>INVESTIMENTO TOTAL</t>
  </si>
  <si>
    <r>
      <t>(1)</t>
    </r>
    <r>
      <rPr>
        <sz val="8"/>
        <rFont val="Verdana"/>
        <family val="2"/>
      </rPr>
      <t xml:space="preserve"> Novos capitais próprios</t>
    </r>
  </si>
  <si>
    <r>
      <t>(2)</t>
    </r>
    <r>
      <rPr>
        <vertAlign val="superscript"/>
        <sz val="8"/>
        <rFont val="Verdana"/>
        <family val="2"/>
      </rPr>
      <t xml:space="preserve"> </t>
    </r>
    <r>
      <rPr>
        <sz val="8"/>
        <rFont val="Verdana"/>
        <family val="2"/>
      </rPr>
      <t>Resultados Líquidos + Depreciações e Amortizações + Imparidades + Provisões</t>
    </r>
  </si>
  <si>
    <r>
      <t>(3)</t>
    </r>
    <r>
      <rPr>
        <sz val="8"/>
        <rFont val="Verdana"/>
        <family val="2"/>
      </rPr>
      <t xml:space="preserve"> Novos suprimentos a incorporar em capital próprio até ao encerramento do projecto</t>
    </r>
  </si>
  <si>
    <t>SNC</t>
  </si>
  <si>
    <t>Opções Benefício:</t>
  </si>
  <si>
    <t>Opção_S/N</t>
  </si>
  <si>
    <t>Modalidade</t>
  </si>
  <si>
    <t>2.1.Patentes, licenças, «know-how» ou conhecimentos técnicos não protegidos por patente</t>
  </si>
  <si>
    <t>2.2.Estudos relacionados com o projeto</t>
  </si>
  <si>
    <t>3.1.Despesas de Constituição</t>
  </si>
  <si>
    <t>3.2.Assistência Técnica</t>
  </si>
  <si>
    <t>3.3.Outros Estudos</t>
  </si>
  <si>
    <t>3.4.Investigação e Desenvolvimento</t>
  </si>
  <si>
    <t>3.5.Formação</t>
  </si>
  <si>
    <t>3.6.Divulgação</t>
  </si>
  <si>
    <t>3.8.Amortização das mais-valias</t>
  </si>
  <si>
    <t>1. ATIVO FIXO TANGÍVEL</t>
  </si>
  <si>
    <t xml:space="preserve">       1.2.1. Afetos ao Processo Produtivo e At.</t>
  </si>
  <si>
    <t xml:space="preserve">  1.4. Outros Equip. Diret. Ligados ao Proc. Prod.</t>
  </si>
  <si>
    <t xml:space="preserve">  1.10. Outro Ativo Fixo Tangível</t>
  </si>
  <si>
    <t xml:space="preserve">       1.10.1. Diret. Ligado ao Proc. Prod.</t>
  </si>
  <si>
    <t xml:space="preserve">       1.10.2. Não Diret. Ligado Proc. Prod.</t>
  </si>
  <si>
    <t>2. ATIVO FIXO INTANGÍVEL</t>
  </si>
  <si>
    <t>1.2.1.Edifícios e outras construções-Afetos ao Processo Produtivo e At. Administrativas Essenciais</t>
  </si>
  <si>
    <t>1.2.2.1.Edifícios e outras construções-Outros Edifícios Diret. Ligados Proc. Prod.-Ambiente</t>
  </si>
  <si>
    <t>1.2.2.2.Edifícios e outras construções-Outros Edifícios Diret. Ligados Proc. Prod.-Qualidade</t>
  </si>
  <si>
    <t>1.2.2.3.Edifícios e outras construções-Outros Edifícios Diret. Ligados Proc. Prod.-Formação</t>
  </si>
  <si>
    <t>1.2.2.4.Edifícios e outras construções-Outros Edifícios Diret. Ligados Proc. Prod.-Outros</t>
  </si>
  <si>
    <t>1.4.1.Outros Equip. Diret. Ligados ao Proc. Prod.-Ambiente</t>
  </si>
  <si>
    <t>1.4.2.Outros Equip. Diret. Ligados ao Proc. Prod.-Qualidade</t>
  </si>
  <si>
    <t>1.4.3.Outros Equip. Diret. Ligados ao Proc. Prod.-Formação</t>
  </si>
  <si>
    <t>1.4.4.Outros Equip. Diret. Ligados ao Proc. Prod.-Outros</t>
  </si>
  <si>
    <t>1.9.1.Outro Ativo Fixo Tangível-Directa/ Ligado ao Proc. Prod.</t>
  </si>
  <si>
    <t>1.9.2.Outro Ativo Fixo Tangível-Não Directa/ Ligado Proc. Prod.</t>
  </si>
  <si>
    <t>2.9.Outro Activo Fixo Intangível</t>
  </si>
  <si>
    <t>1.10.1.Outro Activo Fixo Tangível-Direta/ Ligado ao Proc. Prod.</t>
  </si>
  <si>
    <t>1.10.2.Outro Activo Fixo Tangível-Não Direta/ Ligado Proc. Prod.</t>
  </si>
  <si>
    <t xml:space="preserve">       1.2.2. Outros Edifícios Diret. Ligados Proc. Prod.</t>
  </si>
  <si>
    <t>o mesmo INVESTIMENTO</t>
  </si>
  <si>
    <t>Nível de Qualificação</t>
  </si>
  <si>
    <t>Mulheres</t>
  </si>
  <si>
    <t>Homens</t>
  </si>
  <si>
    <t>Nível 1 - 2º Ciclo do Ensino Básico</t>
  </si>
  <si>
    <t xml:space="preserve">Nível 2 - 3º Ciclo do Ensino Básico   </t>
  </si>
  <si>
    <t>Nível 3 - Ensino Secundário vocacionado para o prosseguimento de estudos de nível superior</t>
  </si>
  <si>
    <t>Nível 4 - Ensino Secundário acrescido de estágio profissional</t>
  </si>
  <si>
    <t>Nível 5 - Qualificação de nível pós-secundário  não superior</t>
  </si>
  <si>
    <t xml:space="preserve">Nível 6 - Licenciatura   </t>
  </si>
  <si>
    <t xml:space="preserve">Nível 7 - Mestrado   </t>
  </si>
  <si>
    <t xml:space="preserve">Nível 8 - Doutoramento   </t>
  </si>
  <si>
    <t>(referente ao ano anterior à candidatura)</t>
  </si>
  <si>
    <t>Comércio p/ grosso de prod. farmacêuticos</t>
  </si>
  <si>
    <t>51460</t>
  </si>
  <si>
    <t>5147</t>
  </si>
  <si>
    <t>Outro comércio p/ grosso de bens de consumo</t>
  </si>
  <si>
    <t>51471</t>
  </si>
  <si>
    <t>Comércio p/ grosso de artigos de papelaria</t>
  </si>
  <si>
    <t>51472</t>
  </si>
  <si>
    <t>Comércio p/ grosso de livros, revistas e jornais</t>
  </si>
  <si>
    <t>51473</t>
  </si>
  <si>
    <t>Comércio p/ grosso de brinquedos, jogos e artigos de desport</t>
  </si>
  <si>
    <t>51474</t>
  </si>
  <si>
    <t>Com. p/ grosso móveis e art.mob.p/uso doméstico, carpetes...</t>
  </si>
  <si>
    <t>51475</t>
  </si>
  <si>
    <t>Outro com. p/ grosso de outros bens de consumo, n.e</t>
  </si>
  <si>
    <t>515</t>
  </si>
  <si>
    <t>Com.p/grosso bens interm.(não agríc.), desperdícios e sucata</t>
  </si>
  <si>
    <t>5151</t>
  </si>
  <si>
    <t>Com.p/grosso combust.líquidos,sólidos,gasosos e prod.derivad</t>
  </si>
  <si>
    <t>51510</t>
  </si>
  <si>
    <t>5152</t>
  </si>
  <si>
    <t>Comércio p/ grosso de minérios e de metais</t>
  </si>
  <si>
    <t>51520</t>
  </si>
  <si>
    <t>5153</t>
  </si>
  <si>
    <t>Com. p/grosso madeira,materiais construção e equip.sanitário</t>
  </si>
  <si>
    <t>51531</t>
  </si>
  <si>
    <t>Comércio p/ grosso de madeira em bruto e de prod. derivados</t>
  </si>
  <si>
    <t>51532</t>
  </si>
  <si>
    <t>Com. p/grosso mat.de const. (exc. madeira) e equip.sanitário</t>
  </si>
  <si>
    <t>5154</t>
  </si>
  <si>
    <t>Com.p/grosso ferragens, ferramentas manuais e art.p/canaliz.</t>
  </si>
  <si>
    <t>51540</t>
  </si>
  <si>
    <t>5155</t>
  </si>
  <si>
    <t>Comércio p/ grosso de prod. químicos</t>
  </si>
  <si>
    <t>51550</t>
  </si>
  <si>
    <t>5156</t>
  </si>
  <si>
    <t>Comércio p/ grosso de bens intermédios (não agrícolas), ne</t>
  </si>
  <si>
    <t>51561</t>
  </si>
  <si>
    <t>Com. p/grosso fibras têxteis naturais,artificiais,sintéticas</t>
  </si>
  <si>
    <t>51562</t>
  </si>
  <si>
    <t>Comércio p/ grosso de cortiça em bruto</t>
  </si>
  <si>
    <t>51563</t>
  </si>
  <si>
    <t>Com. p/ grosso outros bens intermédios (não agrícolas), ne</t>
  </si>
  <si>
    <t>5157</t>
  </si>
  <si>
    <t>Comércio p/ grosso de desperdícios e sucatas</t>
  </si>
  <si>
    <t>51571</t>
  </si>
  <si>
    <t>Comércio p/ grosso de sucatas e de desperdícios metálicos</t>
  </si>
  <si>
    <t>51572</t>
  </si>
  <si>
    <t>Com. p/ grosso desperdícios têxteis, cartão e papéis velhos</t>
  </si>
  <si>
    <t>51573</t>
  </si>
  <si>
    <t>Comércio p/ grosso de desperdícios de materiais, ne</t>
  </si>
  <si>
    <t>516</t>
  </si>
  <si>
    <t>Comércio p/ grosso de máquinas e equipamentos</t>
  </si>
  <si>
    <t>5161</t>
  </si>
  <si>
    <t>Comércio p/ grosso de máquinas-ferramentas</t>
  </si>
  <si>
    <t>51610</t>
  </si>
  <si>
    <t>5162</t>
  </si>
  <si>
    <t>Comércio p/ grosso de máquinas p/ a construção</t>
  </si>
  <si>
    <t>51620</t>
  </si>
  <si>
    <t>5163</t>
  </si>
  <si>
    <t>Com. p/grosso máq.p/a ind. têxtil, máq.de costura e tricotar</t>
  </si>
  <si>
    <t>51630</t>
  </si>
  <si>
    <t>5164</t>
  </si>
  <si>
    <t>Comércio p/ grosso de máquinas e material de escritório</t>
  </si>
  <si>
    <t>51640</t>
  </si>
  <si>
    <t>5165</t>
  </si>
  <si>
    <t>Com. p/grosso outras máq. e equip. p/a ind.,com. e navegação</t>
  </si>
  <si>
    <t>51650</t>
  </si>
  <si>
    <t>5166</t>
  </si>
  <si>
    <t xml:space="preserve">     11.3.Comissões e Royalties(1)</t>
  </si>
  <si>
    <t xml:space="preserve">     11.4.Outros(1)</t>
  </si>
  <si>
    <t>12. Componente Nacional (10+11)</t>
  </si>
  <si>
    <t>13.VAN ( 9+12 )</t>
  </si>
  <si>
    <t>14.Vendas ( ex-works )</t>
  </si>
  <si>
    <t>(1) Mercado  Nacional</t>
  </si>
  <si>
    <t xml:space="preserve">* Não inclui as rendas de leasing relativas a investimentos para os quais o contrato de leasing </t>
  </si>
  <si>
    <t xml:space="preserve">  estabelece opção de compra irrevogável.</t>
  </si>
  <si>
    <t xml:space="preserve"> </t>
  </si>
  <si>
    <t>1.Vendas(1)</t>
  </si>
  <si>
    <t>2.Outros proveitos(1)</t>
  </si>
  <si>
    <t>72 a 79</t>
  </si>
  <si>
    <t>3.Custo das Mat.Primas e Subsid. Consumidas(1)</t>
  </si>
  <si>
    <t>4.Fornecimentos e Serviços Externos</t>
  </si>
  <si>
    <t xml:space="preserve">     4.1.Subcontratos(1)</t>
  </si>
  <si>
    <t xml:space="preserve">     4.2.Energia e Combustíveis(1)</t>
  </si>
  <si>
    <t xml:space="preserve">     4.3.Comissões e Royalties(1)</t>
  </si>
  <si>
    <t xml:space="preserve">     4.4.Outros(1)</t>
  </si>
  <si>
    <t>5.Investimento(1)</t>
  </si>
  <si>
    <t>6.Balança de Bens e Serviços(1+2-3-4-5)</t>
  </si>
  <si>
    <t>7.Juros</t>
  </si>
  <si>
    <t xml:space="preserve">     7.1.Empréstimos Médio e Longo Prazo(1)</t>
  </si>
  <si>
    <t xml:space="preserve">     7.2.Suprimentos(1)</t>
  </si>
  <si>
    <t>8.Dividendos(1)</t>
  </si>
  <si>
    <t>9.Balança de Rendimentos de Capital(7+8)</t>
  </si>
  <si>
    <t>10.Balança de Transações Correntes(6-9)</t>
  </si>
  <si>
    <t>11.Capital Social(1)</t>
  </si>
  <si>
    <t>12.Prestações Suplementares de Capital(1)(2)</t>
  </si>
  <si>
    <t>13.Suprimentos(1)(2)</t>
  </si>
  <si>
    <t>14.Empréstimos Externos(2)</t>
  </si>
  <si>
    <t>0105</t>
  </si>
  <si>
    <t>Avis</t>
  </si>
  <si>
    <t>1203</t>
  </si>
  <si>
    <t>Azambuja</t>
  </si>
  <si>
    <t>1103</t>
  </si>
  <si>
    <t>Baião</t>
  </si>
  <si>
    <t>1302</t>
  </si>
  <si>
    <t>Barcelos</t>
  </si>
  <si>
    <t>0302</t>
  </si>
  <si>
    <t>Barrancos</t>
  </si>
  <si>
    <t>0204</t>
  </si>
  <si>
    <t>LISTA DE CAE</t>
  </si>
  <si>
    <t>Actividades de defesa</t>
  </si>
  <si>
    <t>75220</t>
  </si>
  <si>
    <t>7523</t>
  </si>
  <si>
    <t>Justiça</t>
  </si>
  <si>
    <t>75230</t>
  </si>
  <si>
    <t>7524</t>
  </si>
  <si>
    <t>Segurança e ordem pública</t>
  </si>
  <si>
    <t>75240</t>
  </si>
  <si>
    <t>7525</t>
  </si>
  <si>
    <t>Actividades de protecção civil</t>
  </si>
  <si>
    <t>75250</t>
  </si>
  <si>
    <t>753</t>
  </si>
  <si>
    <t>Segurança Social "obrigatória"</t>
  </si>
  <si>
    <t>7530</t>
  </si>
  <si>
    <t>75300</t>
  </si>
  <si>
    <t>80</t>
  </si>
  <si>
    <t>Educação</t>
  </si>
  <si>
    <t>801</t>
  </si>
  <si>
    <t>Ensino pré-escolar e básico (1º ciclo)</t>
  </si>
  <si>
    <t>8010</t>
  </si>
  <si>
    <t>80101</t>
  </si>
  <si>
    <t>Educação pré-escolar</t>
  </si>
  <si>
    <t>80102</t>
  </si>
  <si>
    <t>Ensino básico (1º ciclo)</t>
  </si>
  <si>
    <t>802</t>
  </si>
  <si>
    <t>Ensino básico (2º e 3º ciclos) e secundário</t>
  </si>
  <si>
    <t>8021</t>
  </si>
  <si>
    <t>Ensino básico (2º e 3º ciclos) e secundário geral</t>
  </si>
  <si>
    <t>80211</t>
  </si>
  <si>
    <t>Ensino básico (2º e 3º ciclos)</t>
  </si>
  <si>
    <t>80212</t>
  </si>
  <si>
    <t>Ensino secundário geral</t>
  </si>
  <si>
    <t>8022</t>
  </si>
  <si>
    <t>Ensino secundário técnico e profissional</t>
  </si>
  <si>
    <t>80220</t>
  </si>
  <si>
    <t>803</t>
  </si>
  <si>
    <t>Ensino Superior</t>
  </si>
  <si>
    <t>8030</t>
  </si>
  <si>
    <t>80300</t>
  </si>
  <si>
    <t>804</t>
  </si>
  <si>
    <t>Ensino p/ adultos e outras actividades educativas</t>
  </si>
  <si>
    <t>8041</t>
  </si>
  <si>
    <r>
      <t>F)</t>
    </r>
    <r>
      <rPr>
        <sz val="11"/>
        <color indexed="8"/>
        <rFont val="Arial"/>
        <family val="2"/>
      </rPr>
      <t xml:space="preserve"> Manterá os postos de trabalho existentes à data da candidatura até  ao final da vigência</t>
    </r>
  </si>
  <si>
    <r>
      <t>G)</t>
    </r>
    <r>
      <rPr>
        <sz val="11"/>
        <color indexed="8"/>
        <rFont val="Arial"/>
        <family val="2"/>
      </rPr>
      <t xml:space="preserve"> O Lucro tributável não seja determinado por métodos indirectos de avaliação</t>
    </r>
  </si>
  <si>
    <r>
      <t>H)</t>
    </r>
    <r>
      <rPr>
        <sz val="11"/>
        <rFont val="Arial"/>
        <family val="2"/>
      </rPr>
      <t xml:space="preserve"> Tem a situação contributiva regularizada perante o Estado e a Segurança Social</t>
    </r>
  </si>
  <si>
    <r>
      <t>I)</t>
    </r>
    <r>
      <rPr>
        <sz val="11"/>
        <rFont val="Arial"/>
        <family val="2"/>
      </rPr>
      <t xml:space="preserve"> Não iniciará o investimento até à data da candidatura, nos termos do nº 1 do artigo 4º, com excepção da aquisição de terrenos e trabalhos preparatórios como a obtenção de licenças e a realização de estudos prévios, bem como os adiantamentos para sinalização, relacionados com o projeto, até ao valor de 50% do custo de cada aquisição.</t>
    </r>
  </si>
  <si>
    <r>
      <t xml:space="preserve">J)  </t>
    </r>
    <r>
      <rPr>
        <sz val="11"/>
        <rFont val="Arial"/>
        <family val="2"/>
      </rPr>
      <t>Não está sujeito a uma injunção de recuperação na sequência de uma decisão da Comissão que declare um auxílio ilegal e incompatível com o mercado interno.</t>
    </r>
  </si>
  <si>
    <t>19. Dívidas a Terceiros - Curto Prazo</t>
  </si>
  <si>
    <t xml:space="preserve">    19.1 Dívidas a Instituições de Crédito</t>
  </si>
  <si>
    <t xml:space="preserve">    19.2 Fornecedores</t>
  </si>
  <si>
    <t xml:space="preserve">    19.3 Sector Público Estatal</t>
  </si>
  <si>
    <t xml:space="preserve">    19.4 Outras Dívidas</t>
  </si>
  <si>
    <t>21+25+26</t>
  </si>
  <si>
    <t>20. Acréscimo e Diferimentos</t>
  </si>
  <si>
    <t>2734</t>
  </si>
  <si>
    <t>Trefilagem</t>
  </si>
  <si>
    <t>27340</t>
  </si>
  <si>
    <t>2735</t>
  </si>
  <si>
    <t>Ot.activ.da 1ªtransf.do ferro/aço(inc.ferro-ligas ñ ceca),ne</t>
  </si>
  <si>
    <t>27350</t>
  </si>
  <si>
    <t>274</t>
  </si>
  <si>
    <t>Obtenção e primeira transformação de metais não ferrosos</t>
  </si>
  <si>
    <t>2741</t>
  </si>
  <si>
    <t>Obtenção e primeira transformação de metais preciosos</t>
  </si>
  <si>
    <t>27410</t>
  </si>
  <si>
    <t>2742</t>
  </si>
  <si>
    <t>Obtenção e primeira transformação de alumínio</t>
  </si>
  <si>
    <t>27420</t>
  </si>
  <si>
    <t>2743</t>
  </si>
  <si>
    <t>Obtenção e primeira transformação de chumbo, zinco e estanho</t>
  </si>
  <si>
    <t>27430</t>
  </si>
  <si>
    <t>2744</t>
  </si>
  <si>
    <t>Obtenção e primeira transformação de cobre</t>
  </si>
  <si>
    <t>27440</t>
  </si>
  <si>
    <t>2745</t>
  </si>
  <si>
    <t>Obtenção e primeira transformação de metais não ferrosos, ne</t>
  </si>
  <si>
    <t>27450</t>
  </si>
  <si>
    <t>275</t>
  </si>
  <si>
    <t>Fundição de metais ferrosos e não ferrosos</t>
  </si>
  <si>
    <t>2751</t>
  </si>
  <si>
    <t>Fundição de ferro fundido</t>
  </si>
  <si>
    <t>27510</t>
  </si>
  <si>
    <t>2752</t>
  </si>
  <si>
    <t>Fundição de aço</t>
  </si>
  <si>
    <t>27520</t>
  </si>
  <si>
    <t>2753</t>
  </si>
  <si>
    <t>Fundição de metais leves</t>
  </si>
  <si>
    <t>27530</t>
  </si>
  <si>
    <t>2754</t>
  </si>
  <si>
    <t>Fundição de metais não ferrosos, ne</t>
  </si>
  <si>
    <t>27540</t>
  </si>
  <si>
    <t>28</t>
  </si>
  <si>
    <t>Fab. de prod. metálicos, excepto máquinas e equipamento</t>
  </si>
  <si>
    <t>281</t>
  </si>
  <si>
    <t>Fabricação de elementos de construção em metal</t>
  </si>
  <si>
    <t>2811</t>
  </si>
  <si>
    <t>Fabricação de estruturas de construção metálicas</t>
  </si>
  <si>
    <t>28110</t>
  </si>
  <si>
    <t>2812</t>
  </si>
  <si>
    <t>Fabricação de portas, janelas e elementos similares em metal</t>
  </si>
  <si>
    <t>28120</t>
  </si>
  <si>
    <t>282</t>
  </si>
  <si>
    <t>Fab.de reservat.,recipientes,caldeiras e rad.metál. p/aquec.</t>
  </si>
  <si>
    <t>2821</t>
  </si>
  <si>
    <t>Fabricação de reservatórios e de recipientes metálicos</t>
  </si>
  <si>
    <t>28210</t>
  </si>
  <si>
    <t>2822</t>
  </si>
  <si>
    <t>CASH-FLOWS Pré - Imposto Sobre o Rendimento</t>
  </si>
  <si>
    <t>Total Receitas Operacionais</t>
  </si>
  <si>
    <t>Total Inflows</t>
  </si>
  <si>
    <t>Total Custos Operacionais</t>
  </si>
  <si>
    <t>Total Outflows</t>
  </si>
  <si>
    <t>Tx de Retorno Com BF</t>
  </si>
  <si>
    <t>Tx de Retorno sem BF</t>
  </si>
  <si>
    <t>CASH-FLOWS Pós - Imposto sobre o Rendimento</t>
  </si>
  <si>
    <t>Actividades dos estabelecimentos de saúde com internamento</t>
  </si>
  <si>
    <t>86210</t>
  </si>
  <si>
    <t xml:space="preserve">Actividades de prática médica de clínica geral, em ambulatório </t>
  </si>
  <si>
    <t>86220</t>
  </si>
  <si>
    <t>Actividades de prática médica de clínica especializada, em ambulatório</t>
  </si>
  <si>
    <t>86230</t>
  </si>
  <si>
    <t>86901</t>
  </si>
  <si>
    <t>86902</t>
  </si>
  <si>
    <t>86903</t>
  </si>
  <si>
    <t>86904</t>
  </si>
  <si>
    <t>Centros de recolha e bancos de orgãos</t>
  </si>
  <si>
    <t>86905</t>
  </si>
  <si>
    <t>Actividades termais</t>
  </si>
  <si>
    <t>86906</t>
  </si>
  <si>
    <t>Outras actividades de saúde humana, n.e.</t>
  </si>
  <si>
    <t>87100</t>
  </si>
  <si>
    <t>Isenção</t>
  </si>
  <si>
    <t>SIM</t>
  </si>
  <si>
    <t xml:space="preserve">Individual </t>
  </si>
  <si>
    <t>Redução</t>
  </si>
  <si>
    <t>NÃO</t>
  </si>
  <si>
    <t>Cooperação</t>
  </si>
  <si>
    <t>Técnicos</t>
  </si>
  <si>
    <t>ESB</t>
  </si>
  <si>
    <t>tipo_objectivos</t>
  </si>
  <si>
    <t>Manuela Calixto</t>
  </si>
  <si>
    <t>Àrea de Intervenção</t>
  </si>
  <si>
    <t>N.º 1, alínea b) e n.º 5</t>
  </si>
  <si>
    <t>anuais</t>
  </si>
  <si>
    <t>Maria Antónia Peleteiro</t>
  </si>
  <si>
    <t>Nuts III</t>
  </si>
  <si>
    <t>Nuts II</t>
  </si>
  <si>
    <t>Cod_Concelho</t>
  </si>
  <si>
    <t>Opções Dimensão:</t>
  </si>
  <si>
    <t>Majoração</t>
  </si>
  <si>
    <t xml:space="preserve">B b) Prospecção e Presença em Mercados Externos </t>
  </si>
  <si>
    <t xml:space="preserve">B c) Promoção e Marketing Internacional </t>
  </si>
  <si>
    <t xml:space="preserve">B d) Aquisição e Registo de Marcas e Alvarás </t>
  </si>
  <si>
    <t xml:space="preserve">B e) Aquisição e Registo de Patentes e Licenças </t>
  </si>
  <si>
    <t xml:space="preserve">B f)  Investimentos Financeiros em Sociedades no Estrangeiro </t>
  </si>
  <si>
    <t xml:space="preserve">C a) Adaptação de edifícios e instalações </t>
  </si>
  <si>
    <t xml:space="preserve">C b) Aquisição de Equipamento e Software para investigação </t>
  </si>
  <si>
    <t xml:space="preserve">C c) Componentes e Matérias-Primas </t>
  </si>
  <si>
    <t xml:space="preserve">C d) Transferência ou Aquisição de Tecnologia </t>
  </si>
  <si>
    <t xml:space="preserve">C e) Divulgação e Promoção </t>
  </si>
  <si>
    <t xml:space="preserve">C f) Pessoal Técnico do Promotor </t>
  </si>
  <si>
    <t xml:space="preserve">C g) Assistência Técnico-Científica </t>
  </si>
  <si>
    <t xml:space="preserve">D a) Aquisição e instalação de equipamentos de eficiência energética </t>
  </si>
  <si>
    <t xml:space="preserve">D b) Adaptação de Instalações </t>
  </si>
  <si>
    <t xml:space="preserve">D c) Equipamentos de Controlo, Medição e Análise </t>
  </si>
  <si>
    <t xml:space="preserve">D d) Assistência Técnica </t>
  </si>
  <si>
    <t xml:space="preserve">D e) Testes e Ensaios </t>
  </si>
  <si>
    <t xml:space="preserve">E a) Instrução do processo de qualificação, certificação ou registo </t>
  </si>
  <si>
    <t xml:space="preserve">E b) Auditorias, verificações e visitas de inspecção </t>
  </si>
  <si>
    <t xml:space="preserve">E c) Serviços de assistência técnica e de consultoria </t>
  </si>
  <si>
    <t xml:space="preserve">E d) Ensaios laboratoriais de produtos e matérias-primas </t>
  </si>
  <si>
    <t xml:space="preserve">E e) Ensaios laboratoriais de calibração </t>
  </si>
  <si>
    <t xml:space="preserve">E f)  Ensaios laboratoriais para certificação e homologação de produtos </t>
  </si>
  <si>
    <t xml:space="preserve">E g) Ensaios laboratoriais de monotorização das emissões e resíduos </t>
  </si>
  <si>
    <t xml:space="preserve">E h) Transporte dos produtos a ensaiar ou dos equipamentos a calibrar </t>
  </si>
  <si>
    <t xml:space="preserve">E i) Despesas com a obtenção e manutenção do Rótulo Ecológico </t>
  </si>
  <si>
    <t xml:space="preserve">E j) Aquisição de bibliografia técnica </t>
  </si>
  <si>
    <t xml:space="preserve">E k) Divulgação Nacional ou internacional </t>
  </si>
  <si>
    <t xml:space="preserve">E l) Candidaturas a Prémios Nacionais ou Internacionais de Qualidade Total </t>
  </si>
  <si>
    <t xml:space="preserve">E m) Equipamento de inspecção, medição e ensaio </t>
  </si>
  <si>
    <t xml:space="preserve">E n) Software específico e indispensável </t>
  </si>
  <si>
    <t xml:space="preserve">F a) Formação profissional geral </t>
  </si>
  <si>
    <t xml:space="preserve">F b) Formação Profissional Especifica </t>
  </si>
  <si>
    <t xml:space="preserve">G a) Estudos, diagnósticos, auditorias, projectos de arquitectura e de engenharia </t>
  </si>
  <si>
    <t xml:space="preserve">G b) Comprovação da Execução Financeira por ROC </t>
  </si>
  <si>
    <t xml:space="preserve">G c) Despesas com Garantias Bancárias </t>
  </si>
  <si>
    <t xml:space="preserve">G d) Despesas com Transporte, Seguros e Montagem </t>
  </si>
  <si>
    <t xml:space="preserve">H a) Sobrecustos de aquisição de veiculos com limitação de gases </t>
  </si>
  <si>
    <t>ÁREAS DE INTERVENÇÃO</t>
  </si>
  <si>
    <t>Organização e gestão</t>
  </si>
  <si>
    <t>Qualificação de Recursos Humanos</t>
  </si>
  <si>
    <t>Global</t>
  </si>
  <si>
    <t>Operacional (Produtivas)</t>
  </si>
  <si>
    <t>Aprovisionamento</t>
  </si>
  <si>
    <t>Comercial e Marketing</t>
  </si>
  <si>
    <t>Internacionalização</t>
  </si>
  <si>
    <t>Inovação e Tecnologia</t>
  </si>
  <si>
    <t>Eficiência Energética</t>
  </si>
  <si>
    <t>Segurança</t>
  </si>
  <si>
    <t>CONTA POC</t>
  </si>
  <si>
    <t>41.1 Partes de Capital</t>
  </si>
  <si>
    <t>41.2 Obrigações e títulos de participação</t>
  </si>
  <si>
    <t>Activ. dos serv. relacion. c/ silvicultura e exp. florestal</t>
  </si>
  <si>
    <t>Elvas</t>
  </si>
  <si>
    <t>1207</t>
  </si>
  <si>
    <t>02020</t>
  </si>
  <si>
    <t>Entroncamento</t>
  </si>
  <si>
    <t>1410</t>
  </si>
  <si>
    <t>Pesca, aqualcultura e actividades dos serviços relacionados</t>
  </si>
  <si>
    <t>Espinho</t>
  </si>
  <si>
    <t>Grande Porto</t>
  </si>
  <si>
    <t>0107</t>
  </si>
  <si>
    <t>050</t>
  </si>
  <si>
    <t>Esposende</t>
  </si>
  <si>
    <t>0306</t>
  </si>
  <si>
    <t>Pesca e actividades dos serviços relacionados</t>
  </si>
  <si>
    <t>Estarreja</t>
  </si>
  <si>
    <t>0108</t>
  </si>
  <si>
    <t>05011</t>
  </si>
  <si>
    <t>Pesca marítima</t>
  </si>
  <si>
    <t>8080</t>
  </si>
  <si>
    <t>05012</t>
  </si>
  <si>
    <t>Pesca em águas interiores</t>
  </si>
  <si>
    <t>Estremoz</t>
  </si>
  <si>
    <t>0704</t>
  </si>
  <si>
    <t>05013</t>
  </si>
  <si>
    <t>Apanha de algas e outros prod. do mar e de águas interiores</t>
  </si>
  <si>
    <t>0705</t>
  </si>
  <si>
    <t>Aquacultura e actividades dos serviços relacionados</t>
  </si>
  <si>
    <t>Fafe</t>
  </si>
  <si>
    <t>Ave</t>
  </si>
  <si>
    <t>0307</t>
  </si>
  <si>
    <t>05020</t>
  </si>
  <si>
    <t>0805</t>
  </si>
  <si>
    <t>10</t>
  </si>
  <si>
    <t>Extracção de hulha, linhite e turfa</t>
  </si>
  <si>
    <t>Felgueiras</t>
  </si>
  <si>
    <t>1303</t>
  </si>
  <si>
    <t>101</t>
  </si>
  <si>
    <t>Extracção e aglomeração da hulha (inclui antracite)</t>
  </si>
  <si>
    <t>Ferreira do Alentejo</t>
  </si>
  <si>
    <t>0208</t>
  </si>
  <si>
    <t>1010</t>
  </si>
  <si>
    <t>Ferreira do Zêzere</t>
  </si>
  <si>
    <t>1411</t>
  </si>
  <si>
    <t>10101</t>
  </si>
  <si>
    <t>Extracção da hulha (inclui antracite)</t>
  </si>
  <si>
    <t>Figueira da Foz</t>
  </si>
  <si>
    <t>0605</t>
  </si>
  <si>
    <t>10102</t>
  </si>
  <si>
    <t>Aglomeração da hulha (inclui antracite)</t>
  </si>
  <si>
    <t>Figueira de Castelo Rodrigo</t>
  </si>
  <si>
    <t>0904</t>
  </si>
  <si>
    <t>102</t>
  </si>
  <si>
    <t>Comércio a retalho de produtos farmacêuticos, em estabelecimentos especializados</t>
  </si>
  <si>
    <t>47740</t>
  </si>
  <si>
    <t>Comércio a retalho de produtos médicos e ortopédicos, em estabelecimentos especializados</t>
  </si>
  <si>
    <t>47750</t>
  </si>
  <si>
    <t>Comércio a retalho de produtos cosméticos e de higiene, em estabelecimentos especializados</t>
  </si>
  <si>
    <t>47761</t>
  </si>
  <si>
    <t>Comércio a retalho de flores, plantas, sementes e fertilizantes, em estabelecimentos especializados</t>
  </si>
  <si>
    <t>47762</t>
  </si>
  <si>
    <t>Comércio a retalho de animais de companhia e respectivos alimentos, em estabelecimentos especializados</t>
  </si>
  <si>
    <t>47770</t>
  </si>
  <si>
    <t>Comércio a retalho de relógios e de artigos de ourivesaria e joalharia, em estabelecimentos especializados</t>
  </si>
  <si>
    <t>47781</t>
  </si>
  <si>
    <t>Comércio a retalho de máquinas e de outro material de escritório, em estabelecimentos especializados</t>
  </si>
  <si>
    <t>47782</t>
  </si>
  <si>
    <t>Comércio a retalho de material óptico, fotográfico, cinematográfico e de instrumentos de precisão, em estabelecimentos especializados</t>
  </si>
  <si>
    <t>47783</t>
  </si>
  <si>
    <t>Comércio a retalho de combustível para uso doméstico, em estabelecimentos especializados</t>
  </si>
  <si>
    <t>47784</t>
  </si>
  <si>
    <t>Comércio a retalho de outros produtos novos, em estabelecimentos especializados, n.e.</t>
  </si>
  <si>
    <t>47790</t>
  </si>
  <si>
    <t>Comércio a retalho de artigos em segunda mão, em estabelecimentos especializados</t>
  </si>
  <si>
    <t>47810</t>
  </si>
  <si>
    <t>Comércio a retalho em bancas, feiras e unidades móveis de venda de produtos alimentares, bebidas e tabaco</t>
  </si>
  <si>
    <t>Extracção e preparação de minérios de estanho</t>
  </si>
  <si>
    <t>1106</t>
  </si>
  <si>
    <t>13203</t>
  </si>
  <si>
    <t>Extracção e preparação de minérios de volfrãmio</t>
  </si>
  <si>
    <t>Loulé</t>
  </si>
  <si>
    <t>0808</t>
  </si>
  <si>
    <t>13204</t>
  </si>
  <si>
    <t>Extracção e preparação de minérios de metais preciosos</t>
  </si>
  <si>
    <t>Total Custos de Investimento</t>
  </si>
  <si>
    <t>Valor Residual</t>
  </si>
  <si>
    <t>Cash-Flow Líquido Sem Incentivos</t>
  </si>
  <si>
    <t xml:space="preserve">  3.1. Despesas de Constituição</t>
  </si>
  <si>
    <t xml:space="preserve">  3.2. Assistência Técnica</t>
  </si>
  <si>
    <t xml:space="preserve">  3.3. Outros Estudos</t>
  </si>
  <si>
    <t xml:space="preserve">  3.4. Investigação e Desenvolvimento</t>
  </si>
  <si>
    <t xml:space="preserve">  3.5. Formação</t>
  </si>
  <si>
    <t xml:space="preserve">  3.6. Divulgação</t>
  </si>
  <si>
    <t xml:space="preserve">  3.8. Amortização das mais-valias</t>
  </si>
  <si>
    <t>3320</t>
  </si>
  <si>
    <t>33201</t>
  </si>
  <si>
    <t>Fab. contadores de electricidade, gás,água e outros líquidos</t>
  </si>
  <si>
    <t>33202</t>
  </si>
  <si>
    <t>Fab. instrumentos de desenho, cálculo e material didáctico</t>
  </si>
  <si>
    <t>33203</t>
  </si>
  <si>
    <t>Fab.instr./aparelhos de medida,verif.,controlo,naveg...., ne</t>
  </si>
  <si>
    <t>333</t>
  </si>
  <si>
    <t>Fab. de equipamento de controlo de processos industriais</t>
  </si>
  <si>
    <t>3330</t>
  </si>
  <si>
    <t>33300</t>
  </si>
  <si>
    <t>334</t>
  </si>
  <si>
    <t>Fabricação de material óptico, fotográfico e cinematográfico</t>
  </si>
  <si>
    <t>3340</t>
  </si>
  <si>
    <t>33401</t>
  </si>
  <si>
    <t>Fabricação de material óptico oftálmico</t>
  </si>
  <si>
    <t>33402</t>
  </si>
  <si>
    <t>Fabricação de material óptico não oftálmico</t>
  </si>
  <si>
    <t>33403</t>
  </si>
  <si>
    <t>Fabricação de material fotográfico e cinematográfico</t>
  </si>
  <si>
    <t>335</t>
  </si>
  <si>
    <t>Fabricação de relógios e material de relojoaria</t>
  </si>
  <si>
    <t>3350</t>
  </si>
  <si>
    <t>33500</t>
  </si>
  <si>
    <t>34</t>
  </si>
  <si>
    <t>Fabricação de veículos automóveis, reboques e semi-reboques</t>
  </si>
  <si>
    <t>341</t>
  </si>
  <si>
    <t>Fabricação de veículos automóveis</t>
  </si>
  <si>
    <t>3410</t>
  </si>
  <si>
    <t>34100</t>
  </si>
  <si>
    <t>342</t>
  </si>
  <si>
    <t>Actividades de produção de serviços pelas famílias para uso próprio</t>
  </si>
  <si>
    <t>Organismos internacionais e outras instituições extra-territoriais</t>
  </si>
  <si>
    <t>Fabricação de outros produtos de betão, gesso e cimento</t>
  </si>
  <si>
    <t>23701</t>
  </si>
  <si>
    <t>23702</t>
  </si>
  <si>
    <t>23703</t>
  </si>
  <si>
    <t>Fabricação de artigos de granito e de rochas, n.e.</t>
  </si>
  <si>
    <t>23910</t>
  </si>
  <si>
    <t>Fabricação de produtos abrasivos</t>
  </si>
  <si>
    <t>23991</t>
  </si>
  <si>
    <t>Fabricação de misturas betuminosas</t>
  </si>
  <si>
    <t>23992</t>
  </si>
  <si>
    <t>Fabricação de outros produtos minerais não metálicos diversos, n.e.</t>
  </si>
  <si>
    <t>24100</t>
  </si>
  <si>
    <t>Siderurgia e fabricação de ferro ligas</t>
  </si>
  <si>
    <t>Fab. vermutes e de outras bebidas fermentadas não destiladas</t>
  </si>
  <si>
    <t>Seia</t>
  </si>
  <si>
    <t>0912</t>
  </si>
  <si>
    <t>15950</t>
  </si>
  <si>
    <t>Seixal</t>
  </si>
  <si>
    <t>1510</t>
  </si>
  <si>
    <t>1596</t>
  </si>
  <si>
    <t>Fabricação de cerveja</t>
  </si>
  <si>
    <t>Sernancelhe</t>
  </si>
  <si>
    <t>1818</t>
  </si>
  <si>
    <t>Pagamentos das Operações</t>
  </si>
  <si>
    <t>Pagamento de Salários</t>
  </si>
  <si>
    <t>Pagamento de Outros Gastos e Pedras</t>
  </si>
  <si>
    <t>Custos de Investimento Act. Fixo</t>
  </si>
  <si>
    <t>Custos de Financiamento</t>
  </si>
  <si>
    <t>Impostos</t>
  </si>
  <si>
    <t>Reembolso Empréstimos</t>
  </si>
  <si>
    <t>Saldo de Tesouraria</t>
  </si>
  <si>
    <t>Tesouraria Acumulada</t>
  </si>
  <si>
    <t xml:space="preserve">   Entradas Totais</t>
  </si>
  <si>
    <t xml:space="preserve">   Saídas Totais</t>
  </si>
  <si>
    <t>TESOURARIA</t>
  </si>
  <si>
    <t>343</t>
  </si>
  <si>
    <t>Fab. compon. e acessórios p/ veículos autom. e seus motores</t>
  </si>
  <si>
    <t>3430</t>
  </si>
  <si>
    <t>34300</t>
  </si>
  <si>
    <t>35</t>
  </si>
  <si>
    <t>Fabricação de outro material de transporte</t>
  </si>
  <si>
    <t>351</t>
  </si>
  <si>
    <t>Construção e reparação naval</t>
  </si>
  <si>
    <t>3511</t>
  </si>
  <si>
    <t>Construção e rep. de embarcações, exc. de recreio e desporto</t>
  </si>
  <si>
    <t>35111</t>
  </si>
  <si>
    <t>Const.e rep. de embarcações met., exc. de recreio e desporto</t>
  </si>
  <si>
    <t>35112</t>
  </si>
  <si>
    <t>Const.e rep. embarc.não metálicas, exc.de recreio e desporto</t>
  </si>
  <si>
    <t>35113</t>
  </si>
  <si>
    <t>Desmantelamento naval</t>
  </si>
  <si>
    <t>3512</t>
  </si>
  <si>
    <t>Construção e reparação de embarcações de recreio e de despor</t>
  </si>
  <si>
    <t>35120</t>
  </si>
  <si>
    <t>352</t>
  </si>
  <si>
    <t>Fab. e reparação de material circulante p/ caminhos de ferro</t>
  </si>
  <si>
    <t>3520</t>
  </si>
  <si>
    <t>35200</t>
  </si>
  <si>
    <t>353</t>
  </si>
  <si>
    <t>Fabricação de aeronaves e de veículos espaciais</t>
  </si>
  <si>
    <t>3530</t>
  </si>
  <si>
    <t>35300</t>
  </si>
  <si>
    <t>354</t>
  </si>
  <si>
    <t>Fabricação de motociclos e bicicletas</t>
  </si>
  <si>
    <t>3541</t>
  </si>
  <si>
    <t>Fabricação de motociclos</t>
  </si>
  <si>
    <t>35410</t>
  </si>
  <si>
    <t>3542</t>
  </si>
  <si>
    <t>Fabricação de bicicletas</t>
  </si>
  <si>
    <t>35420</t>
  </si>
  <si>
    <t>3543</t>
  </si>
  <si>
    <t>Fabricação de veículos p/ inválidos</t>
  </si>
  <si>
    <t>35430</t>
  </si>
  <si>
    <t>355</t>
  </si>
  <si>
    <t>Fabricação de outro material de transporte, ne</t>
  </si>
  <si>
    <t>3550</t>
  </si>
  <si>
    <t>35500</t>
  </si>
  <si>
    <t>36</t>
  </si>
  <si>
    <t>Fab. de mobiliário; outras indústrias trasnformadoras, ne</t>
  </si>
  <si>
    <t>361</t>
  </si>
  <si>
    <t>Fabricação de mobiliário e de colchões</t>
  </si>
  <si>
    <t>3610</t>
  </si>
  <si>
    <t>3611</t>
  </si>
  <si>
    <t>Fabricação de cadeiras e assentos</t>
  </si>
  <si>
    <t>36110</t>
  </si>
  <si>
    <t>3612</t>
  </si>
  <si>
    <t xml:space="preserve"> TOTAL DO ATIVO</t>
  </si>
  <si>
    <t>ATIVO</t>
  </si>
  <si>
    <t>Ativo não corrente</t>
  </si>
  <si>
    <t xml:space="preserve"> Ativo corrente</t>
  </si>
  <si>
    <t xml:space="preserve">    Ativos fixos tangíveis</t>
  </si>
  <si>
    <t xml:space="preserve">    Ativos intangíveis</t>
  </si>
  <si>
    <t xml:space="preserve">    Ativos biológicos</t>
  </si>
  <si>
    <t xml:space="preserve">    Outros ativos financeiros</t>
  </si>
  <si>
    <t xml:space="preserve">    Ativos por impostos diferidos</t>
  </si>
  <si>
    <t xml:space="preserve">    Ativos financeiros detidos para negociação</t>
  </si>
  <si>
    <t xml:space="preserve">    Ativos não correntes detidos para venda</t>
  </si>
  <si>
    <t xml:space="preserve">    Ajustamentos em ativos financeiros</t>
  </si>
  <si>
    <t>ENTIDADE GESTORA</t>
  </si>
  <si>
    <t>DATA CANDIDATURA</t>
  </si>
  <si>
    <t>Nome:</t>
  </si>
  <si>
    <t xml:space="preserve">   </t>
  </si>
  <si>
    <t>Qualidade</t>
  </si>
  <si>
    <t>Ambiente</t>
  </si>
  <si>
    <t>Outros</t>
  </si>
  <si>
    <t>TOTAL</t>
  </si>
  <si>
    <t>COD.POC</t>
  </si>
  <si>
    <t>RUBRICAS</t>
  </si>
  <si>
    <t xml:space="preserve"> 1. Vendas de </t>
  </si>
  <si>
    <t>71</t>
  </si>
  <si>
    <t xml:space="preserve">    1.1. Produtos</t>
  </si>
  <si>
    <t xml:space="preserve">    1.2. Mercadorias</t>
  </si>
  <si>
    <t xml:space="preserve"> 2. Prestação de Serviços </t>
  </si>
  <si>
    <t xml:space="preserve"> 3. Variação de Produção </t>
  </si>
  <si>
    <t>(1)</t>
  </si>
  <si>
    <t xml:space="preserve"> 4. Trabalhos para a própria Empresa </t>
  </si>
  <si>
    <t xml:space="preserve"> 5. Outros Proveitos de Exploração </t>
  </si>
  <si>
    <t>73+74+76</t>
  </si>
  <si>
    <t xml:space="preserve"> 6. Proveitos e Ganhos Financeiros de Exploração </t>
  </si>
  <si>
    <t xml:space="preserve">    6.1. Diferenças de Câmbio Favoráveis</t>
  </si>
  <si>
    <t xml:space="preserve">    6.2. Descontos de PP obtidos</t>
  </si>
  <si>
    <t xml:space="preserve"> 7. TOTAL dos Proveitos de Exploração  (1+2+3+4+5+6)</t>
  </si>
  <si>
    <t xml:space="preserve"> 8. Custo das Mercadorias </t>
  </si>
  <si>
    <t>Fabricação de artigos de uso doméstico de faiança, porcelana e grés fino</t>
  </si>
  <si>
    <t>23413</t>
  </si>
  <si>
    <t>Fabricação de artigos de ornamentação de faiança, porcelana e grés fino</t>
  </si>
  <si>
    <t>23414</t>
  </si>
  <si>
    <t>Actividades de decoração de artigos cerâmicos de uso doméstico e ornamental</t>
  </si>
  <si>
    <t>23420</t>
  </si>
  <si>
    <t>Fabricação de artigos cerâmicos para usos sanitários</t>
  </si>
  <si>
    <t>23430</t>
  </si>
  <si>
    <t>23440</t>
  </si>
  <si>
    <t>Fabricação de outros produtos em cerâmica para usos técnicos</t>
  </si>
  <si>
    <t>23490</t>
  </si>
  <si>
    <t>Fabricação de outros produtos cerâmicos não refractários</t>
  </si>
  <si>
    <t>23510</t>
  </si>
  <si>
    <t>23521</t>
  </si>
  <si>
    <t>23522</t>
  </si>
  <si>
    <t>23610</t>
  </si>
  <si>
    <t>Fabricação de produtos de betão para a construção</t>
  </si>
  <si>
    <t>23620</t>
  </si>
  <si>
    <t>Fabricação de produtos de gesso para a construção</t>
  </si>
  <si>
    <t>23630</t>
  </si>
  <si>
    <t>23640</t>
  </si>
  <si>
    <t>23650</t>
  </si>
  <si>
    <t>Fabricação de produtos de fibrocimento</t>
  </si>
  <si>
    <t>23690</t>
  </si>
  <si>
    <t>Imposto Municipal Sobre Imóveis (1)</t>
  </si>
  <si>
    <t>Imposto Municipal S. Transmissões Onerosas de Imóveis (1)</t>
  </si>
  <si>
    <t>Fabricação de tubos, condutas, perfis ocos e respectivos acessórios de aço</t>
  </si>
  <si>
    <t>24310</t>
  </si>
  <si>
    <t>24320</t>
  </si>
  <si>
    <t>24330</t>
  </si>
  <si>
    <t>24340</t>
  </si>
  <si>
    <t>Trefilagem a frio</t>
  </si>
  <si>
    <t>24420</t>
  </si>
  <si>
    <t>24430</t>
  </si>
  <si>
    <t>24440</t>
  </si>
  <si>
    <t>24450</t>
  </si>
  <si>
    <t>Obtenção e primeira transformação de outros metais não ferrosos</t>
  </si>
  <si>
    <t>24460</t>
  </si>
  <si>
    <t>24510</t>
  </si>
  <si>
    <t>24530</t>
  </si>
  <si>
    <t>24540</t>
  </si>
  <si>
    <t>Fundição de outros metais não ferrosos</t>
  </si>
  <si>
    <t>nacionais e comunitários em matéria de ambiente, igualdade de oportunidades e concorrência;</t>
  </si>
  <si>
    <t xml:space="preserve">    Participações financeiras - método da equivalência patrimonial</t>
  </si>
  <si>
    <t xml:space="preserve">    Participações financeiras - outros métodos</t>
  </si>
  <si>
    <t xml:space="preserve">    Accionistas/sócios</t>
  </si>
  <si>
    <t xml:space="preserve">    Inventários</t>
  </si>
  <si>
    <t xml:space="preserve">    Clientes</t>
  </si>
  <si>
    <t xml:space="preserve"> 20. Custos e Perdas Extraordinárias </t>
  </si>
  <si>
    <t xml:space="preserve"> 21. Resultados antes da função financeira (18+19-20)</t>
  </si>
  <si>
    <t xml:space="preserve"> 22. Proveitos e Ganhos Financeiros </t>
  </si>
  <si>
    <t>78 (2)</t>
  </si>
  <si>
    <t>Alteração fundamental no processo de produção</t>
  </si>
  <si>
    <t>Diversificação de um estabelecimento já existente</t>
  </si>
  <si>
    <t>Aumento da capacidade de um estabelecimento já existente</t>
  </si>
  <si>
    <t xml:space="preserve">Amortização e Depreciação dos Ativos Associados à Atividade a Modernizar </t>
  </si>
  <si>
    <t>Valor Contabilístico dos Ativos que são Reutilizados</t>
  </si>
  <si>
    <t xml:space="preserve">Capacidade instalada </t>
  </si>
  <si>
    <t>QUADRO 8- DEMONSTRAÇÃO DE RESULTADOS DO PROJETO - Para efeito de Benefícios Fiscais</t>
  </si>
  <si>
    <t>Quadro - 9 Mapa de Cash Flows do Projeto</t>
  </si>
  <si>
    <t>QUADRO 10 - DEMONSTRAÇÃO DE RESULTADOS HISTÓRICA E PREVISIONAL DA EMPRESA</t>
  </si>
  <si>
    <t xml:space="preserve">               QUADRO 11 - BALANÇOS HISTÓRICOS E PREVISIONAIS DA EMPRESA</t>
  </si>
  <si>
    <t xml:space="preserve">QUADRO 12 - VALOR ACRESCENTADO PREVISIONAL DA EMPRESA </t>
  </si>
  <si>
    <t>QUADRO 13 - BALANÇA DE PAGAMENTOS PREVISIONAL DA EMPRESA</t>
  </si>
  <si>
    <t xml:space="preserve">QUADRO 14 - LISTAGEM DOS PRÉDIOS UTILIZADOS  NO ÂMBITO DO PROJETO </t>
  </si>
  <si>
    <t>QUADRO 15 - LISTAGEM DOS IMÓVEIS A ADQUIRIR DESTINADOS AO EXERCÍCIO DA ACTIVIDADE NO ÂMBITO DO PROJECTO</t>
  </si>
  <si>
    <t xml:space="preserve">QUADRO 16 - LISTAGEM DOS ACTOS OU CONTRATOS PREVISTOS  </t>
  </si>
  <si>
    <t xml:space="preserve">QUADRO 8 - DEMONSTRAÇÃO DE RESULTADOS DO PROJETO </t>
  </si>
  <si>
    <t>QUADRO 9 - MAPA DE CASH FLOWS DO PROJETO</t>
  </si>
  <si>
    <t>QUADRO 11 - BALANÇOS HISTÓRICOS E PREVISIONAIS DA EMPRESA</t>
  </si>
  <si>
    <t>QUADRO 12 - VALOR ACRESCENTADO DA EMPRESA</t>
  </si>
  <si>
    <t>QUADRO 13 - BALANÇA DE PAGAMENTOS DA EMPRESA</t>
  </si>
  <si>
    <t xml:space="preserve">QUADRO 14 - LISTAGEM DOS PRÉDIOS UTILIZADOS NO ÂMBITO DO PROJETO </t>
  </si>
  <si>
    <t>QUADRO 15 - LISTAGEM DOS IMÓVEIS A ADQUIRIR</t>
  </si>
  <si>
    <t xml:space="preserve">QUADRO 16 - LISTAGEM DOS ACTOS OU CONTRATOS PREVISTOS, SUJEITOS A </t>
  </si>
  <si>
    <t>Fabricação de couro reconstituído</t>
  </si>
  <si>
    <t>192</t>
  </si>
  <si>
    <t>Fab.art. viagem e uso pessoal de marroq.,correeiro e seleiro</t>
  </si>
  <si>
    <t>1920</t>
  </si>
  <si>
    <t>19200</t>
  </si>
  <si>
    <t>193</t>
  </si>
  <si>
    <t>Indústria do calçado</t>
  </si>
  <si>
    <t>1930</t>
  </si>
  <si>
    <t>19301</t>
  </si>
  <si>
    <t>Fabricação de calçado</t>
  </si>
  <si>
    <t>19302</t>
  </si>
  <si>
    <t>Fabricação de componentes p/ calçado</t>
  </si>
  <si>
    <t>20</t>
  </si>
  <si>
    <t xml:space="preserve">  2.1. Patentes, licenças, «know-how» ou conhecimentos técnicos não protegidos por patente</t>
  </si>
  <si>
    <t xml:space="preserve">  2.2. Estudos relacionados com o projeto</t>
  </si>
  <si>
    <t>3. OUTROS INVESTIMENTOS</t>
  </si>
  <si>
    <t>Fab.ot.ob.madeira,ob.de cestaria e espartaria;ind.da cortiça</t>
  </si>
  <si>
    <t>2051</t>
  </si>
  <si>
    <t>Fabricação de outras obras de madeira</t>
  </si>
  <si>
    <t>20511</t>
  </si>
  <si>
    <t>Fabricação de caixões mortuários em madeira</t>
  </si>
  <si>
    <t>20512</t>
  </si>
  <si>
    <t>Fabricação de outras obras de madeira, ne</t>
  </si>
  <si>
    <t>2052</t>
  </si>
  <si>
    <t>Fab. de obras de cestaria e de espartaria; Ind. da cortiça</t>
  </si>
  <si>
    <t>20521</t>
  </si>
  <si>
    <t>Fabricação de obras de cestaria e de espartaria</t>
  </si>
  <si>
    <t>20522</t>
  </si>
  <si>
    <t>Indústria da cortiça</t>
  </si>
  <si>
    <t>21</t>
  </si>
  <si>
    <t>Fabricação de pasta, de papel cartão e seus artigos</t>
  </si>
  <si>
    <t>211</t>
  </si>
  <si>
    <t>Fabricação de pasta, de papel e cartão (excepto canelado)</t>
  </si>
  <si>
    <t>para simplificações aduaneiras, previsto nos artigos 14.ºA a 14.ºX das Disposições</t>
  </si>
  <si>
    <t>Vendas e serviços prestados</t>
  </si>
  <si>
    <t>Subsídios à exploração</t>
  </si>
  <si>
    <t>Ganhos/perdas imputados de subsidiárias, associadas a empreendimentos conjuntos</t>
  </si>
  <si>
    <t>Variação nos inventários da produção</t>
  </si>
  <si>
    <t>429 Perdas por imparidade acumuladas</t>
  </si>
  <si>
    <t>436 Equipamentos biológicos</t>
  </si>
  <si>
    <t>439 Perdas por imparidade acumuladas</t>
  </si>
  <si>
    <t>442 Projectos de desenvolvimento</t>
  </si>
  <si>
    <t>449 Perdas por imparidade acumuladas</t>
  </si>
  <si>
    <t>455 Adiantamentos por conta de investimentos</t>
  </si>
  <si>
    <t>459 Perdas por imparidade acumuladas</t>
  </si>
  <si>
    <t>46 Activos não correntes detidos para venda</t>
  </si>
  <si>
    <t>Com. p/ grosso de cereais, sementes e alimentos p/ animais</t>
  </si>
  <si>
    <t>51211</t>
  </si>
  <si>
    <t>Com. p/ grosso cereais, sementes, leguminosas e oleaginosas</t>
  </si>
  <si>
    <t>51212</t>
  </si>
  <si>
    <t>Comércio p/ grosso de alimentos p/ animais</t>
  </si>
  <si>
    <t>5122</t>
  </si>
  <si>
    <t>Comércio p/ grosso de flores e plantas</t>
  </si>
  <si>
    <t>51220</t>
  </si>
  <si>
    <t>5123</t>
  </si>
  <si>
    <t>Comércio p/ grosso de animais vivos</t>
  </si>
  <si>
    <t>51230</t>
  </si>
  <si>
    <t>5124</t>
  </si>
  <si>
    <t>Comércio p/ grosso de peles e couro</t>
  </si>
  <si>
    <t>51240</t>
  </si>
  <si>
    <t>5125</t>
  </si>
  <si>
    <t>Produção de electricidade de origem hídrica</t>
  </si>
  <si>
    <t>Produção de electricidade de origem térmica</t>
  </si>
  <si>
    <t>Produção de electricidade de origem eólica, geotérmica, solar e de outra origem, n.e.</t>
  </si>
  <si>
    <t>Transporte de electricidade</t>
  </si>
  <si>
    <t>35130</t>
  </si>
  <si>
    <t>Distribuição de electricidade</t>
  </si>
  <si>
    <t>35140</t>
  </si>
  <si>
    <t>Comércio de electricidade</t>
  </si>
  <si>
    <t>35210</t>
  </si>
  <si>
    <t>35220</t>
  </si>
  <si>
    <t>Distribuição de combustíveis gasosos por condutas</t>
  </si>
  <si>
    <t>35230</t>
  </si>
  <si>
    <t>Comércio de gás por condutas</t>
  </si>
  <si>
    <t>35301</t>
  </si>
  <si>
    <t>Produção e distribuição de vapor, água quente e fria e ar frio por conduta</t>
  </si>
  <si>
    <t>35302</t>
  </si>
  <si>
    <t>Produção de gelo</t>
  </si>
  <si>
    <t>36001</t>
  </si>
  <si>
    <t>Captação e tratamento de água</t>
  </si>
  <si>
    <t>36002</t>
  </si>
  <si>
    <t>Distribuição de água</t>
  </si>
  <si>
    <t>5139</t>
  </si>
  <si>
    <t>Com. p/grosso não espec. de prod.aliment.,bebidas e tabaco</t>
  </si>
  <si>
    <t>51390</t>
  </si>
  <si>
    <t>514</t>
  </si>
  <si>
    <t>Com. p/grosso bens de consumo, exc.aliment.,bebidas e tabaco</t>
  </si>
  <si>
    <t>5141</t>
  </si>
  <si>
    <t>Comércio p/ grosso de têxteis</t>
  </si>
  <si>
    <t>51410</t>
  </si>
  <si>
    <t>5142</t>
  </si>
  <si>
    <t>Comércio p/ grosso de vestuário e de calçado</t>
  </si>
  <si>
    <t>51421</t>
  </si>
  <si>
    <t>Comércio p/ grosso de vestuário e acessórios</t>
  </si>
  <si>
    <t>51422</t>
  </si>
  <si>
    <t>Comércio p/ grosso de calçado</t>
  </si>
  <si>
    <t xml:space="preserve">  1.1. Terrenos(Indústria Extractiva) e obras de preparação</t>
  </si>
  <si>
    <t xml:space="preserve">             ás actividades administrativas essenciais</t>
  </si>
  <si>
    <t xml:space="preserve">        1.4.1  Ambiente</t>
  </si>
  <si>
    <t xml:space="preserve">        1.4.2 Qualidade</t>
  </si>
  <si>
    <t xml:space="preserve">        1.4.3 Formação</t>
  </si>
  <si>
    <t xml:space="preserve">        1.4.4 Outros</t>
  </si>
  <si>
    <t xml:space="preserve">  1.5. Equipamento Social Obrigatório</t>
  </si>
  <si>
    <t xml:space="preserve"> ...</t>
  </si>
  <si>
    <t xml:space="preserve"> 1. Capitais próprios</t>
  </si>
  <si>
    <t xml:space="preserve">     Capital Social</t>
  </si>
  <si>
    <t xml:space="preserve">     Prestações Suplementares de Capital</t>
  </si>
  <si>
    <t xml:space="preserve"> 2. Autofinanciamento (1)</t>
  </si>
  <si>
    <t xml:space="preserve">     Empréstimos Obrigacionistas</t>
  </si>
  <si>
    <t xml:space="preserve">     Fornecedores Imobilizado</t>
  </si>
  <si>
    <t xml:space="preserve">     Outras</t>
  </si>
  <si>
    <t xml:space="preserve">     Reembolsável</t>
  </si>
  <si>
    <t>TOTAIS</t>
  </si>
  <si>
    <t>QUADRO 11 - ORIGENS E APLICAÇÕES DE FUNDOS</t>
  </si>
  <si>
    <t xml:space="preserve">                      ORIGENS</t>
  </si>
  <si>
    <t xml:space="preserve"> 1. CAPITAIS PRÓPRIOS</t>
  </si>
  <si>
    <t xml:space="preserve">    Capital Social</t>
  </si>
  <si>
    <t xml:space="preserve">    Prestações Suplementares de Capital</t>
  </si>
  <si>
    <t xml:space="preserve"> 2. MEIOS LIBERTOS LÍQUIDOS (**)</t>
  </si>
  <si>
    <t xml:space="preserve"> 3. SUBSÍDIOS</t>
  </si>
  <si>
    <t xml:space="preserve">    Reembolsável (Aumento de dívidas a terceiros)</t>
  </si>
  <si>
    <t xml:space="preserve"> 4. CAPITAIS ALHEIOS (Médio/Longo Prazo)</t>
  </si>
  <si>
    <t xml:space="preserve">    Empréstimos Bancários</t>
  </si>
  <si>
    <t xml:space="preserve">    Sócios/Accionistas</t>
  </si>
  <si>
    <t xml:space="preserve">    Fornecedores/Imobilizado</t>
  </si>
  <si>
    <t xml:space="preserve">    Locação Financeira</t>
  </si>
  <si>
    <t xml:space="preserve">    Outros</t>
  </si>
  <si>
    <t xml:space="preserve">                         APLICAÇÕES</t>
  </si>
  <si>
    <t xml:space="preserve"> 6. DISTRIBUIÇÃO DE RESULTADOS</t>
  </si>
  <si>
    <t xml:space="preserve"> 7. DIMINUIÇÃO DE DÍVIDAS A TERCEIROS</t>
  </si>
  <si>
    <t xml:space="preserve">    Subsídio Reembolsável</t>
  </si>
  <si>
    <t xml:space="preserve">    Fornecedores /Imobilizado</t>
  </si>
  <si>
    <t xml:space="preserve"> 8. INVESTIMENTO EM CAPITAL FIXO</t>
  </si>
  <si>
    <t xml:space="preserve"> 9. VARIAÇÃO DE FUNDOS CIRCULANTES</t>
  </si>
  <si>
    <t>10. OUTROS</t>
  </si>
  <si>
    <t xml:space="preserve">        </t>
  </si>
  <si>
    <t>QUADRO 12 - VENDAS PREVISIONAIS DO PROJECTO</t>
  </si>
  <si>
    <t>Quant.</t>
  </si>
  <si>
    <t>Valor</t>
  </si>
  <si>
    <t>Interno</t>
  </si>
  <si>
    <t>Externo</t>
  </si>
  <si>
    <t>COMPRAS</t>
  </si>
  <si>
    <t>Identificação dos prédios (*)</t>
  </si>
  <si>
    <t>(*) Descrição na Conservatória de Registo Predial</t>
  </si>
  <si>
    <t xml:space="preserve">Actos ou contratos previstos </t>
  </si>
  <si>
    <t>Valor do contrato</t>
  </si>
  <si>
    <t>Postos de Trabalho a criar</t>
  </si>
  <si>
    <t>PROGRAMA / REGIME</t>
  </si>
  <si>
    <t>Total de Apoios</t>
  </si>
  <si>
    <t>Estimativa do imposto de selo a pagar</t>
  </si>
  <si>
    <t>Identificação dos imóveis (*)</t>
  </si>
  <si>
    <t>Pág. 14</t>
  </si>
  <si>
    <t xml:space="preserve"> 17. TOTAL dos Custos de Explor. (8+9+10+11+12+13+14+15+16)</t>
  </si>
  <si>
    <t xml:space="preserve"> RÚBRICAS</t>
  </si>
  <si>
    <t>Designação</t>
  </si>
  <si>
    <t>Mercados Destino</t>
  </si>
  <si>
    <t>UF</t>
  </si>
  <si>
    <t>Comunitário</t>
  </si>
  <si>
    <t>Extracomunitário</t>
  </si>
  <si>
    <t xml:space="preserve"> Externo</t>
  </si>
  <si>
    <t>Vendas Totais</t>
  </si>
  <si>
    <t>Abastecedores</t>
  </si>
  <si>
    <t>Mercados</t>
  </si>
  <si>
    <r>
      <t>NOTA:</t>
    </r>
    <r>
      <rPr>
        <sz val="8"/>
        <rFont val="Arial"/>
        <family val="2"/>
      </rPr>
      <t xml:space="preserve"> Discriminar a rubrica "Outros" quando utilizada</t>
    </r>
  </si>
  <si>
    <r>
      <t xml:space="preserve">(*) </t>
    </r>
    <r>
      <rPr>
        <sz val="8"/>
        <rFont val="Arial"/>
        <family val="2"/>
      </rPr>
      <t>Ano imediatamente a seguir ao último ano histórico</t>
    </r>
  </si>
  <si>
    <r>
      <t xml:space="preserve">(**) </t>
    </r>
    <r>
      <rPr>
        <sz val="8"/>
        <rFont val="Arial"/>
        <family val="2"/>
      </rPr>
      <t>Resultados Líquidos + Amortizações + Variações de Provisões do Exercício</t>
    </r>
  </si>
  <si>
    <t>Total</t>
  </si>
  <si>
    <t>Sub-Total</t>
  </si>
  <si>
    <t>Financiamento Total</t>
  </si>
  <si>
    <t>Montante do empréstimo/ Oper. de Leasing</t>
  </si>
  <si>
    <t>Prazo total da operação</t>
  </si>
  <si>
    <t xml:space="preserve">Período de Carência </t>
  </si>
  <si>
    <t xml:space="preserve">Plano de utilização:  </t>
  </si>
  <si>
    <t>Montantes</t>
  </si>
  <si>
    <t>Número de prestações</t>
  </si>
  <si>
    <t>Data da primeira prestação</t>
  </si>
  <si>
    <t>Data da última prestação</t>
  </si>
  <si>
    <t>Taxa de juro utilizada</t>
  </si>
  <si>
    <t>Garantias oferecidas</t>
  </si>
  <si>
    <r>
      <t xml:space="preserve">(1) </t>
    </r>
    <r>
      <rPr>
        <sz val="8"/>
        <rFont val="Arial"/>
        <family val="2"/>
      </rPr>
      <t>Resultados Líquidos + Amortizações + Variação de Provisões do Exercício</t>
    </r>
  </si>
  <si>
    <t xml:space="preserve">Total </t>
  </si>
  <si>
    <t>TOTAL (1+2)</t>
  </si>
  <si>
    <t xml:space="preserve">DESCRIÇÃO DO </t>
  </si>
  <si>
    <t>ANEXOS TÉCNICOS</t>
  </si>
  <si>
    <t xml:space="preserve">Data: </t>
  </si>
  <si>
    <t>Data:</t>
  </si>
  <si>
    <t xml:space="preserve">Assinatura de quem tenha poderes para obrigar a entidade. </t>
  </si>
  <si>
    <t>REGIMES DE APOIO</t>
  </si>
  <si>
    <t>Morada / Localização</t>
  </si>
  <si>
    <t>Funcionários</t>
  </si>
  <si>
    <t xml:space="preserve">Nº </t>
  </si>
  <si>
    <t>Áreas (metros quadrados)</t>
  </si>
  <si>
    <t>1.</t>
  </si>
  <si>
    <t xml:space="preserve">2.  </t>
  </si>
  <si>
    <t xml:space="preserve">5. </t>
  </si>
  <si>
    <t>Estab n.º</t>
  </si>
  <si>
    <t>Extracção e aglomeração de linhite</t>
  </si>
  <si>
    <t>Figueiró dos Vinhos</t>
  </si>
  <si>
    <t>1008</t>
  </si>
  <si>
    <t>1020</t>
  </si>
  <si>
    <t>Fornos de Algodres</t>
  </si>
  <si>
    <t>Serra da Estrela</t>
  </si>
  <si>
    <t>0905</t>
  </si>
  <si>
    <t>10200</t>
  </si>
  <si>
    <t>Freixo de Espada à Cinta</t>
  </si>
  <si>
    <t>0404</t>
  </si>
  <si>
    <t>103</t>
  </si>
  <si>
    <t>Extracção e aglomeração de turfa</t>
  </si>
  <si>
    <t>Fronteira</t>
  </si>
  <si>
    <t>1208</t>
  </si>
  <si>
    <t>1030</t>
  </si>
  <si>
    <t>Funchal</t>
  </si>
  <si>
    <t>3103</t>
  </si>
  <si>
    <t>10300</t>
  </si>
  <si>
    <t>Fundão</t>
  </si>
  <si>
    <t>0504</t>
  </si>
  <si>
    <t>11</t>
  </si>
  <si>
    <t>Ext.petróleo,gás natural,activ.dos serv.relacion.,exc.prosp.</t>
  </si>
  <si>
    <t>Gavião</t>
  </si>
  <si>
    <t>1209</t>
  </si>
  <si>
    <t>111</t>
  </si>
  <si>
    <t>Extracção de petróleo bruto e gás natural</t>
  </si>
  <si>
    <t>Góis</t>
  </si>
  <si>
    <t>0606</t>
  </si>
  <si>
    <t>1110</t>
  </si>
  <si>
    <t>Golegã</t>
  </si>
  <si>
    <t>1412</t>
  </si>
  <si>
    <t>11100</t>
  </si>
  <si>
    <t>Gondomar</t>
  </si>
  <si>
    <t>1304</t>
  </si>
  <si>
    <t>112</t>
  </si>
  <si>
    <t>Activ.serv.relacion.c/extracção petróleo,gás,exc.prospecção</t>
  </si>
  <si>
    <t>Gouveia</t>
  </si>
  <si>
    <t>0906</t>
  </si>
  <si>
    <t>1120</t>
  </si>
  <si>
    <t>Grândola</t>
  </si>
  <si>
    <t>1505</t>
  </si>
  <si>
    <t>11200</t>
  </si>
  <si>
    <t>0907</t>
  </si>
  <si>
    <t>12</t>
  </si>
  <si>
    <t>Extracção de minérios de urânio e de tório</t>
  </si>
  <si>
    <t>Guimarães</t>
  </si>
  <si>
    <t>0308</t>
  </si>
  <si>
    <t>120</t>
  </si>
  <si>
    <t>Horta</t>
  </si>
  <si>
    <t>Ilha do Faial</t>
  </si>
  <si>
    <t>4701</t>
  </si>
  <si>
    <t>1200</t>
  </si>
  <si>
    <t>Idanha-a-Nova</t>
  </si>
  <si>
    <t>0505</t>
  </si>
  <si>
    <t>12000</t>
  </si>
  <si>
    <t>Ílhavo</t>
  </si>
  <si>
    <t>0110</t>
  </si>
  <si>
    <t>13</t>
  </si>
  <si>
    <t>Extracção e preparação de minérios metálicos</t>
  </si>
  <si>
    <t>Lagoa</t>
  </si>
  <si>
    <t>0806</t>
  </si>
  <si>
    <t>131</t>
  </si>
  <si>
    <t>Extracção e preparação de minérios de ferro</t>
  </si>
  <si>
    <t>Lagoa (Açores)</t>
  </si>
  <si>
    <t>Ilha de São Miguel</t>
  </si>
  <si>
    <t>4201</t>
  </si>
  <si>
    <t>1310</t>
  </si>
  <si>
    <t>Lagos</t>
  </si>
  <si>
    <t>0807</t>
  </si>
  <si>
    <t>13100</t>
  </si>
  <si>
    <t>Lajes das Flores</t>
  </si>
  <si>
    <t>Ilha das Flores</t>
  </si>
  <si>
    <t>4801</t>
  </si>
  <si>
    <t>132</t>
  </si>
  <si>
    <t>Ext. e prep. minérios metál. não ferrosos exc.urânio e tório</t>
  </si>
  <si>
    <t>Lajes do Pico</t>
  </si>
  <si>
    <t>Ilha do Pico</t>
  </si>
  <si>
    <t>4601</t>
  </si>
  <si>
    <t>1320</t>
  </si>
  <si>
    <t>Lamego</t>
  </si>
  <si>
    <t>1805</t>
  </si>
  <si>
    <t>13201</t>
  </si>
  <si>
    <t>Extracção e preparação de minérios de cobre</t>
  </si>
  <si>
    <t>1009</t>
  </si>
  <si>
    <t>13202</t>
  </si>
  <si>
    <t xml:space="preserve">7. </t>
  </si>
  <si>
    <t xml:space="preserve">8. </t>
  </si>
  <si>
    <t>Comércio a retalho de vestuário</t>
  </si>
  <si>
    <t>52421</t>
  </si>
  <si>
    <t>Comércio a retalho de vestuário p/ adultos</t>
  </si>
  <si>
    <t>52422</t>
  </si>
  <si>
    <t>Comércio a retalho de vestuário p/ bébés e crianças</t>
  </si>
  <si>
    <t>5243</t>
  </si>
  <si>
    <t>Comércio a retalho de calçado e de artigos de couro</t>
  </si>
  <si>
    <t>52431</t>
  </si>
  <si>
    <t>Comércio a retalho de calçado</t>
  </si>
  <si>
    <t>52432</t>
  </si>
  <si>
    <t>Comércio a retalho de marroquinaria e artigos de viagem</t>
  </si>
  <si>
    <t>5244</t>
  </si>
  <si>
    <t>Com. a retalho móveis,art.de iluminação e outros art.p/o lar</t>
  </si>
  <si>
    <t>52441</t>
  </si>
  <si>
    <t>Comércio a retalho de mobiliário e artigos de iluminação</t>
  </si>
  <si>
    <t>52442</t>
  </si>
  <si>
    <t>Com. a retalho louças,cutelaria e outros art.sim. p/uso dom.</t>
  </si>
  <si>
    <t>52443</t>
  </si>
  <si>
    <t>Comércio a retalho de têxteis p/ o lar</t>
  </si>
  <si>
    <t>52444</t>
  </si>
  <si>
    <t>Comércio a retalho de outros artigos p/ o lar, ne</t>
  </si>
  <si>
    <t>5245</t>
  </si>
  <si>
    <t>Com.a retalho electro.,ap.de rádio e TV,instr.musicais,disco</t>
  </si>
  <si>
    <t>52451</t>
  </si>
  <si>
    <t>Com. a retalho de electrodomésticos, ap. rádio, TV e vídeo</t>
  </si>
  <si>
    <t>52452</t>
  </si>
  <si>
    <t>Com. a retalho intr. musicais, discos, k7 e prod. similares</t>
  </si>
  <si>
    <t>5246</t>
  </si>
  <si>
    <t>Com.a retalho ferrag.,tintas,vidros,equip.sanit.,ladrilhos</t>
  </si>
  <si>
    <t>52461</t>
  </si>
  <si>
    <t>Comércio a retalho de ferragens e de vidro plano</t>
  </si>
  <si>
    <t>52462</t>
  </si>
  <si>
    <t>Comércio a retalho de tintas, vernizes e prod. similares</t>
  </si>
  <si>
    <t>52463</t>
  </si>
  <si>
    <t>Com.a retalho mat.de bricolage,equip.sanitário,ladrilhos ...</t>
  </si>
  <si>
    <t>5247</t>
  </si>
  <si>
    <t>Comércio a retalho de livros, jornais e artigos de papelaria</t>
  </si>
  <si>
    <t>52471</t>
  </si>
  <si>
    <t>Comércio a retalho de livros</t>
  </si>
  <si>
    <t>52472</t>
  </si>
  <si>
    <t>Com. a retalho de artigos de papelaria, jornais e revistas</t>
  </si>
  <si>
    <t>5248</t>
  </si>
  <si>
    <t>52481</t>
  </si>
  <si>
    <t>Com. a retalho de máquinas e de outro material p/ escritório</t>
  </si>
  <si>
    <t>52482</t>
  </si>
  <si>
    <t>Com.a retalho mat.óptico,fotográf.,cinemat.e instr.precisão</t>
  </si>
  <si>
    <t>52483</t>
  </si>
  <si>
    <t xml:space="preserve"> 9. Custo das Mat. Primas e Subsid. Consumidas </t>
  </si>
  <si>
    <t xml:space="preserve"> 10. Fornecimento e Serviços Externos </t>
  </si>
  <si>
    <t xml:space="preserve">     10.1. Subcontratos</t>
  </si>
  <si>
    <t xml:space="preserve">     10.2. Trabalhos Especializados</t>
  </si>
  <si>
    <t xml:space="preserve">     10.3. Electricidade e Combustíveis</t>
  </si>
  <si>
    <t>62211+62212</t>
  </si>
  <si>
    <t xml:space="preserve">     10.4. Comissões e "Royalties"</t>
  </si>
  <si>
    <t>62228+62224</t>
  </si>
  <si>
    <t xml:space="preserve">     10.5. Outros Fornec. Serviços Externos</t>
  </si>
  <si>
    <t xml:space="preserve"> 11. Custos com o Pessoal</t>
  </si>
  <si>
    <t xml:space="preserve"> 12. Amortizações do Exercício</t>
  </si>
  <si>
    <t xml:space="preserve"> 13. Provisões do Exercício</t>
  </si>
  <si>
    <t xml:space="preserve"> 14. Impostos</t>
  </si>
  <si>
    <t xml:space="preserve">     14.1. Directos</t>
  </si>
  <si>
    <t xml:space="preserve">     14.2. Indirectos</t>
  </si>
  <si>
    <t xml:space="preserve"> 15. Outros Custos de Exploração</t>
  </si>
  <si>
    <t xml:space="preserve"> 16. Custos e Perdas Financeiras de Exploração</t>
  </si>
  <si>
    <t xml:space="preserve">     16.1. Diferenças de Câmbio Desfavoráveis</t>
  </si>
  <si>
    <t xml:space="preserve">     16.2. Descontos de PP Concedidos</t>
  </si>
  <si>
    <t xml:space="preserve"> 19. Proveitos e Ganhos Extraordinários </t>
  </si>
  <si>
    <t>Com. a retalho artigos de desporto, campismo, caça e lazer</t>
  </si>
  <si>
    <t>52486</t>
  </si>
  <si>
    <t>Comércio a retalho de flores, plantas e sementes p/ jardim</t>
  </si>
  <si>
    <t>52487</t>
  </si>
  <si>
    <t>Comércio a retalho de combustíveis p/ uso doméstico</t>
  </si>
  <si>
    <t>52488</t>
  </si>
  <si>
    <t>Com. a retalho outros prod.novos em estab. especializados,ne</t>
  </si>
  <si>
    <t>525</t>
  </si>
  <si>
    <t>Com. a retalho de artigos em segunda mão em estabelecimentos</t>
  </si>
  <si>
    <t>5250</t>
  </si>
  <si>
    <t>52500</t>
  </si>
  <si>
    <t>526</t>
  </si>
  <si>
    <t>Comércio a retalho não efectuado em estabelecimentos</t>
  </si>
  <si>
    <t>5261</t>
  </si>
  <si>
    <t>Comércio a retalho por correspondência</t>
  </si>
  <si>
    <t>52610</t>
  </si>
  <si>
    <t>5262</t>
  </si>
  <si>
    <t>Comércio a retalho em bancas e feiras</t>
  </si>
  <si>
    <t>52621</t>
  </si>
  <si>
    <t>Com. a retalho em bancas e feiras prod.alimentares e bebidas</t>
  </si>
  <si>
    <t>52622</t>
  </si>
  <si>
    <t>Com.a retalho em bancas e feiras:vestuário,tecidos,calçado..</t>
  </si>
  <si>
    <t>52623</t>
  </si>
  <si>
    <t>Com. a retalho em bancas/feiras outros prod. não aliment.,ne</t>
  </si>
  <si>
    <t>5263</t>
  </si>
  <si>
    <t>Com. a retalho p/ outros métodos, não efectuado em estab.</t>
  </si>
  <si>
    <t>52630</t>
  </si>
  <si>
    <t>527</t>
  </si>
  <si>
    <t>Reparação de bens pessoais e domésticos</t>
  </si>
  <si>
    <t>5271</t>
  </si>
  <si>
    <t>Reparação de calçado e de outros artigos de couro</t>
  </si>
  <si>
    <t>52710</t>
  </si>
  <si>
    <t>5272</t>
  </si>
  <si>
    <t>Reparação de electrodomésticos</t>
  </si>
  <si>
    <t>52720</t>
  </si>
  <si>
    <t>5273</t>
  </si>
  <si>
    <t>Reparação de relógios e de artigos de joalharia</t>
  </si>
  <si>
    <t>52730</t>
  </si>
  <si>
    <t>5274</t>
  </si>
  <si>
    <t>Reparação de bens pessoais e domésticos, ne</t>
  </si>
  <si>
    <t>52740</t>
  </si>
  <si>
    <t>55</t>
  </si>
  <si>
    <t>Alojamento e restauração (restaurantes e similares)</t>
  </si>
  <si>
    <t>551</t>
  </si>
  <si>
    <t>Estabelecimentos hoteleiros</t>
  </si>
  <si>
    <t>5511</t>
  </si>
  <si>
    <t>Estabelecimentos hoteleiros c/ restaurante</t>
  </si>
  <si>
    <t>55111</t>
  </si>
  <si>
    <t>Hóteis c/ restaurante</t>
  </si>
  <si>
    <t>55112</t>
  </si>
  <si>
    <t>Pensões c/ restaurante</t>
  </si>
  <si>
    <t>55113</t>
  </si>
  <si>
    <t>Estalagens c/ restaurante</t>
  </si>
  <si>
    <t>55114</t>
  </si>
  <si>
    <t>Pousadas c/ restaurante</t>
  </si>
  <si>
    <t>QUADRO 21-B - VALOR ACRESCENTADO NACIONAL DA EMPRESA (PÓS-PROJECTO)</t>
  </si>
  <si>
    <t>15.Balança de Capitais(11+12+13+14)</t>
  </si>
  <si>
    <t>16.Balança de Oper. Não Monetárias(10+15)</t>
  </si>
  <si>
    <t>51/52/53</t>
  </si>
  <si>
    <t>25/89</t>
  </si>
  <si>
    <r>
      <t>(1)</t>
    </r>
    <r>
      <rPr>
        <sz val="8"/>
        <rFont val="Arial"/>
        <family val="2"/>
      </rPr>
      <t xml:space="preserve"> Mercado Externo</t>
    </r>
  </si>
  <si>
    <r>
      <t>(2)</t>
    </r>
    <r>
      <rPr>
        <sz val="8"/>
        <rFont val="Arial"/>
        <family val="2"/>
      </rPr>
      <t xml:space="preserve"> Amortizações incluídas</t>
    </r>
  </si>
  <si>
    <t>10.Custos das Mat.Primas e Sub.Consumidas(1)</t>
  </si>
  <si>
    <t>252/253</t>
  </si>
  <si>
    <t>62224/8</t>
  </si>
  <si>
    <t>62211/2</t>
  </si>
  <si>
    <t>622/29</t>
  </si>
  <si>
    <t>622/629</t>
  </si>
  <si>
    <t>CONTAS</t>
  </si>
  <si>
    <t xml:space="preserve"> V. A. L   (a)</t>
  </si>
  <si>
    <t>Tx.  Actualiz.</t>
  </si>
  <si>
    <t>T. I. R</t>
  </si>
  <si>
    <t>42/43</t>
  </si>
  <si>
    <t xml:space="preserve">Concessão de Benefícios Fiscais. </t>
  </si>
  <si>
    <r>
      <t>E)</t>
    </r>
    <r>
      <rPr>
        <sz val="11"/>
        <rFont val="Arial"/>
        <family val="2"/>
      </rPr>
      <t xml:space="preserve"> Manterá os postos de trabalho a criar até ao final da vigência do Contrato de</t>
    </r>
  </si>
  <si>
    <t xml:space="preserve"> ao acompanhamento do projecto, nos termos requeridos. </t>
  </si>
  <si>
    <t xml:space="preserve">Capital em </t>
  </si>
  <si>
    <t>Capital em</t>
  </si>
  <si>
    <t>Encargos</t>
  </si>
  <si>
    <t>Período</t>
  </si>
  <si>
    <t>dívida (1)</t>
  </si>
  <si>
    <t>Reembolso</t>
  </si>
  <si>
    <t>dívida (2)</t>
  </si>
  <si>
    <t>Juros</t>
  </si>
  <si>
    <t>Imp. Selo</t>
  </si>
  <si>
    <t>Totais</t>
  </si>
  <si>
    <r>
      <t>(1)</t>
    </r>
    <r>
      <rPr>
        <sz val="8"/>
        <rFont val="Arial"/>
        <family val="2"/>
      </rPr>
      <t xml:space="preserve"> No início do período</t>
    </r>
  </si>
  <si>
    <r>
      <t>(2)</t>
    </r>
    <r>
      <rPr>
        <sz val="8"/>
        <rFont val="Arial"/>
        <family val="2"/>
      </rPr>
      <t xml:space="preserve"> No final do período</t>
    </r>
  </si>
  <si>
    <t xml:space="preserve">Serviço da Dívida </t>
  </si>
  <si>
    <t>Fabricação de rebites, parafusos, molas e correntes metálica</t>
  </si>
  <si>
    <t>28741</t>
  </si>
  <si>
    <t>Fabricação de rebites e parafusos</t>
  </si>
  <si>
    <t>28742</t>
  </si>
  <si>
    <t>Fabricação de molas</t>
  </si>
  <si>
    <t>28743</t>
  </si>
  <si>
    <t>Fabricação de correntes metálicas</t>
  </si>
  <si>
    <t>2875</t>
  </si>
  <si>
    <t>Fabricação de outros prod. metálicos, ne</t>
  </si>
  <si>
    <t>28751</t>
  </si>
  <si>
    <t>Fabricação de louça metálica e artigos de uso doméstico</t>
  </si>
  <si>
    <t>28752</t>
  </si>
  <si>
    <t>Fabricação de outros prod. metálicos diversos, ne</t>
  </si>
  <si>
    <t>29</t>
  </si>
  <si>
    <t>Fabricação de máquinas e de equipamentos, ne</t>
  </si>
  <si>
    <t>291</t>
  </si>
  <si>
    <t>Fab.maq.e equip.p/prod.e util.de energia mecânica (exc...)</t>
  </si>
  <si>
    <t>2911</t>
  </si>
  <si>
    <t>Fabricação de motores e turbinas</t>
  </si>
  <si>
    <t>29110</t>
  </si>
  <si>
    <t>2912</t>
  </si>
  <si>
    <t>Fabricação de bombas e compressores</t>
  </si>
  <si>
    <t>29120</t>
  </si>
  <si>
    <t>2913</t>
  </si>
  <si>
    <t>Fabricação de torneiras e de válvulas</t>
  </si>
  <si>
    <t>29130</t>
  </si>
  <si>
    <t>2914</t>
  </si>
  <si>
    <t>Fab. rolamentos, engrenagens e outros órgãos de transmissão</t>
  </si>
  <si>
    <t>29140</t>
  </si>
  <si>
    <t>292</t>
  </si>
  <si>
    <t>Fabricação de máquinas de uso geral</t>
  </si>
  <si>
    <t>2921</t>
  </si>
  <si>
    <t>Fabricação de fornos e queimadores</t>
  </si>
  <si>
    <t>29210</t>
  </si>
  <si>
    <t>2922</t>
  </si>
  <si>
    <t>Fabricação de equipamento de elevação e de movimentação</t>
  </si>
  <si>
    <t>29221</t>
  </si>
  <si>
    <t>Fab. ascensores, monta cargas, escadas, passadeiras rolantes</t>
  </si>
  <si>
    <t>29222</t>
  </si>
  <si>
    <t>Fabricação de equipamentos de elevação e de movimentação, ne</t>
  </si>
  <si>
    <t>2923</t>
  </si>
  <si>
    <t>Fab. equipamento não doméstico p/ refrigeração e ventilação</t>
  </si>
  <si>
    <t>29230</t>
  </si>
  <si>
    <t>2924</t>
  </si>
  <si>
    <t>Fabricação de outras máquinas de uso geral, ne</t>
  </si>
  <si>
    <t>29241</t>
  </si>
  <si>
    <t>Fab. e reparação de máq. de acondicionamento e de embalagem</t>
  </si>
  <si>
    <t>29242</t>
  </si>
  <si>
    <t>3101</t>
  </si>
  <si>
    <t>012</t>
  </si>
  <si>
    <t>Produção animal</t>
  </si>
  <si>
    <t>Calheta (S.Jorge)</t>
  </si>
  <si>
    <t>Ilha de São Jorge</t>
  </si>
  <si>
    <t>4501</t>
  </si>
  <si>
    <t>0121</t>
  </si>
  <si>
    <t>Bovinicultura</t>
  </si>
  <si>
    <t>Câmara de Lobos</t>
  </si>
  <si>
    <t>3102</t>
  </si>
  <si>
    <t>01210</t>
  </si>
  <si>
    <t>Caminha</t>
  </si>
  <si>
    <t>1602</t>
  </si>
  <si>
    <t>0122</t>
  </si>
  <si>
    <t>Criação de gado ovino, caprino, cavalar, asinino e muar</t>
  </si>
  <si>
    <t>Campo Maior</t>
  </si>
  <si>
    <t>1204</t>
  </si>
  <si>
    <t>01220</t>
  </si>
  <si>
    <t>Cantanhede</t>
  </si>
  <si>
    <t>Baixo Mondego</t>
  </si>
  <si>
    <t>0602</t>
  </si>
  <si>
    <t>0123</t>
  </si>
  <si>
    <t>Suinicultura</t>
  </si>
  <si>
    <t>Carrazeda de Ansiães</t>
  </si>
  <si>
    <t>0403</t>
  </si>
  <si>
    <t>01230</t>
  </si>
  <si>
    <t>Carregal do Sal</t>
  </si>
  <si>
    <t>1802</t>
  </si>
  <si>
    <t>0124</t>
  </si>
  <si>
    <t>Avicultura</t>
  </si>
  <si>
    <t>Cartaxo</t>
  </si>
  <si>
    <t>1406</t>
  </si>
  <si>
    <t>01240</t>
  </si>
  <si>
    <t>Cascais</t>
  </si>
  <si>
    <t>1105</t>
  </si>
  <si>
    <t>0125</t>
  </si>
  <si>
    <t>Outra produção animal</t>
  </si>
  <si>
    <t>Castanheira de Pêra</t>
  </si>
  <si>
    <t>1007</t>
  </si>
  <si>
    <t>01251</t>
  </si>
  <si>
    <t>Apicultura</t>
  </si>
  <si>
    <t>Beira Interior Sul</t>
  </si>
  <si>
    <t>0502</t>
  </si>
  <si>
    <t>01252</t>
  </si>
  <si>
    <t>Outra produção animal, ne</t>
  </si>
  <si>
    <t>QUADRO 9.1 - DEMONSTRAÇÃO DE RESULTADOS HISTÓRICA DA EMPRESA</t>
  </si>
  <si>
    <t xml:space="preserve">               QUADRO 10.1 - BALANÇOS HISTÓRICOS DA EMPRESA</t>
  </si>
  <si>
    <t>Preparação e conservação de frutos e de prod. hortícolas, ne</t>
  </si>
  <si>
    <t>Olhão</t>
  </si>
  <si>
    <t>0810</t>
  </si>
  <si>
    <t>15330</t>
  </si>
  <si>
    <t>Oliveira de Azeméis</t>
  </si>
  <si>
    <t>15331</t>
  </si>
  <si>
    <t>Congelação de frutos e de prod. hortícolas</t>
  </si>
  <si>
    <t>Oliveira de Frades</t>
  </si>
  <si>
    <t>1810</t>
  </si>
  <si>
    <t>15332</t>
  </si>
  <si>
    <t>Secagem e desidratação de frutos e de prod. hortícolas</t>
  </si>
  <si>
    <t>Oliveira do Bairro</t>
  </si>
  <si>
    <t>0114</t>
  </si>
  <si>
    <t>15333</t>
  </si>
  <si>
    <t>Fabricação de doces, compotas, geleias e marmelada</t>
  </si>
  <si>
    <t>Oliveira do Hospital</t>
  </si>
  <si>
    <t>0611</t>
  </si>
  <si>
    <t>15334</t>
  </si>
  <si>
    <t>Descasque, transformação de frutos de casca rija comestíveis</t>
  </si>
  <si>
    <t>Ourém</t>
  </si>
  <si>
    <t>15335</t>
  </si>
  <si>
    <t>Imparidade de dívidas a receber (perdas/reversões)</t>
  </si>
  <si>
    <t>Provisões (aumentos/reduções)</t>
  </si>
  <si>
    <t>Imparidade de investimentos não depreciáveis/amortizáveis (perdas/reversões)</t>
  </si>
  <si>
    <t>Aumentos/reduções de justo valor</t>
  </si>
  <si>
    <t>Outros rendimentos e ganhos</t>
  </si>
  <si>
    <t>Outros gastos e perdas</t>
  </si>
  <si>
    <t>Resultado antes de depreciações, gastos de financiamento e impostos</t>
  </si>
  <si>
    <t>Gastos/reversões de depreciação e de amortização</t>
  </si>
  <si>
    <t>Imparidade de Investimentos depreciáveis/amortizáveis (perdas/reversões)</t>
  </si>
  <si>
    <t>Resultado operacional (antes de gastos de financiamento e impostos)</t>
  </si>
  <si>
    <t>Juros e rendimentos similares obtidos</t>
  </si>
  <si>
    <t>Juros e gastos similares suportados</t>
  </si>
  <si>
    <t>Resultado antes de impostos</t>
  </si>
  <si>
    <t>4.JUROS DURANTE A CONSTRUÇÃO</t>
  </si>
  <si>
    <t>5.FUNDO DE MANEIO</t>
  </si>
  <si>
    <t>Prep. e conserv. de frutos e prod. hortícolas p/processos,ne</t>
  </si>
  <si>
    <t>Ourique</t>
  </si>
  <si>
    <t>0212</t>
  </si>
  <si>
    <t>154</t>
  </si>
  <si>
    <t>Produção de óleos e gorduras animais e vegetais</t>
  </si>
  <si>
    <t>Ovar</t>
  </si>
  <si>
    <t>0115</t>
  </si>
  <si>
    <t>1541</t>
  </si>
  <si>
    <t>Produção de óleos e gorduras brutos</t>
  </si>
  <si>
    <t>Paços de Ferreira</t>
  </si>
  <si>
    <t>1309</t>
  </si>
  <si>
    <t>15411</t>
  </si>
  <si>
    <t>Produção de óleos e gorduras animais brutos</t>
  </si>
  <si>
    <t>Palmela</t>
  </si>
  <si>
    <t>1508</t>
  </si>
  <si>
    <t>15412</t>
  </si>
  <si>
    <t>Produção de azeite</t>
  </si>
  <si>
    <t>Pampilhosa da Serra</t>
  </si>
  <si>
    <t>0612</t>
  </si>
  <si>
    <t>15413</t>
  </si>
  <si>
    <t>Produção de óleos vegetais brutos (excepto azeite)</t>
  </si>
  <si>
    <t>Paredes</t>
  </si>
  <si>
    <t>1542</t>
  </si>
  <si>
    <t>Refinação de óleos e gorduras</t>
  </si>
  <si>
    <t>Paredes de Coura</t>
  </si>
  <si>
    <t>1605</t>
  </si>
  <si>
    <t>15420</t>
  </si>
  <si>
    <t>Pedrógão Grande</t>
  </si>
  <si>
    <t>1013</t>
  </si>
  <si>
    <t>1543</t>
  </si>
  <si>
    <t>Fabricação de margarinas e de gorduras alimentares similares</t>
  </si>
  <si>
    <t>Penacova</t>
  </si>
  <si>
    <t>0613</t>
  </si>
  <si>
    <t>15430</t>
  </si>
  <si>
    <t>Penafiel</t>
  </si>
  <si>
    <t>1311</t>
  </si>
  <si>
    <t>155</t>
  </si>
  <si>
    <t>Indústria de lactícinios</t>
  </si>
  <si>
    <t>Penalva do Castelo</t>
  </si>
  <si>
    <t>1811</t>
  </si>
  <si>
    <t>1551</t>
  </si>
  <si>
    <t>Indústrias do leite e derivados</t>
  </si>
  <si>
    <t>Penamacor</t>
  </si>
  <si>
    <t>0507</t>
  </si>
  <si>
    <t>15510</t>
  </si>
  <si>
    <t>Penedono</t>
  </si>
  <si>
    <t>1812</t>
  </si>
  <si>
    <t>1552</t>
  </si>
  <si>
    <t>Fabricação de gelados e sorvetes</t>
  </si>
  <si>
    <t>Penela</t>
  </si>
  <si>
    <t>0614</t>
  </si>
  <si>
    <t>15520</t>
  </si>
  <si>
    <t>Peniche</t>
  </si>
  <si>
    <t>1014</t>
  </si>
  <si>
    <t>156</t>
  </si>
  <si>
    <t>Transf.cereais,leguminosas; fab.amidos,féculas e prod. afins</t>
  </si>
  <si>
    <t>Peso da Régua</t>
  </si>
  <si>
    <t>1708</t>
  </si>
  <si>
    <t>1561</t>
  </si>
  <si>
    <t>Transformação de cereais e leguminosas</t>
  </si>
  <si>
    <t>Pinhel</t>
  </si>
  <si>
    <t>0910</t>
  </si>
  <si>
    <t>15611</t>
  </si>
  <si>
    <t>Moagem de cereais</t>
  </si>
  <si>
    <t>Pombal</t>
  </si>
  <si>
    <t>1015</t>
  </si>
  <si>
    <t>15612</t>
  </si>
  <si>
    <t>Descasque, branqueamento e glaciagem de arroz</t>
  </si>
  <si>
    <t>Ponta Delgada</t>
  </si>
  <si>
    <t>4203</t>
  </si>
  <si>
    <t>15613</t>
  </si>
  <si>
    <t>Transformação de cereais e leguminosas, ne</t>
  </si>
  <si>
    <t>Ponta do Sol</t>
  </si>
  <si>
    <t>3105</t>
  </si>
  <si>
    <t>1562</t>
  </si>
  <si>
    <t>Fabricação de amidos, féculas e prod. afins</t>
  </si>
  <si>
    <t>Ponte da Barca</t>
  </si>
  <si>
    <t>1606</t>
  </si>
  <si>
    <t>15620</t>
  </si>
  <si>
    <t>Ponte de Lima</t>
  </si>
  <si>
    <t>1607</t>
  </si>
  <si>
    <t>157</t>
  </si>
  <si>
    <t>Fabricação de alimentos compostos p/ animais</t>
  </si>
  <si>
    <t>Ponte de Sor</t>
  </si>
  <si>
    <t>1213</t>
  </si>
  <si>
    <t>1571</t>
  </si>
  <si>
    <t>Fabricação de alimentos p/ animais de criação</t>
  </si>
  <si>
    <t>1214</t>
  </si>
  <si>
    <t>15710</t>
  </si>
  <si>
    <t>Portel</t>
  </si>
  <si>
    <t>0709</t>
  </si>
  <si>
    <t>1572</t>
  </si>
  <si>
    <t>Fabricação de alimentos p/ animais de estimação</t>
  </si>
  <si>
    <t>Portimão</t>
  </si>
  <si>
    <t>0811</t>
  </si>
  <si>
    <t>15720</t>
  </si>
  <si>
    <t>1312</t>
  </si>
  <si>
    <t>158</t>
  </si>
  <si>
    <t>Fabricação de outros prod. alimentares</t>
  </si>
  <si>
    <t>Porto de Mós</t>
  </si>
  <si>
    <t>1016</t>
  </si>
  <si>
    <t>1581</t>
  </si>
  <si>
    <t>Panificação e pastelaria</t>
  </si>
  <si>
    <t>Porto Moniz</t>
  </si>
  <si>
    <t>3106</t>
  </si>
  <si>
    <t>15811</t>
  </si>
  <si>
    <t>Panificação</t>
  </si>
  <si>
    <t>Porto Santo</t>
  </si>
  <si>
    <t>Ilha de Porto Santo</t>
  </si>
  <si>
    <t>3201</t>
  </si>
  <si>
    <t>15812</t>
  </si>
  <si>
    <t>Pastelaria</t>
  </si>
  <si>
    <t>Póvoa de Lanhoso</t>
  </si>
  <si>
    <t>0309</t>
  </si>
  <si>
    <t>1582</t>
  </si>
  <si>
    <t>Fab. bolachas, biscoitos, tostas e pastelaria de conservação</t>
  </si>
  <si>
    <t>Póvoa de Varzim</t>
  </si>
  <si>
    <t>1313</t>
  </si>
  <si>
    <t>15820</t>
  </si>
  <si>
    <t>Povoação</t>
  </si>
  <si>
    <t>4204</t>
  </si>
  <si>
    <t>1583</t>
  </si>
  <si>
    <t>Indústria do açúcar</t>
  </si>
  <si>
    <t>Proença-a-Nova</t>
  </si>
  <si>
    <t>0508</t>
  </si>
  <si>
    <t>15830</t>
  </si>
  <si>
    <t>Redondo</t>
  </si>
  <si>
    <t>0710</t>
  </si>
  <si>
    <t>1584</t>
  </si>
  <si>
    <t>Ind. do cacau, do chocolate e dos prod. de confeitaria</t>
  </si>
  <si>
    <t>Organização de feiras e de exposições</t>
  </si>
  <si>
    <t>74842</t>
  </si>
  <si>
    <t>Outras activ. de serv. prest. principal. às emp. diversas,ne</t>
  </si>
  <si>
    <t>75</t>
  </si>
  <si>
    <t>Administração Pública, Defesa e Segurança Social obrigatória</t>
  </si>
  <si>
    <t>751</t>
  </si>
  <si>
    <t>Administração Pública em geral,  económica e social</t>
  </si>
  <si>
    <t>7511</t>
  </si>
  <si>
    <t>Administração Pública - geral</t>
  </si>
  <si>
    <t>75111</t>
  </si>
  <si>
    <t>Administração central</t>
  </si>
  <si>
    <t>75112</t>
  </si>
  <si>
    <t>Administração regional</t>
  </si>
  <si>
    <t>75113</t>
  </si>
  <si>
    <t>Administração local</t>
  </si>
  <si>
    <t>7512</t>
  </si>
  <si>
    <t>Adm.Púb. - activ.sociais e culturais,exc.Seg.Soc.obrigatória</t>
  </si>
  <si>
    <t>75121</t>
  </si>
  <si>
    <t>Administração Pública - actividades de Saúde</t>
  </si>
  <si>
    <t>75122</t>
  </si>
  <si>
    <t>Administração Pública - actividades de Educação</t>
  </si>
  <si>
    <t>75123</t>
  </si>
  <si>
    <t>Adm.Púb.-activ.Cultura,Desporto,Recreação,Ambiente,Habitação</t>
  </si>
  <si>
    <t>7513</t>
  </si>
  <si>
    <t>Administração Pública - actividades económicas</t>
  </si>
  <si>
    <t>75130</t>
  </si>
  <si>
    <t>7514</t>
  </si>
  <si>
    <t>Actividades de apoio ao conjunto da Administração Pública</t>
  </si>
  <si>
    <t>75140</t>
  </si>
  <si>
    <t>752</t>
  </si>
  <si>
    <t>Neg.Estrang.,Defesa,Justiça,Seg.,Ordem Púb.e Protecção Cívil</t>
  </si>
  <si>
    <t>7521</t>
  </si>
  <si>
    <t>Negócios estrangeiros</t>
  </si>
  <si>
    <t>75210</t>
  </si>
  <si>
    <t>7522</t>
  </si>
  <si>
    <t>Fabricação de joalharia, ourivesaria e artigos similares, ne</t>
  </si>
  <si>
    <t>36221</t>
  </si>
  <si>
    <t>Fabricação de filigranas</t>
  </si>
  <si>
    <t>Escolas de condução e pilotagem</t>
  </si>
  <si>
    <t>80410</t>
  </si>
  <si>
    <t>8042</t>
  </si>
  <si>
    <t>Ensino p/ adultos e outras actividades educativas, ne</t>
  </si>
  <si>
    <t>80421</t>
  </si>
  <si>
    <t>Formação profissional</t>
  </si>
  <si>
    <t>80422</t>
  </si>
  <si>
    <t>Outras actividades educativas, ne</t>
  </si>
  <si>
    <t>85</t>
  </si>
  <si>
    <t>Saúde a acção social</t>
  </si>
  <si>
    <t>851</t>
  </si>
  <si>
    <t>Actividades de saúde humana</t>
  </si>
  <si>
    <t>8511</t>
  </si>
  <si>
    <t>Actividades dos estab. de saúde c/ internamento</t>
  </si>
  <si>
    <t>85110</t>
  </si>
  <si>
    <t>8512</t>
  </si>
  <si>
    <t>Actividades de prática clínica em ambulatório</t>
  </si>
  <si>
    <t>85120</t>
  </si>
  <si>
    <t>8513</t>
  </si>
  <si>
    <t>Actividades de medicina dentária e odontologia</t>
  </si>
  <si>
    <t>85130</t>
  </si>
  <si>
    <t>8514</t>
  </si>
  <si>
    <t>Outras actividades de saúde humana</t>
  </si>
  <si>
    <t>85141</t>
  </si>
  <si>
    <t>Laboratórios de análises clínicas</t>
  </si>
  <si>
    <t>85142</t>
  </si>
  <si>
    <t>Actividades de ambulâncias</t>
  </si>
  <si>
    <t>85143</t>
  </si>
  <si>
    <t>Actividades de enfermagem</t>
  </si>
  <si>
    <t>85144</t>
  </si>
  <si>
    <t>Centros de recolha e bancos de órgãos</t>
  </si>
  <si>
    <t>85145</t>
  </si>
  <si>
    <t>Outras actividades de saúde humana, ne</t>
  </si>
  <si>
    <t>852</t>
  </si>
  <si>
    <t>Actividades veterinárias</t>
  </si>
  <si>
    <t>8520</t>
  </si>
  <si>
    <t>85200</t>
  </si>
  <si>
    <t>853</t>
  </si>
  <si>
    <t>Actividades de acção social</t>
  </si>
  <si>
    <t>8531</t>
  </si>
  <si>
    <t>Acção social c/ alojamento</t>
  </si>
  <si>
    <t>85311</t>
  </si>
  <si>
    <t>Acção social p/ a infância e juventude, com alojamento</t>
  </si>
  <si>
    <t>85312</t>
  </si>
  <si>
    <t>Acção social p/ pessoas com deficiência, com alojamento</t>
  </si>
  <si>
    <t>85313</t>
  </si>
  <si>
    <t>Acção social p/ pessoas idosas, c/ alojamento</t>
  </si>
  <si>
    <t>85314</t>
  </si>
  <si>
    <t>Acção social c/ alojamento, ne</t>
  </si>
  <si>
    <t>8532</t>
  </si>
  <si>
    <t>Acção social s/ alojamento</t>
  </si>
  <si>
    <t>85321</t>
  </si>
  <si>
    <t>Acção social p/ a infãncia e juventude, s/ alojamento</t>
  </si>
  <si>
    <t>85322</t>
  </si>
  <si>
    <t>Acção social p/ pessoas com deficiência, s/ alojamento</t>
  </si>
  <si>
    <t>85323</t>
  </si>
  <si>
    <t>Tomou conhecimento das condições de elegibilidade subjetivas de acordo com o artº 3º do Código Fiscal do Investimento Anexo ao Decreto-Lei n.º 162/2014, de 31 de outubro</t>
  </si>
  <si>
    <t>Tomou conhecimento das condições de elegibilidade objetivas de acordo com o artº 4º do Código Fiscal do Investimento Anexo ao Decreto-Lei n.º 162/2014, de 31 de outubro</t>
  </si>
  <si>
    <t>Tomou conhecimento e declara estar em condições de cumprir com as obrigações dos promotores de acordo com o artº 6º do Código Fiscal do Investimento Anexo ao Decreto-Lei n.º 162/2014, de 31 de outubro</t>
  </si>
  <si>
    <t>Reguengos de Monsaraz</t>
  </si>
  <si>
    <t>0711</t>
  </si>
  <si>
    <t>15841</t>
  </si>
  <si>
    <t>Fabricação de cacau e de chocolate</t>
  </si>
  <si>
    <t>Resende</t>
  </si>
  <si>
    <t>1813</t>
  </si>
  <si>
    <t>15842</t>
  </si>
  <si>
    <t>Fabricação de prod. de confeitaria</t>
  </si>
  <si>
    <t>Ribeira Brava</t>
  </si>
  <si>
    <t>3107</t>
  </si>
  <si>
    <t>1585</t>
  </si>
  <si>
    <t>Fabricação de massas alimentícias, cuscus e similares</t>
  </si>
  <si>
    <t>Ribeira de Pena</t>
  </si>
  <si>
    <t>1709</t>
  </si>
  <si>
    <t>15850</t>
  </si>
  <si>
    <t>Ribeira Grande</t>
  </si>
  <si>
    <t>4205</t>
  </si>
  <si>
    <t>1586</t>
  </si>
  <si>
    <t>Indústria do café e do chá</t>
  </si>
  <si>
    <t>Rio Maior</t>
  </si>
  <si>
    <t>1414</t>
  </si>
  <si>
    <t>15860</t>
  </si>
  <si>
    <t>Sabrosa</t>
  </si>
  <si>
    <t>1710</t>
  </si>
  <si>
    <t>1587</t>
  </si>
  <si>
    <t>Fabricação de condimentos e temperos</t>
  </si>
  <si>
    <t>Sabugal</t>
  </si>
  <si>
    <t>0911</t>
  </si>
  <si>
    <t>Comércio p/ grosso de tabaco em bruto</t>
  </si>
  <si>
    <t>51250</t>
  </si>
  <si>
    <t>513</t>
  </si>
  <si>
    <t>Comércio p/ grosso de prod. alimentares, bebidas e tabaco</t>
  </si>
  <si>
    <t>5131</t>
  </si>
  <si>
    <t>Comércio p/ grosso de fruta e de prod. hortícolas</t>
  </si>
  <si>
    <t>51311</t>
  </si>
  <si>
    <t>Com. p/ grosso de fruta e de prod. hortícolas, exc. batata</t>
  </si>
  <si>
    <t>51312</t>
  </si>
  <si>
    <t>Comércio p/ grosso de batata</t>
  </si>
  <si>
    <t>5132</t>
  </si>
  <si>
    <t>Comércio p/ grosso de carne e de prod. à base de carne</t>
  </si>
  <si>
    <t>51320</t>
  </si>
  <si>
    <t>5133</t>
  </si>
  <si>
    <t>Com. p/ grosso leite e derivados, ovos, azeite, óleos, gord.</t>
  </si>
  <si>
    <t>51331</t>
  </si>
  <si>
    <t>Comércio p/ grosso de leite, seus derivados e ovos</t>
  </si>
  <si>
    <t>51332</t>
  </si>
  <si>
    <t>Comércio p/ grosso de azeite, óleos e gorduras alimentares</t>
  </si>
  <si>
    <t>5134</t>
  </si>
  <si>
    <t>Fabricação de caldeiras e radiadores p/ aquecimento central</t>
  </si>
  <si>
    <t>28220</t>
  </si>
  <si>
    <t>283</t>
  </si>
  <si>
    <t>Fab. geradores de vapor (exc. caldeiras p/ aquec. central)</t>
  </si>
  <si>
    <t>2830</t>
  </si>
  <si>
    <t>28300</t>
  </si>
  <si>
    <t>284</t>
  </si>
  <si>
    <t>Fab. prod. forjados, estamp. e laminados; metalurgia dos pós</t>
  </si>
  <si>
    <t>2840</t>
  </si>
  <si>
    <t>28400</t>
  </si>
  <si>
    <t>28401</t>
  </si>
  <si>
    <t>Fabricação de prod. forjados, estampados e laminados</t>
  </si>
  <si>
    <t>28402</t>
  </si>
  <si>
    <t>Fabricação de prod. por pulverometalurgia</t>
  </si>
  <si>
    <t>285</t>
  </si>
  <si>
    <t>Tratamento e revest. de metais; activ. de mecânica em geral</t>
  </si>
  <si>
    <t>2851</t>
  </si>
  <si>
    <t>Tratamento e revestimento de metais</t>
  </si>
  <si>
    <t>28510</t>
  </si>
  <si>
    <t>2852</t>
  </si>
  <si>
    <t>Actividades de mecânica geral</t>
  </si>
  <si>
    <t>28520</t>
  </si>
  <si>
    <t>286</t>
  </si>
  <si>
    <t>Fabricação de cutelaria, ferramentas e ferragens</t>
  </si>
  <si>
    <t>2861</t>
  </si>
  <si>
    <t>Fabricação de cutelaria</t>
  </si>
  <si>
    <t>28610</t>
  </si>
  <si>
    <t>2862</t>
  </si>
  <si>
    <t>Fabricação de ferramentas</t>
  </si>
  <si>
    <t>28621</t>
  </si>
  <si>
    <t>Fabricação de produtos de confeitaria</t>
  </si>
  <si>
    <t>10830</t>
  </si>
  <si>
    <t>10840</t>
  </si>
  <si>
    <t>10850</t>
  </si>
  <si>
    <t>A - CARACTERIZAÇÃO DO PROMOTOR</t>
  </si>
  <si>
    <t>C - DADOS HISTÓRICOS (últimos 3 anos)</t>
  </si>
  <si>
    <t>D - APOIOS FISCAIS E FINANCEIROS RECEBIDOS (últimos 5 anos)</t>
  </si>
  <si>
    <t>E - BENEFÍCIOS FISCAIS A QUE SE CANDIDATA</t>
  </si>
  <si>
    <t>Terrenos</t>
  </si>
  <si>
    <t>Edifícios</t>
  </si>
  <si>
    <t>Equipamentos</t>
  </si>
  <si>
    <t>Total Activo Fixo</t>
  </si>
  <si>
    <t>Devedores</t>
  </si>
  <si>
    <t>Inventários</t>
  </si>
  <si>
    <t>Estado e Out. Ent. Públicos</t>
  </si>
  <si>
    <t>Fornecedores</t>
  </si>
  <si>
    <t>Fornec. Investimentos</t>
  </si>
  <si>
    <t>Total Fundo de Maneio</t>
  </si>
  <si>
    <t>Invest. Em Fundo de Maneio</t>
  </si>
  <si>
    <t xml:space="preserve">   Activo Circulante</t>
  </si>
  <si>
    <t xml:space="preserve">   Passivo Circulante</t>
  </si>
  <si>
    <t>DEMOSTRAÇÃO DE RESULTADOS DO PROJECTO</t>
  </si>
  <si>
    <t>INVESTIMENTO</t>
  </si>
  <si>
    <t>Prestações Suplementares</t>
  </si>
  <si>
    <t xml:space="preserve">   Total Fundos Próprios</t>
  </si>
  <si>
    <t xml:space="preserve">   Total Capitais Alheios</t>
  </si>
  <si>
    <r>
      <t xml:space="preserve">   Suprimentos consolidados </t>
    </r>
    <r>
      <rPr>
        <vertAlign val="superscript"/>
        <sz val="10"/>
        <rFont val="Tahoma"/>
        <family val="2"/>
      </rPr>
      <t>(3)</t>
    </r>
  </si>
  <si>
    <t xml:space="preserve">   Outras dívidas a sócios / accionistas</t>
  </si>
  <si>
    <t>FINANCIAMENTO</t>
  </si>
  <si>
    <t>Capital Social (1)</t>
  </si>
  <si>
    <t xml:space="preserve">   Autofinanciamento (2)</t>
  </si>
  <si>
    <t>Recursos de Financiamento</t>
  </si>
  <si>
    <t>Comércio p/ grosso de peixe, crustáceos e moluscos</t>
  </si>
  <si>
    <t>51382</t>
  </si>
  <si>
    <t>Comércio p/ grosso de outros prod. alimentares, ne</t>
  </si>
  <si>
    <t>Sesimbra</t>
  </si>
  <si>
    <t>1598</t>
  </si>
  <si>
    <t>Prod. águas minerais e bebidas refrescantes não alcoólicas</t>
  </si>
  <si>
    <t>15981</t>
  </si>
  <si>
    <t>Engarrafamento de águas minerais naturais e de nascente</t>
  </si>
  <si>
    <t>Sever do Vouga</t>
  </si>
  <si>
    <t>0117</t>
  </si>
  <si>
    <t>15982</t>
  </si>
  <si>
    <t>Fab. de refrigerantes e de outras bebidas não alcoólicas, ne</t>
  </si>
  <si>
    <t>Silves</t>
  </si>
  <si>
    <t>0813</t>
  </si>
  <si>
    <t>16</t>
  </si>
  <si>
    <t>Indústria do tabaco</t>
  </si>
  <si>
    <t>Sines</t>
  </si>
  <si>
    <t>160</t>
  </si>
  <si>
    <t>Sintra</t>
  </si>
  <si>
    <t>1111</t>
  </si>
  <si>
    <t>1600</t>
  </si>
  <si>
    <t>Sobral de Monte Agraço</t>
  </si>
  <si>
    <t>1112</t>
  </si>
  <si>
    <t>16000</t>
  </si>
  <si>
    <t>Soure</t>
  </si>
  <si>
    <t>0615</t>
  </si>
  <si>
    <t>17</t>
  </si>
  <si>
    <t>Fabricação de têxteis</t>
  </si>
  <si>
    <t>Sousel</t>
  </si>
  <si>
    <t>1215</t>
  </si>
  <si>
    <t>171</t>
  </si>
  <si>
    <t>Preparação e fiação de fibras têxteis</t>
  </si>
  <si>
    <t>Tábua</t>
  </si>
  <si>
    <t>0616</t>
  </si>
  <si>
    <t>Preparação e fiação de fibras do tipo algodão</t>
  </si>
  <si>
    <t>Tabuaço</t>
  </si>
  <si>
    <t>1819</t>
  </si>
  <si>
    <t>17110</t>
  </si>
  <si>
    <t>Tarouca</t>
  </si>
  <si>
    <t>1820</t>
  </si>
  <si>
    <t>1712</t>
  </si>
  <si>
    <t>Preparação e fiação de fibras do tipo lã cardada</t>
  </si>
  <si>
    <t>Tavira</t>
  </si>
  <si>
    <t>0814</t>
  </si>
  <si>
    <t>17120</t>
  </si>
  <si>
    <t>Terras de Bouro</t>
  </si>
  <si>
    <t>0310</t>
  </si>
  <si>
    <t>1713</t>
  </si>
  <si>
    <t>Preparação e fiação de fibras do tipo lã penteada</t>
  </si>
  <si>
    <t>Tomar</t>
  </si>
  <si>
    <t>1418</t>
  </si>
  <si>
    <t>17130</t>
  </si>
  <si>
    <t>Tondela</t>
  </si>
  <si>
    <t>1821</t>
  </si>
  <si>
    <t>1714</t>
  </si>
  <si>
    <t>Preparação e fiação de fibras do tipo linho</t>
  </si>
  <si>
    <t>Torre de Moncorvo</t>
  </si>
  <si>
    <t>0409</t>
  </si>
  <si>
    <t>17140</t>
  </si>
  <si>
    <t>Torres Novas</t>
  </si>
  <si>
    <t>1419</t>
  </si>
  <si>
    <t>1715</t>
  </si>
  <si>
    <t>Prep./fiação seda; prep./texturização filamentos sintéticos</t>
  </si>
  <si>
    <t>Torres Vedras</t>
  </si>
  <si>
    <t>1113</t>
  </si>
  <si>
    <t>17150</t>
  </si>
  <si>
    <t>Trancoso</t>
  </si>
  <si>
    <t>0913</t>
  </si>
  <si>
    <t>1716</t>
  </si>
  <si>
    <t>Fabricação de linhas de costura</t>
  </si>
  <si>
    <t>Trofa</t>
  </si>
  <si>
    <t>1318</t>
  </si>
  <si>
    <t>17160</t>
  </si>
  <si>
    <t>Vagos</t>
  </si>
  <si>
    <t>0118</t>
  </si>
  <si>
    <t>1717</t>
  </si>
  <si>
    <t>Preparação e fiação de outras fibras têxteis</t>
  </si>
  <si>
    <t>Vale de Cambra</t>
  </si>
  <si>
    <t>Constância</t>
  </si>
  <si>
    <t>1408</t>
  </si>
  <si>
    <t>Silvicultura,expl. florestal e activ. dos serv. relacionados</t>
  </si>
  <si>
    <t>Coruche</t>
  </si>
  <si>
    <t>1409</t>
  </si>
  <si>
    <t>020</t>
  </si>
  <si>
    <t>Corvo</t>
  </si>
  <si>
    <t>Ilha do Corvo</t>
  </si>
  <si>
    <t>4901</t>
  </si>
  <si>
    <t>Silvicultura e exploração florestal</t>
  </si>
  <si>
    <t>Covilhã</t>
  </si>
  <si>
    <t>0503</t>
  </si>
  <si>
    <t>02011</t>
  </si>
  <si>
    <t>Silvicultura</t>
  </si>
  <si>
    <t>Crato</t>
  </si>
  <si>
    <t>1206</t>
  </si>
  <si>
    <t>02012</t>
  </si>
  <si>
    <t>Exploração florestal</t>
  </si>
  <si>
    <t>Cuba</t>
  </si>
  <si>
    <t>0207</t>
  </si>
  <si>
    <t>Fabricação de rolamentos, de engrenagens e de outros orgãos de transmissão</t>
  </si>
  <si>
    <t>28221</t>
  </si>
  <si>
    <t>Fabricação de ascensores e monta cargas, escadas e passadeiras rolantes</t>
  </si>
  <si>
    <t>28222</t>
  </si>
  <si>
    <t>Fabricação de equipamentos de elevação e de movimentação, n.e.</t>
  </si>
  <si>
    <t>28230</t>
  </si>
  <si>
    <t>Fabricação de máquinas e equipamento de escritório, excepto computadores e equipamento periférico</t>
  </si>
  <si>
    <t>28240</t>
  </si>
  <si>
    <t>Fabricação de máquinas - ferramentas portáteis com motor</t>
  </si>
  <si>
    <t>28250</t>
  </si>
  <si>
    <t>Fabricação de equipamento não doméstico para refrigeração e ventilação</t>
  </si>
  <si>
    <t>28291</t>
  </si>
  <si>
    <t>Fabricação de máquinas de acondicionamento e de embalagem</t>
  </si>
  <si>
    <t>28292</t>
  </si>
  <si>
    <t>Fabricação de balanças e de outro equipamento para pesagem</t>
  </si>
  <si>
    <t>28293</t>
  </si>
  <si>
    <t>Fabricação de outras máquinas diversas de uso geral, n.e.</t>
  </si>
  <si>
    <t>Fabricação de máquinas e de tractores para a agricultura, pecuária e silvicultura</t>
  </si>
  <si>
    <t>28410</t>
  </si>
  <si>
    <t>Fabricação de máquinas - ferramentas para metais</t>
  </si>
  <si>
    <t>28490</t>
  </si>
  <si>
    <t>Fabricação de outras máquinas - ferramentas</t>
  </si>
  <si>
    <t>28910</t>
  </si>
  <si>
    <t>Fabricação de máquinas para a metalurgia</t>
  </si>
  <si>
    <t>28920</t>
  </si>
  <si>
    <t>Fabricação de máquinas para as indústrias extractivas e para a construção</t>
  </si>
  <si>
    <t>28930</t>
  </si>
  <si>
    <t>Fabricação de máquinas para as indústrias alimentares, das bebidas e do tabaco</t>
  </si>
  <si>
    <t>28940</t>
  </si>
  <si>
    <t>Fabricação de máquinas para as indústrias têxtil, do vestuário e do couro</t>
  </si>
  <si>
    <t>28950</t>
  </si>
  <si>
    <t>Fabricação de máquinas para as indústrias do papel e do cartão</t>
  </si>
  <si>
    <t>28960</t>
  </si>
  <si>
    <t>Fabricação de máquinas para as indústrias da borracha e do plástico</t>
  </si>
  <si>
    <t>28991</t>
  </si>
  <si>
    <t>Fabricação de máquinas para as indústrias de materiais de construção, cerâmica e vidro</t>
  </si>
  <si>
    <t>28992</t>
  </si>
  <si>
    <t>Cash-Flow Líquido Com Incentivos</t>
  </si>
  <si>
    <t>TIR</t>
  </si>
  <si>
    <t>VAL</t>
  </si>
  <si>
    <t>Sem Incentivos</t>
  </si>
  <si>
    <t>Com Incentivos</t>
  </si>
  <si>
    <t>0119</t>
  </si>
  <si>
    <t>17170</t>
  </si>
  <si>
    <t>Valença</t>
  </si>
  <si>
    <t>Reprodução de gravações de som</t>
  </si>
  <si>
    <t>22310</t>
  </si>
  <si>
    <t>2232</t>
  </si>
  <si>
    <t>Reprodução de gravações de vídeo</t>
  </si>
  <si>
    <t>22320</t>
  </si>
  <si>
    <t>2233</t>
  </si>
  <si>
    <t>Reprodução de suportes informáticos</t>
  </si>
  <si>
    <t>22330</t>
  </si>
  <si>
    <t>23</t>
  </si>
  <si>
    <t>Fab.coque,prod.petrolíferos refinados e trat.combust.nuclear</t>
  </si>
  <si>
    <t>231</t>
  </si>
  <si>
    <t>Fabricação de coque</t>
  </si>
  <si>
    <t>2310</t>
  </si>
  <si>
    <t>23100</t>
  </si>
  <si>
    <t>232</t>
  </si>
  <si>
    <t>Fabricação de produtos petrolíferos refinados</t>
  </si>
  <si>
    <t>2320</t>
  </si>
  <si>
    <t>23200</t>
  </si>
  <si>
    <t>233</t>
  </si>
  <si>
    <t>Tratamento de combustível nuclear</t>
  </si>
  <si>
    <t>2330</t>
  </si>
  <si>
    <t>23300</t>
  </si>
  <si>
    <t>24</t>
  </si>
  <si>
    <t>Fabricação de prod. químicos</t>
  </si>
  <si>
    <t>241</t>
  </si>
  <si>
    <t>Fabricação de prod. químicos de base</t>
  </si>
  <si>
    <t>2411</t>
  </si>
  <si>
    <t>Fabricação de gases industriais</t>
  </si>
  <si>
    <t>24110</t>
  </si>
  <si>
    <t>2412</t>
  </si>
  <si>
    <t>Fabricação de corantes e pigmentos</t>
  </si>
  <si>
    <t>24120</t>
  </si>
  <si>
    <t>2413</t>
  </si>
  <si>
    <t>Fabricação de outros prod. químicos inorgânicos de base</t>
  </si>
  <si>
    <t>24130</t>
  </si>
  <si>
    <t>2414</t>
  </si>
  <si>
    <t>Fabricação de outros prod. químicos orgânicos de base</t>
  </si>
  <si>
    <t>24141</t>
  </si>
  <si>
    <t>Fabricação de resinosos e seus derivados</t>
  </si>
  <si>
    <t>24142</t>
  </si>
  <si>
    <t>Fabricação de carvão (vegetal e animal) e prod. associados</t>
  </si>
  <si>
    <t>24143</t>
  </si>
  <si>
    <t>Fabricação de outros prod. químicos orgânicos de base, ne</t>
  </si>
  <si>
    <t>2415</t>
  </si>
  <si>
    <t>Fabricação de adubos e de compostos azotados</t>
  </si>
  <si>
    <t>24151</t>
  </si>
  <si>
    <t>Fab. de adubos químicos ou minerais e de compostos azotados</t>
  </si>
  <si>
    <t>24152</t>
  </si>
  <si>
    <t>Fabricação de adubos orgãnicos e organo-minerais</t>
  </si>
  <si>
    <t>2416</t>
  </si>
  <si>
    <t>Fabricação de matérias plásticas sob formas primárias</t>
  </si>
  <si>
    <t>24160</t>
  </si>
  <si>
    <t>2417</t>
  </si>
  <si>
    <t>Fabricação de borracha sintética sob formas primárias</t>
  </si>
  <si>
    <t>4. JUROS DURANTE A CONSTRUÇÃO</t>
  </si>
  <si>
    <t>5. FUNDO DE MANEIO</t>
  </si>
  <si>
    <t>TOTAL DO INVESTIMENTO (1+2+3+4+5)</t>
  </si>
  <si>
    <t>Estudos relacionados com o projeto</t>
  </si>
  <si>
    <t>Patentes, licenças, «know-how» ou conhecimentos técnicos não protegidos por patente</t>
  </si>
  <si>
    <t xml:space="preserve">   Activo Fixo Tangível</t>
  </si>
  <si>
    <t xml:space="preserve">   Activo Fixo Intangível</t>
  </si>
  <si>
    <t xml:space="preserve">   Outros Investimentos</t>
  </si>
  <si>
    <t>469 Perdas por imparidade acumuladas</t>
  </si>
  <si>
    <t xml:space="preserve">2. Variação nos Inventários da Produção </t>
  </si>
  <si>
    <t>4. Resultado antes de impostos</t>
  </si>
  <si>
    <t>5. Proveitos Extraordinários (Incentivos)</t>
  </si>
  <si>
    <t>6. VA - Valor Acrescentado (1+2+3+4+5 )</t>
  </si>
  <si>
    <t>6811</t>
  </si>
  <si>
    <t>6264/6225</t>
  </si>
  <si>
    <t>Dão Lafões</t>
  </si>
  <si>
    <t>0901</t>
  </si>
  <si>
    <t>Energia</t>
  </si>
  <si>
    <t>07</t>
  </si>
  <si>
    <t>Não PME</t>
  </si>
  <si>
    <t>Raquel Iris Sousa</t>
  </si>
  <si>
    <t>Alandroal</t>
  </si>
  <si>
    <t>Évora</t>
  </si>
  <si>
    <t>Alentejo Central</t>
  </si>
  <si>
    <t>Alentejo</t>
  </si>
  <si>
    <t>0701</t>
  </si>
  <si>
    <t>Pequena Empresa</t>
  </si>
  <si>
    <t>Pontuações</t>
  </si>
  <si>
    <t>Ponderadores</t>
  </si>
  <si>
    <t>Albergaria-a-Velha</t>
  </si>
  <si>
    <t>0102</t>
  </si>
  <si>
    <t>06</t>
  </si>
  <si>
    <t>Albufeira</t>
  </si>
  <si>
    <t>Faro</t>
  </si>
  <si>
    <t>Algarve</t>
  </si>
  <si>
    <t>0801</t>
  </si>
  <si>
    <t>05</t>
  </si>
  <si>
    <t>Alcacér do Sal</t>
  </si>
  <si>
    <t>Setúbal</t>
  </si>
  <si>
    <t>Alentejo Litoral</t>
  </si>
  <si>
    <t>1501</t>
  </si>
  <si>
    <t>02</t>
  </si>
  <si>
    <t>Alcanena</t>
  </si>
  <si>
    <t>1402</t>
  </si>
  <si>
    <t>01</t>
  </si>
  <si>
    <t>Alcobaça</t>
  </si>
  <si>
    <t>Leiria</t>
  </si>
  <si>
    <t>Oeste</t>
  </si>
  <si>
    <t>1001</t>
  </si>
  <si>
    <t>08</t>
  </si>
  <si>
    <t>Alcochete</t>
  </si>
  <si>
    <t>Península de Setúbal</t>
  </si>
  <si>
    <t>Lisboa</t>
  </si>
  <si>
    <t>1502</t>
  </si>
  <si>
    <t>Alcoutim</t>
  </si>
  <si>
    <t>0802</t>
  </si>
  <si>
    <t>09</t>
  </si>
  <si>
    <t>Opções Tipo:</t>
  </si>
  <si>
    <t>Alenquer</t>
  </si>
  <si>
    <t>1101</t>
  </si>
  <si>
    <t>Empresa existente</t>
  </si>
  <si>
    <t>Alfândega da Fé</t>
  </si>
  <si>
    <t>Bragança</t>
  </si>
  <si>
    <t>Alto Trás-os-Montes</t>
  </si>
  <si>
    <t>Norte</t>
  </si>
  <si>
    <t>0401</t>
  </si>
  <si>
    <t>Tipologia de investimento</t>
  </si>
  <si>
    <t>Criação de empresa</t>
  </si>
  <si>
    <t>Alijó</t>
  </si>
  <si>
    <t>Vila Real</t>
  </si>
  <si>
    <t>Douro</t>
  </si>
  <si>
    <t>1701</t>
  </si>
  <si>
    <t>Código</t>
  </si>
  <si>
    <t>Aljezur</t>
  </si>
  <si>
    <t>0803</t>
  </si>
  <si>
    <t>411</t>
  </si>
  <si>
    <t>Partes de capital</t>
  </si>
  <si>
    <t>Benefício Fiscal</t>
  </si>
  <si>
    <t>Cumpre ou está em condições de cumprir as condições de elegibilidade subjetivas de acordo com o artº 3º do Código Fiscal do Investimento Anexo ao Decreto-Lei n.º 162/2014, de 31 de outubro, nos prazos fixados, sob pena de operar a caducidade e consequente anulação da candidatura.</t>
  </si>
  <si>
    <t xml:space="preserve">Cumpre ou está em condições de cumprir nos prazos fixados, as condições de elegibilidade objetivas de acordo com o artº 4º do Código Fiscal do Investimento Anexo ao Decreto-Lei n.º 162/2014, de 31 de outubro, bem como está em condições de comprovar o seu cumprimento, sob pena de se poder vir a operar a caducidade da decisão e consequente anulação dos apoios que venham a ser atribuídos ao projecto. </t>
  </si>
  <si>
    <t>EFEITO INCENTIVO ANÁLISE CONTRAFACTUAL - CENÁRIO 2 - Decisão de localização
(só preencher em caso de Decisão de localização)</t>
  </si>
  <si>
    <t>EFEITO INCENTIVO ANÁLISE CONTRAFACTUAL - CENÁRIO 1 - Decisão de Investimento
(Preencher quer para o Cenário 1 (Decisão de Investimento) quer para o Cenário 2 (Decisão de Localização))</t>
  </si>
  <si>
    <t>LOCALIZAÇÃO  ALTERNATIVA</t>
  </si>
  <si>
    <t>Edifícios e outras construções</t>
  </si>
  <si>
    <t>Projecto não notificável</t>
  </si>
  <si>
    <t>Alter do Chão</t>
  </si>
  <si>
    <t>Portalegre</t>
  </si>
  <si>
    <t>Alto Alentejo</t>
  </si>
  <si>
    <t>1201</t>
  </si>
  <si>
    <t>423</t>
  </si>
  <si>
    <t>Equipamento básico</t>
  </si>
  <si>
    <t>Alvaiázere</t>
  </si>
  <si>
    <t>Pinhal Interior Norte</t>
  </si>
  <si>
    <t>1002</t>
  </si>
  <si>
    <t>424</t>
  </si>
  <si>
    <t>Equipamento de transporte</t>
  </si>
  <si>
    <t>Opções pareceres:</t>
  </si>
  <si>
    <t>Alvito</t>
  </si>
  <si>
    <t>0203</t>
  </si>
  <si>
    <t>425</t>
  </si>
  <si>
    <t>Ferramentas e utensílios</t>
  </si>
  <si>
    <t>ADI - Agência de Inovação</t>
  </si>
  <si>
    <t>Amadora</t>
  </si>
  <si>
    <t>Grande Lisboa</t>
  </si>
  <si>
    <t>1115</t>
  </si>
  <si>
    <t>426</t>
  </si>
  <si>
    <t>Equipamento administrativo</t>
  </si>
  <si>
    <t>DGE - Eficiência Energética</t>
  </si>
  <si>
    <t>Amarante</t>
  </si>
  <si>
    <t>Porto</t>
  </si>
  <si>
    <t>Tâmega</t>
  </si>
  <si>
    <t>1301</t>
  </si>
  <si>
    <t>C - DADOS HISTÓRICOS</t>
  </si>
  <si>
    <t>D - APOIOS FISCAIS E FINANCEIROS RECEBIDOS</t>
  </si>
  <si>
    <t>CARACTERIZAÇÃO DO PROMOTOR E DO PROJETO</t>
  </si>
  <si>
    <t>ANEXO I -  REQUESIÇÃO DE DECLARAÇÃO DE ACEITAÇÃO DE BENEFÍCIOS FISCAIS MUNICIPAIS</t>
  </si>
  <si>
    <t>ANEXO II - DECLARAÇÃO DO PROMOTOR</t>
  </si>
  <si>
    <t>DESCRIÇÃO DO PROJETO</t>
  </si>
  <si>
    <t>PRESSUPOSTOS E CRITÉRIOS UTILIZADOS NA AUTONOMIZAÇÃO DO PROJETO</t>
  </si>
  <si>
    <t>MÉRITOS DO PROJETO</t>
  </si>
  <si>
    <t>DESTINADOS AO EXERCÍCIO DA ACTIVIDADE NO ÂMBITO DO PROJETO</t>
  </si>
  <si>
    <t>IMPOSTO DE SELO, A EFECTUAR NO ÂMBITO DO PROJETO</t>
  </si>
  <si>
    <t>Pag. 26</t>
  </si>
  <si>
    <t>Pag. 24</t>
  </si>
  <si>
    <t>Pag. 25</t>
  </si>
  <si>
    <t>Pag. 27</t>
  </si>
  <si>
    <t>4. Depreciações, Amortizações, Imparidades, Provisões, e Justo Valor</t>
  </si>
  <si>
    <t>PROJETO</t>
  </si>
  <si>
    <t>Investimento em Ativos fixos tangíveis</t>
  </si>
  <si>
    <t>CAE  do Projeto</t>
  </si>
  <si>
    <t xml:space="preserve">RESPONSÁVEL PELO PROJETO </t>
  </si>
  <si>
    <t>Atividades:</t>
  </si>
  <si>
    <t>Total do Ativo</t>
  </si>
  <si>
    <t>Descrição do Projeto</t>
  </si>
  <si>
    <t xml:space="preserve">Pressupostos e Critérios utilizados na Autonomização do Projeto </t>
  </si>
  <si>
    <t>Localização:</t>
  </si>
  <si>
    <t>-</t>
  </si>
  <si>
    <t>Distrito</t>
  </si>
  <si>
    <t>Telefone</t>
  </si>
  <si>
    <t>%</t>
  </si>
  <si>
    <t>Público</t>
  </si>
  <si>
    <t>Estrangeiro</t>
  </si>
  <si>
    <t>Principal:</t>
  </si>
  <si>
    <t>CAE</t>
  </si>
  <si>
    <t>Secundárias:</t>
  </si>
  <si>
    <t>Principais sócios e/ou entidades associadas:</t>
  </si>
  <si>
    <t>Unidade</t>
  </si>
  <si>
    <t>coberto</t>
  </si>
  <si>
    <t>não coberto</t>
  </si>
  <si>
    <t>RÚBRICAS</t>
  </si>
  <si>
    <t>Vendas</t>
  </si>
  <si>
    <t>Investimento total realizado</t>
  </si>
  <si>
    <t>Crédito de imposto/IRC</t>
  </si>
  <si>
    <t>Isenção do imposto de selo</t>
  </si>
  <si>
    <t>1-</t>
  </si>
  <si>
    <t>2-</t>
  </si>
  <si>
    <t>3-</t>
  </si>
  <si>
    <t>4-</t>
  </si>
  <si>
    <t>38312</t>
  </si>
  <si>
    <t>Desmantelamento de equipamentos eléctricos e electrónicos, em fim de vida</t>
  </si>
  <si>
    <t>38313</t>
  </si>
  <si>
    <t>Desmantelamento de outros equipamentos e bens, em fim de vida</t>
  </si>
  <si>
    <t>38321</t>
  </si>
  <si>
    <t>Valorização de resíduos metálicos</t>
  </si>
  <si>
    <t>38322</t>
  </si>
  <si>
    <t>Valorização de resíduos não metálicos</t>
  </si>
  <si>
    <t>39000</t>
  </si>
  <si>
    <t>Descontaminação e actividades similares</t>
  </si>
  <si>
    <t>Fabricação de carvão (vegetal e animal) e produtos associados</t>
  </si>
  <si>
    <t>20143</t>
  </si>
  <si>
    <t>Fabricação de alcool etílico de fermentação</t>
  </si>
  <si>
    <t>20144</t>
  </si>
  <si>
    <t>Fabricação de outros produtos químicos orgânicos de base, n.e.</t>
  </si>
  <si>
    <t>20151</t>
  </si>
  <si>
    <t>Fabricação de adubos químicos ou minerais e de compostos azotados</t>
  </si>
  <si>
    <t>20152</t>
  </si>
  <si>
    <t>Fabricação de adubos orgânicos e organo-minerais</t>
  </si>
  <si>
    <t>20160</t>
  </si>
  <si>
    <t>20170</t>
  </si>
  <si>
    <t>20200</t>
  </si>
  <si>
    <t>Fabricação de pesticidas e de outros produtos agro-químicos</t>
  </si>
  <si>
    <t>Fabricação de tintas (excepto impressão), vernizes, mastiques e produtos similares</t>
  </si>
  <si>
    <t>20303</t>
  </si>
  <si>
    <t>9. Valor Residual do Inv. F. Maneio</t>
  </si>
  <si>
    <t>2. IRC corrigido</t>
  </si>
  <si>
    <t>Concelho</t>
  </si>
  <si>
    <t>Rubricas</t>
  </si>
  <si>
    <t>NÃO MEXER</t>
  </si>
  <si>
    <t>Data de Aquisição</t>
  </si>
  <si>
    <t>(dd-mm-aaaa)</t>
  </si>
  <si>
    <t>1.1.Terrenos e obras de preparação</t>
  </si>
  <si>
    <t>1.5.1.Equipamento Social-Obrigatório</t>
  </si>
  <si>
    <t>1.5.2.Equipamento Social-Não Obrigatório</t>
  </si>
  <si>
    <t>1.6.Equipamento Administrativo e Mobiliário</t>
  </si>
  <si>
    <t>3.JUROS DURANTE A CONSTRUÇÃO</t>
  </si>
  <si>
    <t>4.FUNDO DE MANEIO</t>
  </si>
  <si>
    <t>RUBRICAS/ANOS</t>
  </si>
  <si>
    <t>ESTA SECÇÃO NÃO DEVE SER IMPRIMIDA</t>
  </si>
  <si>
    <t>2.3.Estudos de Investimento</t>
  </si>
  <si>
    <t>2.4.Outros Estudos</t>
  </si>
  <si>
    <t xml:space="preserve">  1.4. Outros Equip. Direc. Ligados ao Proc. Prod.</t>
  </si>
  <si>
    <t xml:space="preserve">  2.2. Estudos de Investimento</t>
  </si>
  <si>
    <t xml:space="preserve">  2.3. Outros Estudos</t>
  </si>
  <si>
    <t>2.7.Formação</t>
  </si>
  <si>
    <t xml:space="preserve">  2.5. Patentes, Licenças, Alvarás e "Royalties"</t>
  </si>
  <si>
    <t xml:space="preserve">       1.3.2. Ferramentas e Utensilios</t>
  </si>
  <si>
    <t xml:space="preserve">       1.3.1. Equipamento Básico</t>
  </si>
  <si>
    <t xml:space="preserve">       1.2.3. Outros Edifícios</t>
  </si>
  <si>
    <t xml:space="preserve">        1.2.1-Directamente ligados ao processo produtivo ou </t>
  </si>
  <si>
    <t>Fabricação de produtos cerâmicos refractários</t>
  </si>
  <si>
    <t>23311</t>
  </si>
  <si>
    <t>23312</t>
  </si>
  <si>
    <t>23321</t>
  </si>
  <si>
    <t>Fabricação de tijolos</t>
  </si>
  <si>
    <t>23322</t>
  </si>
  <si>
    <t>Fabicação de telhas</t>
  </si>
  <si>
    <t>23323</t>
  </si>
  <si>
    <t>Fabricação de abobadilhas</t>
  </si>
  <si>
    <t>23324</t>
  </si>
  <si>
    <t>Fabricação de outros produtos cerâmicos para a construção</t>
  </si>
  <si>
    <t>23411</t>
  </si>
  <si>
    <t>23412</t>
  </si>
  <si>
    <t>41100</t>
  </si>
  <si>
    <t>Promoção imobiliária (desenvolvimento de projectos de edifícios)</t>
  </si>
  <si>
    <t>41200</t>
  </si>
  <si>
    <t>Construção de edifícios (residenciais e não residenciais)</t>
  </si>
  <si>
    <t>42120</t>
  </si>
  <si>
    <t>Construção de vias férreas</t>
  </si>
  <si>
    <t>42130</t>
  </si>
  <si>
    <t>Fabricação de tubos de ferro fundido</t>
  </si>
  <si>
    <t>27210</t>
  </si>
  <si>
    <t>2722</t>
  </si>
  <si>
    <t>Fabricação de tubos de aço</t>
  </si>
  <si>
    <t>27220</t>
  </si>
  <si>
    <t>273</t>
  </si>
  <si>
    <t>Ot.activ.da 1ªtransf.do ferro/aço(inc.ferro-ligas não ceca)</t>
  </si>
  <si>
    <t>2731</t>
  </si>
  <si>
    <t>Estiragem a frio</t>
  </si>
  <si>
    <t>27310</t>
  </si>
  <si>
    <t>2732</t>
  </si>
  <si>
    <t xml:space="preserve"> 23. Custos e Perdas Financeiras </t>
  </si>
  <si>
    <t>68 (3)</t>
  </si>
  <si>
    <t xml:space="preserve">     23.1. Juros Suportados</t>
  </si>
  <si>
    <t xml:space="preserve">     23.2. Outros</t>
  </si>
  <si>
    <t xml:space="preserve"> 24. Resultados antes de Impostos (21+22-23) </t>
  </si>
  <si>
    <t xml:space="preserve"> 25. Imposto sobre o Rendimento do Exercício </t>
  </si>
  <si>
    <t xml:space="preserve"> 26. RESULTADOS LÍQUIDOS (24-25)</t>
  </si>
  <si>
    <t>(1) Diferença algébrica entre as existências finais e iniciais de "Produtos acabados e intermédios (c.33),</t>
  </si>
  <si>
    <t xml:space="preserve">    "Subprodutos, desperdícios, resíduos e refugos" (c.34) e "Produtos e trabalhos em curso" (c.35), tomando</t>
  </si>
  <si>
    <t xml:space="preserve">    ainda em consideração o movimento registado em "Regularização de existências" (c.38)</t>
  </si>
  <si>
    <t>(2) Todas as subcontas 78, com excepção das subcontas 785 e 786</t>
  </si>
  <si>
    <t>Fabricação de instrumentos e aparelhos de medida, verificação, navegação e outros fins, n.e.</t>
  </si>
  <si>
    <t>26520</t>
  </si>
  <si>
    <t>26600</t>
  </si>
  <si>
    <t>Fabricação de equipamentos de radiação, electromedicina e electroterapêuticos</t>
  </si>
  <si>
    <t>Fabricação de instrumentos e equipamentos ópticos não oftálmicos</t>
  </si>
  <si>
    <t>26800</t>
  </si>
  <si>
    <t>Fabricação de suportes de informação magnéticos e ópticos</t>
  </si>
  <si>
    <t>27110</t>
  </si>
  <si>
    <t>Fabricação de motores, geradores e transformadores eléctricos</t>
  </si>
  <si>
    <t>27121</t>
  </si>
  <si>
    <t>Fabricação de aparelhagem e equipamento para instalações eléctricas de alta tensão</t>
  </si>
  <si>
    <t>27122</t>
  </si>
  <si>
    <t>1608</t>
  </si>
  <si>
    <t>172</t>
  </si>
  <si>
    <t>Tecelagem de têxteis</t>
  </si>
  <si>
    <t>Valongo</t>
  </si>
  <si>
    <t>1315</t>
  </si>
  <si>
    <t>1721</t>
  </si>
  <si>
    <t>Tecelagem de fio do tipo algodão</t>
  </si>
  <si>
    <t>Valpaços</t>
  </si>
  <si>
    <t>17210</t>
  </si>
  <si>
    <t>Velas</t>
  </si>
  <si>
    <t>4502</t>
  </si>
  <si>
    <t>1722</t>
  </si>
  <si>
    <t>Tecelagem de fio do tipo lã cardada</t>
  </si>
  <si>
    <t>Vendas Novas</t>
  </si>
  <si>
    <t>0712</t>
  </si>
  <si>
    <t>17220</t>
  </si>
  <si>
    <t>Viana do Alentejo</t>
  </si>
  <si>
    <t>0713</t>
  </si>
  <si>
    <t>1723</t>
  </si>
  <si>
    <t>Tecelagem de fio do tipo lã penteada</t>
  </si>
  <si>
    <t>1609</t>
  </si>
  <si>
    <t>17230</t>
  </si>
  <si>
    <t>Vidigueira</t>
  </si>
  <si>
    <t>0214</t>
  </si>
  <si>
    <t>1724</t>
  </si>
  <si>
    <t>Tecelagem de fio do tipo seda</t>
  </si>
  <si>
    <t>Vieira do Minho</t>
  </si>
  <si>
    <t>0311</t>
  </si>
  <si>
    <t>17240</t>
  </si>
  <si>
    <t>Vila da Praia da Vitória</t>
  </si>
  <si>
    <t>4302</t>
  </si>
  <si>
    <t>1725</t>
  </si>
  <si>
    <t>Tecelagem de fio de outros têxteis</t>
  </si>
  <si>
    <t>Vila de Rei</t>
  </si>
  <si>
    <t>0510</t>
  </si>
  <si>
    <t>17250</t>
  </si>
  <si>
    <t>Vila do Bispo</t>
  </si>
  <si>
    <t>0815</t>
  </si>
  <si>
    <t>173</t>
  </si>
  <si>
    <t>Acabamento de têxteis</t>
  </si>
  <si>
    <t>Vila do Conde</t>
  </si>
  <si>
    <t>1316</t>
  </si>
  <si>
    <t>1730</t>
  </si>
  <si>
    <t>Vila do Porto</t>
  </si>
  <si>
    <t>Banco central</t>
  </si>
  <si>
    <t>64190</t>
  </si>
  <si>
    <t>Fab. de máquinas p/  indústrias extractivas e p/ construção</t>
  </si>
  <si>
    <t>29520</t>
  </si>
  <si>
    <t>2953</t>
  </si>
  <si>
    <t>Fab. de máq. p/ as ind. alimentares, das bebidas e do tabaco</t>
  </si>
  <si>
    <t>29530</t>
  </si>
  <si>
    <t>2954</t>
  </si>
  <si>
    <t>Fab. máquinas p/  indústrias textil, do vestuário e do couro</t>
  </si>
  <si>
    <t>29540</t>
  </si>
  <si>
    <t>2955</t>
  </si>
  <si>
    <t>Fabricação de máquinas p/ as indústrias do papel e do cartão</t>
  </si>
  <si>
    <t>29550</t>
  </si>
  <si>
    <t>2956</t>
  </si>
  <si>
    <t>Fab. outras máquinas e de equipamento p/ uso específico, ne</t>
  </si>
  <si>
    <t>29561</t>
  </si>
  <si>
    <t>Fab. máq. p/ as ind. de materiais de const.,cerâmica e vidro</t>
  </si>
  <si>
    <t>29562</t>
  </si>
  <si>
    <t>Fab. de máquinas p/ as indústrias da borracha e do plástico</t>
  </si>
  <si>
    <t>29563</t>
  </si>
  <si>
    <t>Fabricação de moldes metálicos</t>
  </si>
  <si>
    <t>29564</t>
  </si>
  <si>
    <t>Fabricação de outras máquinas diversas p/ uso específico, ne</t>
  </si>
  <si>
    <t>296</t>
  </si>
  <si>
    <t>Fabricação de armas e munições</t>
  </si>
  <si>
    <t>2960</t>
  </si>
  <si>
    <t>29601</t>
  </si>
  <si>
    <t>Fabricação de armas de caça, de desporto e defesa</t>
  </si>
  <si>
    <t>29602</t>
  </si>
  <si>
    <t>Fabricação de armamento</t>
  </si>
  <si>
    <t>297</t>
  </si>
  <si>
    <t>Fabricação de aparelhos domésticos, ne</t>
  </si>
  <si>
    <t>2971</t>
  </si>
  <si>
    <t>Fabricação de electrodomésticos</t>
  </si>
  <si>
    <t>29710</t>
  </si>
  <si>
    <t>2972</t>
  </si>
  <si>
    <t>Fabricação de aparelhos não eléctricos p/ uso doméstico</t>
  </si>
  <si>
    <t>29720</t>
  </si>
  <si>
    <t>30</t>
  </si>
  <si>
    <t>Fab.maq.de escritório e equip. p/trat. automático de inform.</t>
  </si>
  <si>
    <t>300</t>
  </si>
  <si>
    <t>3001</t>
  </si>
  <si>
    <t>Fabricação de máquinas de escritório</t>
  </si>
  <si>
    <t>30010</t>
  </si>
  <si>
    <t>3002</t>
  </si>
  <si>
    <t>Fab. de computadores e de outro equipamento informático</t>
  </si>
  <si>
    <t>30020</t>
  </si>
  <si>
    <t>21. TOTAL DO PASSIVO (17+18+19+20)</t>
  </si>
  <si>
    <t>22. TOTAL DO PASSIVO + CAPITAL PRÓPRIO (21+16)</t>
  </si>
  <si>
    <t xml:space="preserve"> RESERVAS DE REAVALIAÇÃO</t>
  </si>
  <si>
    <t>(1) A desenvolver segundo as rubricas existentes nos "Créditos e Débitos de Curto Prazo", quando o prazo</t>
  </si>
  <si>
    <t xml:space="preserve">    for superior a um ano, atendendo às previsões de cobrança ou exigibilidade da dívida.</t>
  </si>
  <si>
    <t>1. ACTIVO FIXO CORPÓREO</t>
  </si>
  <si>
    <t xml:space="preserve">  1.1. Terrenos e obras de preparação</t>
  </si>
  <si>
    <t xml:space="preserve">  1.2. Edifícios e outras construções</t>
  </si>
  <si>
    <t xml:space="preserve">              Administrativas Essenciais</t>
  </si>
  <si>
    <t xml:space="preserve">              1.2.2.1. Ambiente</t>
  </si>
  <si>
    <t xml:space="preserve">              1.2.2.2. Qualidade</t>
  </si>
  <si>
    <t xml:space="preserve">              1.2.2.3. Formação</t>
  </si>
  <si>
    <t xml:space="preserve">              1.2.2.4. Outros</t>
  </si>
  <si>
    <t xml:space="preserve">  1.3. Equipamentos produtivos</t>
  </si>
  <si>
    <t xml:space="preserve">       1.4.1. Ambiente</t>
  </si>
  <si>
    <t xml:space="preserve">       1.4.2. Qualidade</t>
  </si>
  <si>
    <t xml:space="preserve">       1.4.3. Formação</t>
  </si>
  <si>
    <t xml:space="preserve">       1.4.4. Outros</t>
  </si>
  <si>
    <t xml:space="preserve">  1.5. Equipamento Social</t>
  </si>
  <si>
    <t>2. ACTIVO FIXO INCORPÓREO</t>
  </si>
  <si>
    <t>QUADRO 6 - CALENDARIZAÇÃO DO PROJECTO</t>
  </si>
  <si>
    <t>DESCRIÇÃO</t>
  </si>
  <si>
    <t>ACÇÕES A</t>
  </si>
  <si>
    <t>DA FASE</t>
  </si>
  <si>
    <t>DESENVOLVER</t>
  </si>
  <si>
    <t>1º SEM</t>
  </si>
  <si>
    <t>2º SEM</t>
  </si>
  <si>
    <t>EQUIPAMENTO</t>
  </si>
  <si>
    <t>Outras actividades de serviços financeiros diversos, n.e., excepto seguros e fundos de pensões</t>
  </si>
  <si>
    <t>65111</t>
  </si>
  <si>
    <t>65112</t>
  </si>
  <si>
    <t>Outras actividades complementares de segurança social</t>
  </si>
  <si>
    <t>65120</t>
  </si>
  <si>
    <t>65200</t>
  </si>
  <si>
    <t>Resseguros</t>
  </si>
  <si>
    <t>65300</t>
  </si>
  <si>
    <t>66110</t>
  </si>
  <si>
    <t>66120</t>
  </si>
  <si>
    <t>Actividades de negociação por conta de terceiros em valores mobiliários e outros instrumentos financeiros</t>
  </si>
  <si>
    <t>66190</t>
  </si>
  <si>
    <t>Outras actividades auxiliares de serviços financeiros, excepto seguros e fundos de pensões</t>
  </si>
  <si>
    <t>66210</t>
  </si>
  <si>
    <t>Actividades de avaliação de riscos e danos</t>
  </si>
  <si>
    <t>66220</t>
  </si>
  <si>
    <t>Actividades de mediadores de seguros</t>
  </si>
  <si>
    <t>66290</t>
  </si>
  <si>
    <t>Outras actividades auxiliares de seguros e fundos de pensões</t>
  </si>
  <si>
    <t>66300</t>
  </si>
  <si>
    <t>68100</t>
  </si>
  <si>
    <t>68200</t>
  </si>
  <si>
    <t>68311</t>
  </si>
  <si>
    <t>Actividades de mediação imobiliária</t>
  </si>
  <si>
    <t>68312</t>
  </si>
  <si>
    <t>Actividades de angariação imobiliária</t>
  </si>
  <si>
    <t>68313</t>
  </si>
  <si>
    <t>Actividades de avaliação imobiliária</t>
  </si>
  <si>
    <t>68321</t>
  </si>
  <si>
    <t>68322</t>
  </si>
  <si>
    <t>Administração de condomínios</t>
  </si>
  <si>
    <t>69101</t>
  </si>
  <si>
    <t>69102</t>
  </si>
  <si>
    <t>Actividades dos cartórios notariais</t>
  </si>
  <si>
    <t>69200</t>
  </si>
  <si>
    <t>Actividades de contabilidade, auditoria  e consultoria fiscal</t>
  </si>
  <si>
    <t>70100</t>
  </si>
  <si>
    <t>Actividades das sedes sociais</t>
  </si>
  <si>
    <t>70210</t>
  </si>
  <si>
    <t>Actividades das relações públicas e comunicação</t>
  </si>
  <si>
    <t>70220</t>
  </si>
  <si>
    <t>Outras actividades de consultoria para os negócios e a gestão</t>
  </si>
  <si>
    <t>71110</t>
  </si>
  <si>
    <t>71120</t>
  </si>
  <si>
    <t>71200</t>
  </si>
  <si>
    <t>72110</t>
  </si>
  <si>
    <t>Investigação e desenvolvimento em biotecnologia</t>
  </si>
  <si>
    <t>72190</t>
  </si>
  <si>
    <t>Outra investigação e desenvolvimento das ciências físicas e naturais</t>
  </si>
  <si>
    <t>Investigação e desenvolvimento das ciências sociais e humanas</t>
  </si>
  <si>
    <t>74100</t>
  </si>
  <si>
    <t>Actividades de design</t>
  </si>
  <si>
    <t>74200</t>
  </si>
  <si>
    <t>Actividades de tradução e interpretação</t>
  </si>
  <si>
    <t>74900</t>
  </si>
  <si>
    <t>Outras actividades de consultoria, científicas, técnicas e similares, n.e.</t>
  </si>
  <si>
    <t>75000</t>
  </si>
  <si>
    <t>77110</t>
  </si>
  <si>
    <t>Aluguer de veículos automóveis ligeiros</t>
  </si>
  <si>
    <t>77120</t>
  </si>
  <si>
    <t>Aluguer de veículos automóveis pesados</t>
  </si>
  <si>
    <t>77210</t>
  </si>
  <si>
    <t>Aluguer de bens recreativos e desportivos</t>
  </si>
  <si>
    <t>77220</t>
  </si>
  <si>
    <t>Aluguer de videocassetes e discos</t>
  </si>
  <si>
    <t>77290</t>
  </si>
  <si>
    <t>Aluguer de bens de uso pessoal e doméstico, n.e.</t>
  </si>
  <si>
    <t>77310</t>
  </si>
  <si>
    <t>77320</t>
  </si>
  <si>
    <t>Aluguer de máquinas e equipamentos para a construção e engenharia civil</t>
  </si>
  <si>
    <t>77330</t>
  </si>
  <si>
    <t>Aluguer de máquinas e equipamentos de escritório (inclui computadores)</t>
  </si>
  <si>
    <t>77340</t>
  </si>
  <si>
    <t>Aluguer de meios de transporte marítimo e fluvial</t>
  </si>
  <si>
    <t>77350</t>
  </si>
  <si>
    <t>Aluguer de meios de transporte aéreo</t>
  </si>
  <si>
    <t>77390</t>
  </si>
  <si>
    <t>Aluguer de outras máquinas e equipamentos, n.e.</t>
  </si>
  <si>
    <t>77400</t>
  </si>
  <si>
    <t>Locação de propriedade intelectual e produtos similares, excepto direito de autor</t>
  </si>
  <si>
    <t>78100</t>
  </si>
  <si>
    <t>Actividades de empresas de selecção e colocação de pessoal</t>
  </si>
  <si>
    <t>78200</t>
  </si>
  <si>
    <t>Actividades de empresas de trabalho temporário</t>
  </si>
  <si>
    <t>78300</t>
  </si>
  <si>
    <t>Outro fornecimento de recursos humanos</t>
  </si>
  <si>
    <t>79110</t>
  </si>
  <si>
    <t>Actividades das agências de viagem</t>
  </si>
  <si>
    <t>79120</t>
  </si>
  <si>
    <t>Actividades dos operadores turísticos</t>
  </si>
  <si>
    <t>79900</t>
  </si>
  <si>
    <t>Outros serviços de reservas e actividades relacionadas</t>
  </si>
  <si>
    <t>Confecção de vestuário de trabalho e de uniformes</t>
  </si>
  <si>
    <t>18210</t>
  </si>
  <si>
    <t>Confecção de outro vestuário exterior</t>
  </si>
  <si>
    <t>18221</t>
  </si>
  <si>
    <t>Confecção de outro vestuário exterior em série</t>
  </si>
  <si>
    <t>18222</t>
  </si>
  <si>
    <t>Confecção de outro vestuário exterior por medida</t>
  </si>
  <si>
    <t>Confecção de roupa interior</t>
  </si>
  <si>
    <t>18230</t>
  </si>
  <si>
    <t>Confecção de outros artigos e acessórios de vestuário, ne</t>
  </si>
  <si>
    <t>18240</t>
  </si>
  <si>
    <t>183</t>
  </si>
  <si>
    <t>Preparação, tingimento e fab. de artigos de peles com pelo</t>
  </si>
  <si>
    <t>1830</t>
  </si>
  <si>
    <t>18301</t>
  </si>
  <si>
    <t>Curtimenta e acabamento de peles c/ pêlo</t>
  </si>
  <si>
    <t>18302</t>
  </si>
  <si>
    <t>7260</t>
  </si>
  <si>
    <t>72600</t>
  </si>
  <si>
    <t>73</t>
  </si>
  <si>
    <t>Investigação e desenvolvimento</t>
  </si>
  <si>
    <t>731</t>
  </si>
  <si>
    <t>Investigação e desenvolv. das ciências físicas e naturais</t>
  </si>
  <si>
    <t>7310</t>
  </si>
  <si>
    <t>73100</t>
  </si>
  <si>
    <t>732</t>
  </si>
  <si>
    <t>Investigação e desenvolv. das ciências sociais e humanas</t>
  </si>
  <si>
    <t>7320</t>
  </si>
  <si>
    <t>73200</t>
  </si>
  <si>
    <t>74</t>
  </si>
  <si>
    <t>Outras activ. de serviços prestados principalmente às emp.</t>
  </si>
  <si>
    <t>741</t>
  </si>
  <si>
    <t>Activ.jurídicas contab.e auditoria;consultoria;est.mercado</t>
  </si>
  <si>
    <t>7411</t>
  </si>
  <si>
    <t>Actividades jurídicas</t>
  </si>
  <si>
    <t>74110</t>
  </si>
  <si>
    <t>7412</t>
  </si>
  <si>
    <t>Actividades de contabilidade, auditoria e consultoria fiscal</t>
  </si>
  <si>
    <t>74120</t>
  </si>
  <si>
    <t>7413</t>
  </si>
  <si>
    <t>Estudos de mercado e sondagens de opinião</t>
  </si>
  <si>
    <t>74130</t>
  </si>
  <si>
    <t>7414</t>
  </si>
  <si>
    <t>Actividades de consultoria p/ os negócios e a gestão</t>
  </si>
  <si>
    <t>74140</t>
  </si>
  <si>
    <t>7415</t>
  </si>
  <si>
    <t>Activ. das soc. gestoras de participações sociais (holdings)</t>
  </si>
  <si>
    <t>74150</t>
  </si>
  <si>
    <t>742</t>
  </si>
  <si>
    <t>Actividades de arquitectura, de engenharia e técnicas afins</t>
  </si>
  <si>
    <t>7420</t>
  </si>
  <si>
    <t>74201</t>
  </si>
  <si>
    <t>Actividades de arquitectura</t>
  </si>
  <si>
    <t>74202</t>
  </si>
  <si>
    <t>Actividades de engenharia e técnicas afins</t>
  </si>
  <si>
    <t>743</t>
  </si>
  <si>
    <t>Actividades de ensaios e análises técnicas</t>
  </si>
  <si>
    <t>7430</t>
  </si>
  <si>
    <t>74300</t>
  </si>
  <si>
    <t>744</t>
  </si>
  <si>
    <t>Publicidade</t>
  </si>
  <si>
    <t>7440</t>
  </si>
  <si>
    <t>74401</t>
  </si>
  <si>
    <t>Agências de publicidade</t>
  </si>
  <si>
    <t>74402</t>
  </si>
  <si>
    <t xml:space="preserve">9. </t>
  </si>
  <si>
    <t>EMPRESA</t>
  </si>
  <si>
    <t>Denominação</t>
  </si>
  <si>
    <t>NIF</t>
  </si>
  <si>
    <t>Sede</t>
  </si>
  <si>
    <t>E-mail</t>
  </si>
  <si>
    <t>Fax</t>
  </si>
  <si>
    <t>Site</t>
  </si>
  <si>
    <t>Cap. Social</t>
  </si>
  <si>
    <t>Pessoal ao serviço</t>
  </si>
  <si>
    <t>Nome</t>
  </si>
  <si>
    <t>Cargo</t>
  </si>
  <si>
    <t>Outro Resp. para Contacto</t>
  </si>
  <si>
    <t>Pág. 1</t>
  </si>
  <si>
    <t>FORMULÁRIO DE CANDIDATURA</t>
  </si>
  <si>
    <t>Data de constituição</t>
  </si>
  <si>
    <t>Nacional / Privado</t>
  </si>
  <si>
    <t>Investimento Total</t>
  </si>
  <si>
    <t xml:space="preserve">Cód. Postal: </t>
  </si>
  <si>
    <t xml:space="preserve">Distrito: </t>
  </si>
  <si>
    <t xml:space="preserve">Endereço: </t>
  </si>
  <si>
    <t>Outra Localização:</t>
  </si>
  <si>
    <t>% (*)</t>
  </si>
  <si>
    <r>
      <t>(*)</t>
    </r>
    <r>
      <rPr>
        <sz val="10"/>
        <rFont val="Arial"/>
        <family val="2"/>
      </rPr>
      <t xml:space="preserve"> Em relação ao volume de vendas do ano anterior ao da candidatura.</t>
    </r>
  </si>
  <si>
    <t>Partic. %</t>
  </si>
  <si>
    <t>Pág. 2</t>
  </si>
  <si>
    <t>Pág. 3</t>
  </si>
  <si>
    <t>Pág.4</t>
  </si>
  <si>
    <t>Pág.5</t>
  </si>
  <si>
    <t>Confirmar Envio</t>
  </si>
  <si>
    <t>43.5 Outras Imobilizações Incorpóreas</t>
  </si>
  <si>
    <t>64.8 Outros Custos com o Pessoal</t>
  </si>
  <si>
    <t>Fundo de Maneio</t>
  </si>
  <si>
    <t>TABELAS</t>
  </si>
  <si>
    <t xml:space="preserve"> 1.8. Outro Activo Fixo Corpóreo Direct. Ligado ao Proc. Prod.</t>
  </si>
  <si>
    <t>EUROS</t>
  </si>
  <si>
    <t>NATUREZA DAS DESPESAS ELEGÍVEIS</t>
  </si>
  <si>
    <t>Produtiva</t>
  </si>
  <si>
    <t>Não Produtiva</t>
  </si>
  <si>
    <t>CONCELHOS</t>
  </si>
  <si>
    <t>País</t>
  </si>
  <si>
    <t>Casa-Mãe do Grupo:</t>
  </si>
  <si>
    <t>Principais participações do promotor em outras entidades:</t>
  </si>
  <si>
    <t>Data prevista de Início (dd-mm-aaaa)</t>
  </si>
  <si>
    <t>Pág. 27</t>
  </si>
  <si>
    <t>Ano Cruzeiro</t>
  </si>
  <si>
    <t>Áreas (m2)</t>
  </si>
  <si>
    <t>Pag. 7</t>
  </si>
  <si>
    <r>
      <t>NOTA:</t>
    </r>
    <r>
      <rPr>
        <sz val="8"/>
        <rFont val="Arial"/>
        <family val="2"/>
      </rPr>
      <t xml:space="preserve"> Adequar o mapa sempre que o número de anos de implementação do projecto for superior a 4 e indicar, para cada acção, os meses que limitam os prazos previstos.</t>
    </r>
  </si>
  <si>
    <t>Obs.</t>
  </si>
  <si>
    <t>Pág. 20 - A</t>
  </si>
  <si>
    <t>Pág. 28</t>
  </si>
  <si>
    <t>QUADRO 21- A - VALOR ACRESCENTADO NACIONAL DO PROJECTO</t>
  </si>
  <si>
    <t xml:space="preserve">QUADRO 22-A - BALANÇA DE PAGAMENTOS DO PROJECTO </t>
  </si>
  <si>
    <t>QUADRO 13 - CONSUMO DE MAT. PRIMAS E SUBS. PREVISIONAIS DO PROJ.</t>
  </si>
  <si>
    <t>(1) Mercado  Comunitário</t>
  </si>
  <si>
    <t>Pág. 29</t>
  </si>
  <si>
    <t>Pág. 31</t>
  </si>
  <si>
    <r>
      <t>C)</t>
    </r>
    <r>
      <rPr>
        <sz val="11"/>
        <rFont val="Arial"/>
        <family val="2"/>
      </rPr>
      <t xml:space="preserve"> Dispõe irá dispôr de um sistema de controlo adequado à análise e</t>
    </r>
  </si>
  <si>
    <r>
      <t>D)</t>
    </r>
    <r>
      <rPr>
        <sz val="11"/>
        <rFont val="Arial"/>
        <family val="2"/>
      </rPr>
      <t xml:space="preserve"> Possui irá proceder à regularização do licenciamento da sua unidade industrial, </t>
    </r>
  </si>
  <si>
    <t>Evolução da Empresa</t>
  </si>
  <si>
    <t>17. Saldo Cambial Acumulado</t>
  </si>
  <si>
    <t>QUADRO 23- A - VALOR ACRESCENTADO COMUNITÁRIO DO PROJECTO</t>
  </si>
  <si>
    <t>QUADRO 23-B - VALOR ACRESCENTADO COMUNITÀRIO DA EMPRESA (PÓS-PROJECTO)</t>
  </si>
  <si>
    <t>Data prevista de Conclusão (dd-mm-aaaa)</t>
  </si>
  <si>
    <t>Despesas de instalação</t>
  </si>
  <si>
    <t>AICEP - Internacionalização</t>
  </si>
  <si>
    <t>Ansião</t>
  </si>
  <si>
    <t>1003</t>
  </si>
  <si>
    <t>432</t>
  </si>
  <si>
    <t>Despesas de investigação e de desenvolvimento</t>
  </si>
  <si>
    <t>Arcos de Valdevez</t>
  </si>
  <si>
    <t>Viana do Castelo</t>
  </si>
  <si>
    <t>Minho Lima</t>
  </si>
  <si>
    <t>1601</t>
  </si>
  <si>
    <t>433</t>
  </si>
  <si>
    <t>Propriedade industrial e outros direitos</t>
  </si>
  <si>
    <t>Arganil</t>
  </si>
  <si>
    <t>Coimbra</t>
  </si>
  <si>
    <t>0601</t>
  </si>
  <si>
    <t>434</t>
  </si>
  <si>
    <t>Trespasses</t>
  </si>
  <si>
    <t>Opções Motivo:</t>
  </si>
  <si>
    <t>Armamar</t>
  </si>
  <si>
    <t>Viseu</t>
  </si>
  <si>
    <t>1801</t>
  </si>
  <si>
    <t>435</t>
  </si>
  <si>
    <t>Outras imobilizações incorpóreas</t>
  </si>
  <si>
    <t>Análise</t>
  </si>
  <si>
    <t>Arouca</t>
  </si>
  <si>
    <t>Entre Douro e Vouga</t>
  </si>
  <si>
    <t>0104</t>
  </si>
  <si>
    <t>648</t>
  </si>
  <si>
    <t>Outros custos c/ pessoal</t>
  </si>
  <si>
    <t>Reanálise por Alegações Contrárias</t>
  </si>
  <si>
    <t>Arraiolos</t>
  </si>
  <si>
    <t>0702</t>
  </si>
  <si>
    <t>999</t>
  </si>
  <si>
    <t>Reanálise por Recurso</t>
  </si>
  <si>
    <t>Arronches</t>
  </si>
  <si>
    <t>1202</t>
  </si>
  <si>
    <t>Reanálise a pedido da UG</t>
  </si>
  <si>
    <t>Arruda dos Vinhos</t>
  </si>
  <si>
    <t>1102</t>
  </si>
  <si>
    <t>Ajuste à Homologação</t>
  </si>
  <si>
    <t>Fabricação de pigmentos preparados, composições vitrificáveis e afins</t>
  </si>
  <si>
    <t>20411</t>
  </si>
  <si>
    <t>20412</t>
  </si>
  <si>
    <t>Fabricação de produtos de limpeza, polimento e protecção</t>
  </si>
  <si>
    <t>20420</t>
  </si>
  <si>
    <t>Fabricação de perfumes, de cosméticos e de produtos de higiene</t>
  </si>
  <si>
    <t>20510</t>
  </si>
  <si>
    <t>20520</t>
  </si>
  <si>
    <t>Fabricação de colas</t>
  </si>
  <si>
    <t>20530</t>
  </si>
  <si>
    <t>20591</t>
  </si>
  <si>
    <t>Fabricação de biodiesel</t>
  </si>
  <si>
    <t>20592</t>
  </si>
  <si>
    <t>Fabricação de produtos químicos auxiliares para uso industrial</t>
  </si>
  <si>
    <t>20593</t>
  </si>
  <si>
    <t>Fabricação de óleos e massas lubrificantes, com exclusão da efectuada nas refinarias</t>
  </si>
  <si>
    <t>20594</t>
  </si>
  <si>
    <t>Fabricação de outros produtos químicos, n.e.</t>
  </si>
  <si>
    <t>20600</t>
  </si>
  <si>
    <t>Fabricação de fibras sintéticas ou artificiais</t>
  </si>
  <si>
    <t>21100</t>
  </si>
  <si>
    <t>Fabricação de produtos farmacêuticos de base</t>
  </si>
  <si>
    <t>21201</t>
  </si>
  <si>
    <t>21202</t>
  </si>
  <si>
    <t>22111</t>
  </si>
  <si>
    <t>Fabricação de pneus e câmaras de ar</t>
  </si>
  <si>
    <t>22112</t>
  </si>
  <si>
    <t>22191</t>
  </si>
  <si>
    <t>Fabricação de componentes de borracha para calçado</t>
  </si>
  <si>
    <t>22192</t>
  </si>
  <si>
    <t>Fabricação de outros produtos de borracha, n.e.</t>
  </si>
  <si>
    <t>Fabricação de artigos de plástico para a construção</t>
  </si>
  <si>
    <t>22291</t>
  </si>
  <si>
    <t>Fabricação de componentes de plástico para calçado</t>
  </si>
  <si>
    <t>22292</t>
  </si>
  <si>
    <t>Fabricação de outros artigos de plástico, n.e.</t>
  </si>
  <si>
    <t>23110</t>
  </si>
  <si>
    <t>Fabricaçção de vidro plano</t>
  </si>
  <si>
    <t>23120</t>
  </si>
  <si>
    <t>23131</t>
  </si>
  <si>
    <t>23132</t>
  </si>
  <si>
    <t>23140</t>
  </si>
  <si>
    <t>23190</t>
  </si>
  <si>
    <t>Barreiro</t>
  </si>
  <si>
    <t>1504</t>
  </si>
  <si>
    <t>Batalha</t>
  </si>
  <si>
    <t>Pinhal Litoral</t>
  </si>
  <si>
    <t>1004</t>
  </si>
  <si>
    <t>Agricultura, prod. animal, caça e activ. dos serv. relacion.</t>
  </si>
  <si>
    <t>0205</t>
  </si>
  <si>
    <t>011</t>
  </si>
  <si>
    <t>Agricultura</t>
  </si>
  <si>
    <t>Belmonte</t>
  </si>
  <si>
    <t>Castelo Branco</t>
  </si>
  <si>
    <t>Cova da Beira</t>
  </si>
  <si>
    <t>0501</t>
  </si>
  <si>
    <t>0111</t>
  </si>
  <si>
    <t>Culturas de cereais e outras culturas, ne</t>
  </si>
  <si>
    <t>Benavente</t>
  </si>
  <si>
    <t>1405</t>
  </si>
  <si>
    <t>01111</t>
  </si>
  <si>
    <t>Cerealicultura</t>
  </si>
  <si>
    <t>Bombarral</t>
  </si>
  <si>
    <t>1005</t>
  </si>
  <si>
    <t>01112</t>
  </si>
  <si>
    <t>Culturas agrícolas, ne</t>
  </si>
  <si>
    <t>Borba</t>
  </si>
  <si>
    <t>0703</t>
  </si>
  <si>
    <t>0112</t>
  </si>
  <si>
    <t>Horticultura, especialidades hortícolas e prod. de viveiro</t>
  </si>
  <si>
    <t>Boticas</t>
  </si>
  <si>
    <t>1702</t>
  </si>
  <si>
    <t>01120</t>
  </si>
  <si>
    <t>0303</t>
  </si>
  <si>
    <t>0113</t>
  </si>
  <si>
    <t>Culturas frutos,frutos casca rija,prod.dest.à prep.de bebida</t>
  </si>
  <si>
    <t>0402</t>
  </si>
  <si>
    <t>01131</t>
  </si>
  <si>
    <t>Fruticultura</t>
  </si>
  <si>
    <t>Cabeceiras de Basto</t>
  </si>
  <si>
    <t>0304</t>
  </si>
  <si>
    <t>01132</t>
  </si>
  <si>
    <t>Viticultura</t>
  </si>
  <si>
    <t>Cadaval</t>
  </si>
  <si>
    <t>1104</t>
  </si>
  <si>
    <t>01133</t>
  </si>
  <si>
    <t>Olivicultura</t>
  </si>
  <si>
    <t>Caldas da Rainha</t>
  </si>
  <si>
    <t>1006</t>
  </si>
  <si>
    <t>01134</t>
  </si>
  <si>
    <t>Culturas destinadas à preparação de bebidas e de especiarias</t>
  </si>
  <si>
    <t>Calheta (Madeira)</t>
  </si>
  <si>
    <t>Ilha da Madeira</t>
  </si>
  <si>
    <t>Região Autónoma da Madeira</t>
  </si>
  <si>
    <t>Fabricação de prod. de fibrocimento</t>
  </si>
  <si>
    <t>26650</t>
  </si>
  <si>
    <t>2666</t>
  </si>
  <si>
    <t>Fab. de outros prod. de betão, gesso, cimento e marmorite</t>
  </si>
  <si>
    <t>26660</t>
  </si>
  <si>
    <t>267</t>
  </si>
  <si>
    <t>Serragem, corte e acabamento da pedra</t>
  </si>
  <si>
    <t>2670</t>
  </si>
  <si>
    <t>26701</t>
  </si>
  <si>
    <t>Fabricação de artigos de mármore e de rochas similares</t>
  </si>
  <si>
    <t>26702</t>
  </si>
  <si>
    <t>Fabricação de artigos em ardósia (lousa)</t>
  </si>
  <si>
    <t>26703</t>
  </si>
  <si>
    <t>Fabricação de artigos de granito e de rochas, ne</t>
  </si>
  <si>
    <t>268</t>
  </si>
  <si>
    <t>2681</t>
  </si>
  <si>
    <t>Fabricação de prod. abrasivos</t>
  </si>
  <si>
    <t>26810</t>
  </si>
  <si>
    <t>2682</t>
  </si>
  <si>
    <t>Fabricação de outros prod. minerais não metálicos, ne</t>
  </si>
  <si>
    <t>26820</t>
  </si>
  <si>
    <t>27</t>
  </si>
  <si>
    <t>Indústrias metalúrgicas de base</t>
  </si>
  <si>
    <t>271</t>
  </si>
  <si>
    <t>Siderurgia e fabricação de ferro-ligas (ceca)</t>
  </si>
  <si>
    <t>2710</t>
  </si>
  <si>
    <t>27100</t>
  </si>
  <si>
    <t>272</t>
  </si>
  <si>
    <t>Fabricação de tubos</t>
  </si>
  <si>
    <t>2721</t>
  </si>
  <si>
    <t>(3) Todas as subcontas 68, com excepção das subcontas 685 e 686</t>
  </si>
  <si>
    <t xml:space="preserve"> ACTIVO</t>
  </si>
  <si>
    <t xml:space="preserve"> 1. Imobilizado Bruto</t>
  </si>
  <si>
    <t xml:space="preserve">    1.1 Imobilizações Incorpóreas</t>
  </si>
  <si>
    <t xml:space="preserve">    1.2 Imobilizações Corpóreas</t>
  </si>
  <si>
    <t xml:space="preserve">    1.3 Investimentos Financeiros</t>
  </si>
  <si>
    <t xml:space="preserve">    1.4 Imobilizações em Curso</t>
  </si>
  <si>
    <t xml:space="preserve"> 2. Amortizações Acumuladas</t>
  </si>
  <si>
    <t xml:space="preserve"> 3. Existências</t>
  </si>
  <si>
    <t xml:space="preserve">    3.1 Matérias Primas</t>
  </si>
  <si>
    <t xml:space="preserve">    3.2 Produtos Acabados e em Curso</t>
  </si>
  <si>
    <t>33+35</t>
  </si>
  <si>
    <t xml:space="preserve">    3.3 Mercadorias</t>
  </si>
  <si>
    <t xml:space="preserve">    3.4 Outras</t>
  </si>
  <si>
    <t xml:space="preserve"> 4. Provisões p/Depreciação de Existências</t>
  </si>
  <si>
    <t xml:space="preserve"> 5. Dívidas de Terceiros - Médio e Longo Prazo</t>
  </si>
  <si>
    <t xml:space="preserve"> 6. Dívidas de Terceiros - Curto Prazo</t>
  </si>
  <si>
    <t xml:space="preserve">    6.1 Clientes</t>
  </si>
  <si>
    <t xml:space="preserve">    6.2 Outros</t>
  </si>
  <si>
    <t>22 a 26</t>
  </si>
  <si>
    <t xml:space="preserve"> 7. Provisões p/Cobranças Duvidosas</t>
  </si>
  <si>
    <t xml:space="preserve"> 8. Depósitos Bancários/Caixa/Títulos Negociáveis</t>
  </si>
  <si>
    <t>11 a 15</t>
  </si>
  <si>
    <t xml:space="preserve"> 9. Acréscimos e Diferimentos</t>
  </si>
  <si>
    <t>10. TOTAL DO ACTIVO (1+2+3+4+5+6+7+8+9)</t>
  </si>
  <si>
    <t xml:space="preserve"> CAPITAL PRÓPRIO</t>
  </si>
  <si>
    <t>11. Capital / Acções Próprias</t>
  </si>
  <si>
    <t>51 + 52</t>
  </si>
  <si>
    <t>12. Prestações Suplementares</t>
  </si>
  <si>
    <t>13. Reservas / Resultados Transitados</t>
  </si>
  <si>
    <t>55 a 59</t>
  </si>
  <si>
    <t>14. Resultado Líquido do Exercício</t>
  </si>
  <si>
    <t>15. Dividendos Antecipados</t>
  </si>
  <si>
    <t>16. TOTAL DO CAPITAL PRÓPRIO (11+12+13+14+15)</t>
  </si>
  <si>
    <t xml:space="preserve"> PASSIVO</t>
  </si>
  <si>
    <t>17. Provisões para Riscos e Encargos</t>
  </si>
  <si>
    <t>18. Dívidas a Terceiros - Médio e Longo Prazo</t>
  </si>
  <si>
    <t xml:space="preserve">    18.1 Dívidas a Instituições de Crédito</t>
  </si>
  <si>
    <t xml:space="preserve">    18.2 Dívidas a Fornecedores de Imobilizado</t>
  </si>
  <si>
    <t xml:space="preserve">    18.3 Dívidas a Sócios (Suprimentos)</t>
  </si>
  <si>
    <t xml:space="preserve">    18.4 Outras Dívidas</t>
  </si>
  <si>
    <t>85320</t>
  </si>
  <si>
    <t>Ensinos secundário tecnológico, artístico e profissional</t>
  </si>
  <si>
    <t>85410</t>
  </si>
  <si>
    <t>Ensino pós-secundário não superior</t>
  </si>
  <si>
    <t>85420</t>
  </si>
  <si>
    <t>Ensino superior</t>
  </si>
  <si>
    <t>85510</t>
  </si>
  <si>
    <t>Ensinos desportivo e recreativo</t>
  </si>
  <si>
    <t>85520</t>
  </si>
  <si>
    <t>Ensino de actividades culturais</t>
  </si>
  <si>
    <t>85530</t>
  </si>
  <si>
    <t>85591</t>
  </si>
  <si>
    <t>85592</t>
  </si>
  <si>
    <t>Escola de línguas</t>
  </si>
  <si>
    <t>85593</t>
  </si>
  <si>
    <t>Outras actividades educativas, n.e.</t>
  </si>
  <si>
    <t>85600</t>
  </si>
  <si>
    <t>Actividades de serviços de apoio à educação</t>
  </si>
  <si>
    <t>86100</t>
  </si>
  <si>
    <t>Actividades de apoio social para pessoas idosas, com alojamento</t>
  </si>
  <si>
    <t>87302</t>
  </si>
  <si>
    <t>Actividades de apoio social para pessoas com deficiência, com alojamento</t>
  </si>
  <si>
    <t>87901</t>
  </si>
  <si>
    <t>Actividades de apoio social para crianças e jovens, com alojamento</t>
  </si>
  <si>
    <t>87902</t>
  </si>
  <si>
    <t>Actividades de apoio social com alojamento, n.e.</t>
  </si>
  <si>
    <t>88101</t>
  </si>
  <si>
    <t>Actividades de apoio social para pessoas idosas, sem alojamento</t>
  </si>
  <si>
    <t>88102</t>
  </si>
  <si>
    <t>Actividades de apoio social para pessoas com deficiência, sem alojamento</t>
  </si>
  <si>
    <t>88910</t>
  </si>
  <si>
    <t>Actividades de cuidados para crianças, sem alojamento</t>
  </si>
  <si>
    <t>88990</t>
  </si>
  <si>
    <t>Outras actividades de apoio social sem alojamento, n.e.</t>
  </si>
  <si>
    <t>90010</t>
  </si>
  <si>
    <t>Actividades das artes do espectáculo</t>
  </si>
  <si>
    <t>90020</t>
  </si>
  <si>
    <t>Actividades de apoio às artes do espectáculo</t>
  </si>
  <si>
    <t>90030</t>
  </si>
  <si>
    <t>Criação artística e literária</t>
  </si>
  <si>
    <t>90040</t>
  </si>
  <si>
    <t>Exploração de salas de espectáculo e actividades conexas</t>
  </si>
  <si>
    <t>91011</t>
  </si>
  <si>
    <t>Actividades das bibliotecas</t>
  </si>
  <si>
    <t>91012</t>
  </si>
  <si>
    <t>Actividades dos arquivos</t>
  </si>
  <si>
    <t>91020</t>
  </si>
  <si>
    <t>Actividades dos museus</t>
  </si>
  <si>
    <t>91030</t>
  </si>
  <si>
    <t>Actividades dos sítios e monumentos históricos</t>
  </si>
  <si>
    <t>91041</t>
  </si>
  <si>
    <t>Actividades dos jardins zoológicos, botânicos e aquários</t>
  </si>
  <si>
    <t>91042</t>
  </si>
  <si>
    <t>Actividades dos parques e reservas naturais</t>
  </si>
  <si>
    <t>92000</t>
  </si>
  <si>
    <t>93110</t>
  </si>
  <si>
    <t>93120</t>
  </si>
  <si>
    <t>Actividades dos clubes desportivos</t>
  </si>
  <si>
    <t>93130</t>
  </si>
  <si>
    <t>Actividades de ginásio (fitness)</t>
  </si>
  <si>
    <t>93191</t>
  </si>
  <si>
    <t>Organismos reguladores das actividades desportivas</t>
  </si>
  <si>
    <t>93192</t>
  </si>
  <si>
    <t>Outras actividades desportivas, n.e.</t>
  </si>
  <si>
    <t>93210</t>
  </si>
  <si>
    <t>Actividades dos parques de diversão e temáticos</t>
  </si>
  <si>
    <t>93291</t>
  </si>
  <si>
    <t>93292</t>
  </si>
  <si>
    <t>Actividades dos portos de recreio (marinas)</t>
  </si>
  <si>
    <t>93293</t>
  </si>
  <si>
    <t>Organização de actividades de animação turística</t>
  </si>
  <si>
    <t>93294</t>
  </si>
  <si>
    <t>Outras actividades de diversão e recreativas, n.e.</t>
  </si>
  <si>
    <t>94110</t>
  </si>
  <si>
    <t>Actividades de organizações económicas e patronais</t>
  </si>
  <si>
    <t>94120</t>
  </si>
  <si>
    <t>Actividades de organizações profissionais</t>
  </si>
  <si>
    <t>94200</t>
  </si>
  <si>
    <t>94910</t>
  </si>
  <si>
    <t>Actividades de organizações religiosas</t>
  </si>
  <si>
    <t>94920</t>
  </si>
  <si>
    <t>Actividades de organizações políticas</t>
  </si>
  <si>
    <t>94991</t>
  </si>
  <si>
    <t>94992</t>
  </si>
  <si>
    <t>94993</t>
  </si>
  <si>
    <t>F - IDENTIFICAÇÃO dos regimes de APOIO DE INCENTIVOS FINANCEIROS a que concorra para</t>
  </si>
  <si>
    <t>G - ELEMENTOS A ANEXAR OBRIGATORIAMENTE AO FORMULÁRIO DE CANDIDATURA</t>
  </si>
  <si>
    <t>H -TERMO DE RESPONSABILIDADE (*)</t>
  </si>
  <si>
    <t>12. Componente Comunitária (10+11)</t>
  </si>
  <si>
    <t>13.VAC ( 9+12 )</t>
  </si>
  <si>
    <t>15.VAC (% das Vendas) (13/14)</t>
  </si>
  <si>
    <t>16. Componente Comunitária (% das Vendas)(12/14)</t>
  </si>
  <si>
    <t>10. Cash Flow Livre  (5 - 6 + 7 - 8 + 9)</t>
  </si>
  <si>
    <t>16. Componente Nacional (% das Vendas) (12/14)</t>
  </si>
  <si>
    <t>QUADRO 12 - VENDAS PREVISIONAIS DA EMPRESA</t>
  </si>
  <si>
    <t>Km</t>
  </si>
  <si>
    <t>QUADRO 13 - CONSUMO DE MAT. PRIMAS E SUBS. PREVISIONAIS DA EMPRESA</t>
  </si>
  <si>
    <t>Kg</t>
  </si>
  <si>
    <t>QUADRO 12-A - VENDAS PREVISIONAIS DA EMPRESA</t>
  </si>
  <si>
    <t>Extracção de minerais p/ a ind. química e fab. de adubos, ne</t>
  </si>
  <si>
    <t>Mesão Frio</t>
  </si>
  <si>
    <t>1704</t>
  </si>
  <si>
    <t>144</t>
  </si>
  <si>
    <t>Extracção e refinação do sal</t>
  </si>
  <si>
    <t>Mira</t>
  </si>
  <si>
    <t>0608</t>
  </si>
  <si>
    <t>1440</t>
  </si>
  <si>
    <t>Miranda do Corvo</t>
  </si>
  <si>
    <t>0609</t>
  </si>
  <si>
    <t>14401</t>
  </si>
  <si>
    <t>Extracção de sal marinho</t>
  </si>
  <si>
    <t>Miranda do Douro</t>
  </si>
  <si>
    <t>0406</t>
  </si>
  <si>
    <t>14402</t>
  </si>
  <si>
    <t>Extracção de sal gema</t>
  </si>
  <si>
    <t>Mirandela</t>
  </si>
  <si>
    <t>17. Valor Acrescentado Líquido (VAL) (1+2+3+8)</t>
  </si>
  <si>
    <t>41.3 Empréstimos de financiamento</t>
  </si>
  <si>
    <t>41.4 Investimentos imóveis</t>
  </si>
  <si>
    <t>1. Confirmar a que benefícios fiscais previstos no n.º 1 do artigo 8.º do  CÓDIGO FISCAL DO INVESTIMENTO, se candidata:</t>
  </si>
  <si>
    <t xml:space="preserve">(Artigo 11º do Anexo ao Decreto-Lei n.º 162/2014, de 31 de Outubro) </t>
  </si>
  <si>
    <r>
      <t>A)</t>
    </r>
    <r>
      <rPr>
        <sz val="11"/>
        <rFont val="Arial"/>
        <family val="2"/>
      </rPr>
      <t xml:space="preserve"> Possui capacidade técnica e de gestão para executar o projecto</t>
    </r>
  </si>
  <si>
    <r>
      <t>B)</t>
    </r>
    <r>
      <rPr>
        <sz val="11"/>
        <rFont val="Arial"/>
        <family val="2"/>
      </rPr>
      <t xml:space="preserve"> Dispõe de contabilidade regularmente organizada de acordo com as disposições legais em vigor e que seja adequada às análises requeridas para a apreciação e acompanhamento do projeto e permita autonomizar os efeitos do mesmo</t>
    </r>
  </si>
  <si>
    <r>
      <t>C)</t>
    </r>
    <r>
      <rPr>
        <sz val="11"/>
        <color indexed="8"/>
        <rFont val="Arial"/>
        <family val="2"/>
      </rPr>
      <t xml:space="preserve"> Não se candidatou a quaisquer outros benefícios fiscais da mesma natureza relativamente às mesmas aplicações relevantes, incluindo os benefícios fiscais de natureza não contratual, previstos neste ou noutros diplomas legais</t>
    </r>
  </si>
  <si>
    <r>
      <t>D)</t>
    </r>
    <r>
      <rPr>
        <sz val="11"/>
        <color indexed="10"/>
        <rFont val="Arial"/>
        <family val="2"/>
      </rPr>
      <t xml:space="preserve"> Dispõe ou irá dispor de um sistema de controlo adequado à análise e</t>
    </r>
  </si>
  <si>
    <r>
      <t>E)</t>
    </r>
    <r>
      <rPr>
        <sz val="11"/>
        <rFont val="Arial"/>
        <family val="2"/>
      </rPr>
      <t xml:space="preserve"> Possui irá proceder à regularização do licenciamento da sua unidade industrial, </t>
    </r>
  </si>
  <si>
    <t>QUADRO 9 - DEMONSTRAÇÃO DE RESULTADOS HISTÓRICA DA EMPRESA</t>
  </si>
  <si>
    <t xml:space="preserve">QUADRO 11 - BALANÇOS HISTÓRICOS DA EMPRESA </t>
  </si>
  <si>
    <t>Páginas</t>
  </si>
  <si>
    <t>Ano de Início do Projecto</t>
  </si>
  <si>
    <t>15. Valor Acrescentado Líquido (VAL) (1+2+3+8)</t>
  </si>
  <si>
    <t>16. Proveitos Extraordinários (Incentivos)</t>
  </si>
  <si>
    <t>18. Valor Acrescentado Acumulado (VA)</t>
  </si>
  <si>
    <t xml:space="preserve"> RUBRICAS</t>
  </si>
  <si>
    <t>CÓDIGO POC</t>
  </si>
  <si>
    <t>10.Balança de Transacções Correntes(6-9)</t>
  </si>
  <si>
    <t xml:space="preserve">QUADRO 11 - VALOR ACRESCENTADO HISTÓRICO E PREVISIONAL DA EMPRESA </t>
  </si>
  <si>
    <t>QUADRO 12 - BALANÇA DE PAGAMENTOS HISTÓRICA E PREVISIONAL DA EMPRESA</t>
  </si>
  <si>
    <t>QUADRO 9 - DEMONSTRAÇÃO DE RESULTADOS HISTÓRICA E PREVISIONAL DA EMPRESA</t>
  </si>
  <si>
    <t xml:space="preserve">               QUADRO 10 - BALANÇOS HISTÓRICOS E PREVISIONAIS DA EMPRESA</t>
  </si>
  <si>
    <t>17. Balança de Pagamentos</t>
  </si>
  <si>
    <t>17. Valor Acrescentado (VA)** (1+2+3+7+8-16)</t>
  </si>
  <si>
    <t>deduzidos os efeitos extraordinários relativos à atribuição de quaisquer incentivos.</t>
  </si>
  <si>
    <t>** O valor que corresponde à soma das seguintes rubricas, de acordo com o Plano Oficial de Contabilidade: Rendas e Alugueres, Despesas com o Pessoal, Impostos Directos e Resultados antes de impostos,</t>
  </si>
  <si>
    <t>a) Relevância para o desenvolvimento estratégico da economia nacional</t>
  </si>
  <si>
    <t>b) Relevância para a redução das assimetrias regionais</t>
  </si>
  <si>
    <t xml:space="preserve">do Contrato de Concessão de Benefícios Fiscais. </t>
  </si>
  <si>
    <t>Nota: Este Quadro é preenchido automaticamente com o preenchimento do Quadro 1 - Plano de Investimento Detalhado.</t>
  </si>
  <si>
    <r>
      <t xml:space="preserve">4 </t>
    </r>
    <r>
      <rPr>
        <sz val="11"/>
        <rFont val="Arial"/>
        <family val="2"/>
      </rPr>
      <t xml:space="preserve">- IES (Informação Empresarial Simplificada) do último exercício encerrado. </t>
    </r>
  </si>
  <si>
    <t>Fabricação de carroçarias, reboques e semi-reboques</t>
  </si>
  <si>
    <t>3420</t>
  </si>
  <si>
    <t>34200</t>
  </si>
  <si>
    <t>Fabricação de componentes electrónicos</t>
  </si>
  <si>
    <t>3210</t>
  </si>
  <si>
    <t>32100</t>
  </si>
  <si>
    <t>322</t>
  </si>
  <si>
    <t>Fab.ap.emissores rádio,TV e ap.telefonia e telegrafia p/fios</t>
  </si>
  <si>
    <t>3220</t>
  </si>
  <si>
    <t>32200</t>
  </si>
  <si>
    <t>323</t>
  </si>
  <si>
    <t>Fab.ap.recept.e mat.rádio e TV,ap.de grav.o/reprod.sons/imag</t>
  </si>
  <si>
    <t>3230</t>
  </si>
  <si>
    <t>32300</t>
  </si>
  <si>
    <t>33</t>
  </si>
  <si>
    <t>Fab.ap.e instr.médico-cirúrg.,ortop.,precisão,óptica,reloj.</t>
  </si>
  <si>
    <t>331</t>
  </si>
  <si>
    <t>Fabricação de material médico-cirúrgico e ortopédico</t>
  </si>
  <si>
    <t>3310</t>
  </si>
  <si>
    <t>33101</t>
  </si>
  <si>
    <t>Fab. equip. e aparelhos médico-cirúrgicos e electromedicina</t>
  </si>
  <si>
    <t>33102</t>
  </si>
  <si>
    <t>Fabricação de material ortopédico e próteses</t>
  </si>
  <si>
    <t>332</t>
  </si>
  <si>
    <t>Fab.instr.e ap. de medida,verif.controlo,naveg.e outros fins</t>
  </si>
  <si>
    <t>84113</t>
  </si>
  <si>
    <t>84114</t>
  </si>
  <si>
    <t>Actividades de apoio à administração pública</t>
  </si>
  <si>
    <t>84121</t>
  </si>
  <si>
    <t>Administração Pública - Actividades de Saúde</t>
  </si>
  <si>
    <t>84122</t>
  </si>
  <si>
    <t>Administração Pública - Actividades de Educação</t>
  </si>
  <si>
    <t>84123</t>
  </si>
  <si>
    <t>Administração Pública - actividades da cultura, desporto, recreativa, ambiente, habitação e de outras actividades sociais, excepto segurança social obrigatória</t>
  </si>
  <si>
    <t>84130</t>
  </si>
  <si>
    <t>Administração Pública - Actividades Económicas</t>
  </si>
  <si>
    <t>84210</t>
  </si>
  <si>
    <t>Negócios Estrangeiros</t>
  </si>
  <si>
    <t>84220</t>
  </si>
  <si>
    <t>Actividades de Defesa</t>
  </si>
  <si>
    <t>84230</t>
  </si>
  <si>
    <t>Actividades de Justiça</t>
  </si>
  <si>
    <t>84240</t>
  </si>
  <si>
    <t>Actividades de segurança e ordem pública</t>
  </si>
  <si>
    <t>84250</t>
  </si>
  <si>
    <t>Actividades de Protecção Civil</t>
  </si>
  <si>
    <t>84300</t>
  </si>
  <si>
    <t>Actividades de segurança social obrigatória</t>
  </si>
  <si>
    <t>85100</t>
  </si>
  <si>
    <t>Educação Pré-escolar</t>
  </si>
  <si>
    <t>85201</t>
  </si>
  <si>
    <t>Ensino Básico (1º ciclo)</t>
  </si>
  <si>
    <t>85202</t>
  </si>
  <si>
    <t>Ensino básico (2º ciclo)</t>
  </si>
  <si>
    <t>85310</t>
  </si>
  <si>
    <t>Ensino básico (3º ciclo) e secundário geral</t>
  </si>
  <si>
    <t>Associações de juventude e de estudantes</t>
  </si>
  <si>
    <t>94994</t>
  </si>
  <si>
    <t>Associações de pais e de encarregados de educação</t>
  </si>
  <si>
    <t>94995</t>
  </si>
  <si>
    <t>Outras actividades associativas, n.e.</t>
  </si>
  <si>
    <t>95110</t>
  </si>
  <si>
    <t>Reparação de computadores e de equipamento periférico</t>
  </si>
  <si>
    <t>95120</t>
  </si>
  <si>
    <t>Reparação de equipamento de comunicação</t>
  </si>
  <si>
    <t>95210</t>
  </si>
  <si>
    <t>Reparação de televisores e de outros bens de consumo similares</t>
  </si>
  <si>
    <t>95220</t>
  </si>
  <si>
    <t>Reparação de electrodomésticos e de outros equipamentos de uso doméstico e para jardim</t>
  </si>
  <si>
    <t>95230</t>
  </si>
  <si>
    <t>Reparação de calçado e de artigos de couro</t>
  </si>
  <si>
    <t>95240</t>
  </si>
  <si>
    <t>Reparação de mobiliário e similares de uso doméstico</t>
  </si>
  <si>
    <t>95250</t>
  </si>
  <si>
    <t>95290</t>
  </si>
  <si>
    <t>Reparação de outros bens de uso pessoal e doméstico</t>
  </si>
  <si>
    <t>96010</t>
  </si>
  <si>
    <t>96021</t>
  </si>
  <si>
    <t>96022</t>
  </si>
  <si>
    <t>96030</t>
  </si>
  <si>
    <t>96040</t>
  </si>
  <si>
    <t>Actividades de bem estar físico</t>
  </si>
  <si>
    <t>96091</t>
  </si>
  <si>
    <t>Actividades de tatuagem e similares</t>
  </si>
  <si>
    <t>96092</t>
  </si>
  <si>
    <t>Actividades dos serviços para animais de companhia</t>
  </si>
  <si>
    <t>96093</t>
  </si>
  <si>
    <t>Outras actividades de serviços pessoais diversos, n.e.</t>
  </si>
  <si>
    <t>97000</t>
  </si>
  <si>
    <t>Actividades das famílias empregadores de pessoal doméstico</t>
  </si>
  <si>
    <t>98100</t>
  </si>
  <si>
    <t>Actividades de produção de bens pelas famílias para uso próprio</t>
  </si>
  <si>
    <t>98200</t>
  </si>
  <si>
    <t>Fabricação de refeições e pratos pré-cozinhados</t>
  </si>
  <si>
    <t>10860</t>
  </si>
  <si>
    <t>10891</t>
  </si>
  <si>
    <t>Fabricação de fermentos, leveduras e adjuvantes para panificação e pastelaria</t>
  </si>
  <si>
    <t>10892</t>
  </si>
  <si>
    <t>10893</t>
  </si>
  <si>
    <t>Fabricação de outros produtos alimentares, n.e.</t>
  </si>
  <si>
    <t>10911</t>
  </si>
  <si>
    <t>Fabricação de pré-misturas</t>
  </si>
  <si>
    <t>10912</t>
  </si>
  <si>
    <t>15960</t>
  </si>
  <si>
    <t>Serpa</t>
  </si>
  <si>
    <t>0213</t>
  </si>
  <si>
    <t>1597</t>
  </si>
  <si>
    <t>Fabricação de malte</t>
  </si>
  <si>
    <t>Sertã</t>
  </si>
  <si>
    <t>0509</t>
  </si>
  <si>
    <t>15970</t>
  </si>
  <si>
    <t>Fab. de linóleo e de outros revestimentos rígidos p/ o chão</t>
  </si>
  <si>
    <t>36632</t>
  </si>
  <si>
    <t>Fabricação de canetas, lápis e similares</t>
  </si>
  <si>
    <t>36633</t>
  </si>
  <si>
    <t>Fabricação de fechos de correr, botões e similares</t>
  </si>
  <si>
    <t>36634</t>
  </si>
  <si>
    <t>Fabricação de guarda-sóis e chapéus de chuva</t>
  </si>
  <si>
    <t>36635</t>
  </si>
  <si>
    <t>Fabricação de fósforos e outros prod. de ignição</t>
  </si>
  <si>
    <t>36636</t>
  </si>
  <si>
    <t>Outras indústrias transformadoras diversas, ne</t>
  </si>
  <si>
    <t>37</t>
  </si>
  <si>
    <t>Reciclagem</t>
  </si>
  <si>
    <t>371</t>
  </si>
  <si>
    <t>Reciclagem de sucata e de desperdícios metálicos</t>
  </si>
  <si>
    <t>3710</t>
  </si>
  <si>
    <t>37100</t>
  </si>
  <si>
    <t>372</t>
  </si>
  <si>
    <t>Reciclagem de desperdícios não metálicos</t>
  </si>
  <si>
    <t>3720</t>
  </si>
  <si>
    <t>37200</t>
  </si>
  <si>
    <t>373</t>
  </si>
  <si>
    <t>Tratamento e/ou reciclagem de resíduos tóxicos e perigosos</t>
  </si>
  <si>
    <t>3730</t>
  </si>
  <si>
    <t>37300</t>
  </si>
  <si>
    <t>374</t>
  </si>
  <si>
    <t>Pag. 6</t>
  </si>
  <si>
    <t>Pág. 9</t>
  </si>
  <si>
    <t>(últimos três anos)</t>
  </si>
  <si>
    <t xml:space="preserve"> (últimos três anos)</t>
  </si>
  <si>
    <t>Pág. 12</t>
  </si>
  <si>
    <t>Pág. 15</t>
  </si>
  <si>
    <t>Fabricação de mobiliário p/ escritório e comércio</t>
  </si>
  <si>
    <t>36120</t>
  </si>
  <si>
    <t>3613</t>
  </si>
  <si>
    <t>Fabricação de mobiliário de cozinha</t>
  </si>
  <si>
    <t>36130</t>
  </si>
  <si>
    <t>3614</t>
  </si>
  <si>
    <t>15870</t>
  </si>
  <si>
    <t>Salvaterra de Magos</t>
  </si>
  <si>
    <t>1415</t>
  </si>
  <si>
    <t>1588</t>
  </si>
  <si>
    <t>Fabricação de alimentos homogeneizados e dietéticos</t>
  </si>
  <si>
    <t>Santa Comba Dão</t>
  </si>
  <si>
    <t>1814</t>
  </si>
  <si>
    <t>15880</t>
  </si>
  <si>
    <t>Santa Cruz</t>
  </si>
  <si>
    <t>3108</t>
  </si>
  <si>
    <t>1589</t>
  </si>
  <si>
    <t>Fabricação de outros prod. alimentares, ne</t>
  </si>
  <si>
    <t>Santa Cruz da Graciosa</t>
  </si>
  <si>
    <t>Ilha da Graciosa</t>
  </si>
  <si>
    <t>4401</t>
  </si>
  <si>
    <t>15891</t>
  </si>
  <si>
    <t>Fab. fermentos,leveduras,adjuvantes p/panificação e pastel.</t>
  </si>
  <si>
    <t>Santa Cruz das Flores</t>
  </si>
  <si>
    <t>4802</t>
  </si>
  <si>
    <t>15892</t>
  </si>
  <si>
    <t>Fabricação de caldos, sopas e sobremesas</t>
  </si>
  <si>
    <t>Santa Maria da Feira</t>
  </si>
  <si>
    <t>0109</t>
  </si>
  <si>
    <t>15893</t>
  </si>
  <si>
    <t>Fabricação de outros prod. alimentares diversos, ne</t>
  </si>
  <si>
    <t>Santa Marta de Penaguião</t>
  </si>
  <si>
    <t>1711</t>
  </si>
  <si>
    <t>159</t>
  </si>
  <si>
    <t>Indústria das bebidas</t>
  </si>
  <si>
    <t>Santana</t>
  </si>
  <si>
    <t>3109</t>
  </si>
  <si>
    <t>1591</t>
  </si>
  <si>
    <t>Fabricação de bebidas alcoólicas destiladas</t>
  </si>
  <si>
    <t>1416</t>
  </si>
  <si>
    <t>15911</t>
  </si>
  <si>
    <t>Produção de aguardentes preparadas</t>
  </si>
  <si>
    <t>Santiago do Cacém</t>
  </si>
  <si>
    <t>1509</t>
  </si>
  <si>
    <t>15912</t>
  </si>
  <si>
    <t>Produção de aguardentes não preparadas</t>
  </si>
  <si>
    <t>Santo Tirso</t>
  </si>
  <si>
    <t>1314</t>
  </si>
  <si>
    <t>15913</t>
  </si>
  <si>
    <t>Produção de licores e de outras bebidas destiladas</t>
  </si>
  <si>
    <t>São Brás de Alportel</t>
  </si>
  <si>
    <t>0812</t>
  </si>
  <si>
    <t>1592</t>
  </si>
  <si>
    <t>Fabricação de álcool etílico de fermentação</t>
  </si>
  <si>
    <t>São João da Madeira</t>
  </si>
  <si>
    <t>0116</t>
  </si>
  <si>
    <t>15920</t>
  </si>
  <si>
    <t>São João da Pesqueira</t>
  </si>
  <si>
    <t>1815</t>
  </si>
  <si>
    <t>1593</t>
  </si>
  <si>
    <t>Indústria do vinho</t>
  </si>
  <si>
    <t>São Pedro do Sul</t>
  </si>
  <si>
    <t>1816</t>
  </si>
  <si>
    <t>15931</t>
  </si>
  <si>
    <t>Produção de vinhos comuns e licorosos</t>
  </si>
  <si>
    <t>São Roque do Pico</t>
  </si>
  <si>
    <t>4603</t>
  </si>
  <si>
    <t>15932</t>
  </si>
  <si>
    <t>Produção de vinhos espumantes e espumosos</t>
  </si>
  <si>
    <t>São Vicente</t>
  </si>
  <si>
    <t>3110</t>
  </si>
  <si>
    <t>1594</t>
  </si>
  <si>
    <t>Fab. de cidra e de outras bebidas fermentadas de frutos</t>
  </si>
  <si>
    <t>Sardoal</t>
  </si>
  <si>
    <t>1417</t>
  </si>
  <si>
    <t>15940</t>
  </si>
  <si>
    <t>Sátão</t>
  </si>
  <si>
    <t>1817</t>
  </si>
  <si>
    <t>1595</t>
  </si>
  <si>
    <t>Depreciações, Amortizações, Imparidades, Provisões, e Justo Valor</t>
  </si>
  <si>
    <t>Nº</t>
  </si>
  <si>
    <t>Montante</t>
  </si>
  <si>
    <t>Investimento</t>
  </si>
  <si>
    <t>Despesa Elegível</t>
  </si>
  <si>
    <t>Conta</t>
  </si>
  <si>
    <t xml:space="preserve">     Locação Financeira</t>
  </si>
  <si>
    <t xml:space="preserve">     Não Reembolsável</t>
  </si>
  <si>
    <t xml:space="preserve">    Não Reembolsável (Acréscimo e Diferimentos)</t>
  </si>
  <si>
    <t>Valor da Matriz</t>
  </si>
  <si>
    <t>CODIGO POC</t>
  </si>
  <si>
    <t>1. Rendas e Alugueres*</t>
  </si>
  <si>
    <t>2. Impostos Directos</t>
  </si>
  <si>
    <t>3..Despesas com pessoal</t>
  </si>
  <si>
    <t>4.Amortizações e reintegrações</t>
  </si>
  <si>
    <t>5.Provisões de exercício</t>
  </si>
  <si>
    <t>6.Despesas financeiras</t>
  </si>
  <si>
    <t>7.Provisões para impostos sobre lucros</t>
  </si>
  <si>
    <t>8.Resultados líquidos</t>
  </si>
  <si>
    <t>9. VAB ( 1+2+3+4+5+6+7+8 )</t>
  </si>
  <si>
    <t>11.Fornecimentos e Serviços Externos(1)</t>
  </si>
  <si>
    <t xml:space="preserve">     11.1.Subcontratos(1)</t>
  </si>
  <si>
    <t xml:space="preserve">     11.2.Energia e Combustíveis(1)</t>
  </si>
  <si>
    <t>4533</t>
  </si>
  <si>
    <t>Instalação de canalizações e de climatização</t>
  </si>
  <si>
    <t>45330</t>
  </si>
  <si>
    <t>4534</t>
  </si>
  <si>
    <t>Instalações, ne</t>
  </si>
  <si>
    <t>45340</t>
  </si>
  <si>
    <t>454</t>
  </si>
  <si>
    <t>Actividades de acabamento</t>
  </si>
  <si>
    <t>4541</t>
  </si>
  <si>
    <t>Estucagem</t>
  </si>
  <si>
    <t>45410</t>
  </si>
  <si>
    <t>4542</t>
  </si>
  <si>
    <t>Montagem de trabalhos de carpintaria e de caixilharia</t>
  </si>
  <si>
    <t>45420</t>
  </si>
  <si>
    <t>4543</t>
  </si>
  <si>
    <t>Revestimento de pavimentos e de paredes</t>
  </si>
  <si>
    <t>45430</t>
  </si>
  <si>
    <t>4544</t>
  </si>
  <si>
    <t>Pintura e colocação de vidros</t>
  </si>
  <si>
    <t>45440</t>
  </si>
  <si>
    <t>4545</t>
  </si>
  <si>
    <t>Actividades de acabamento, ne</t>
  </si>
  <si>
    <t>45450</t>
  </si>
  <si>
    <t>455</t>
  </si>
  <si>
    <t>Aluguer de equipamento de construçao e demolição c/ operador</t>
  </si>
  <si>
    <t>4550</t>
  </si>
  <si>
    <t>45500</t>
  </si>
  <si>
    <t>50</t>
  </si>
  <si>
    <t>Com.,man.,rep.de veículos aut.;com.a  retalho combust.p/veíc</t>
  </si>
  <si>
    <t>501</t>
  </si>
  <si>
    <t>Comércio de veículos automóveis</t>
  </si>
  <si>
    <t>5010</t>
  </si>
  <si>
    <t>50100</t>
  </si>
  <si>
    <t>502</t>
  </si>
  <si>
    <t>Manutenção e reparação de veículos automóveis</t>
  </si>
  <si>
    <t>5020</t>
  </si>
  <si>
    <t>50200</t>
  </si>
  <si>
    <t>503</t>
  </si>
  <si>
    <t>Comércio de peças e acessórios p/ veículos automóveis</t>
  </si>
  <si>
    <t>5030</t>
  </si>
  <si>
    <t>50300</t>
  </si>
  <si>
    <t>504</t>
  </si>
  <si>
    <t>Com., manut., reparação motociclos, suas peças e acessórios</t>
  </si>
  <si>
    <t>5040</t>
  </si>
  <si>
    <t>50401</t>
  </si>
  <si>
    <t>Com. p/grosso e a retalho motociclos,suas peças e acessórios</t>
  </si>
  <si>
    <t>50402</t>
  </si>
  <si>
    <t>Manutenção, reparação de motociclos, suas peças e acessórios</t>
  </si>
  <si>
    <t>621 Subcontratos</t>
  </si>
  <si>
    <t>622 Serviços especializados</t>
  </si>
  <si>
    <t>623 Materiais</t>
  </si>
  <si>
    <t>624 Energia e fluídos</t>
  </si>
  <si>
    <t>625 Deslocações, estadas, e transportes</t>
  </si>
  <si>
    <t>626 Serviços diversos</t>
  </si>
  <si>
    <t>632 Remunerações do pessoal</t>
  </si>
  <si>
    <t>635 Encargos sobre remunerações</t>
  </si>
  <si>
    <t>638 Outros gastos com pessoal</t>
  </si>
  <si>
    <t>Fabricação de artigos de peles c/ pêlo</t>
  </si>
  <si>
    <t>19</t>
  </si>
  <si>
    <t>Curtimenta e acabam. de peles s/ pêlo;fab.de art.de viagem</t>
  </si>
  <si>
    <t>191</t>
  </si>
  <si>
    <t>Curtimenta e acabamento de peles s/ pelo</t>
  </si>
  <si>
    <t>1910</t>
  </si>
  <si>
    <t>19101</t>
  </si>
  <si>
    <t>Curtimenta e acabamento de peles s/ pêlo</t>
  </si>
  <si>
    <t>19102</t>
  </si>
  <si>
    <t>Actividades imobiliárias p/ conta própria</t>
  </si>
  <si>
    <t>7011</t>
  </si>
  <si>
    <t>Promoção imobiliária</t>
  </si>
  <si>
    <t>70110</t>
  </si>
  <si>
    <t>7012</t>
  </si>
  <si>
    <t>Compra e venda de bens imobiliários</t>
  </si>
  <si>
    <t>70120</t>
  </si>
  <si>
    <t>702</t>
  </si>
  <si>
    <t>Arrendamento de bens imobiliários</t>
  </si>
  <si>
    <t>7020</t>
  </si>
  <si>
    <t>70200</t>
  </si>
  <si>
    <t>703</t>
  </si>
  <si>
    <t>Actividades imobiliárias p/ conta de outrem</t>
  </si>
  <si>
    <t>7031</t>
  </si>
  <si>
    <t>Mediação imobiliária</t>
  </si>
  <si>
    <t>70310</t>
  </si>
  <si>
    <t>7032</t>
  </si>
  <si>
    <t>Ind.madeira e cortiça e s/ob.,exc.mob.;cestaria e espartaria</t>
  </si>
  <si>
    <t>201</t>
  </si>
  <si>
    <t>Serração, aplainamento e impregnação da madeira</t>
  </si>
  <si>
    <t>2010</t>
  </si>
  <si>
    <t>20101</t>
  </si>
  <si>
    <t>Serração de madeira</t>
  </si>
  <si>
    <t>20102</t>
  </si>
  <si>
    <t>Impregnação de madeira</t>
  </si>
  <si>
    <t>202</t>
  </si>
  <si>
    <t>Fab.folheados,contrapl.,painéis lamelados,partículas,fibras</t>
  </si>
  <si>
    <t>2020</t>
  </si>
  <si>
    <t>20201</t>
  </si>
  <si>
    <t>Fabricação de paineis de partículas de madeira</t>
  </si>
  <si>
    <t>20202</t>
  </si>
  <si>
    <t>Fabricação de painéis de fibras de madeira</t>
  </si>
  <si>
    <t>20203</t>
  </si>
  <si>
    <t>Fab. folheados, contraplacados, lamelados e outros painéis</t>
  </si>
  <si>
    <t>203</t>
  </si>
  <si>
    <t>Fabricação de obras de carpintaria para a construção</t>
  </si>
  <si>
    <t>2030</t>
  </si>
  <si>
    <t>20301</t>
  </si>
  <si>
    <t>Parqueteria</t>
  </si>
  <si>
    <t>20302</t>
  </si>
  <si>
    <t>Carpintaria</t>
  </si>
  <si>
    <t>204</t>
  </si>
  <si>
    <t>Fabricação de embalagens de madeira</t>
  </si>
  <si>
    <t>2040</t>
  </si>
  <si>
    <t>20400</t>
  </si>
  <si>
    <t>205</t>
  </si>
  <si>
    <t>42 Propriedades de investimento</t>
  </si>
  <si>
    <t>421 Terrenos e recursos naturais</t>
  </si>
  <si>
    <t>422 Edifícios e outras construções</t>
  </si>
  <si>
    <t>426 Outras propriedades de investimento</t>
  </si>
  <si>
    <t>428 Depreciações acumuladas</t>
  </si>
  <si>
    <t>43 Activos fixos tangíveis</t>
  </si>
  <si>
    <t>431 Terrenos e recursos naturais</t>
  </si>
  <si>
    <t>432 Edifícios e outras construções</t>
  </si>
  <si>
    <t>433 Equipamento básico</t>
  </si>
  <si>
    <t>434 Equipamento de transporte</t>
  </si>
  <si>
    <t>435 Equipamento administrativo</t>
  </si>
  <si>
    <t>437 Outros activos fixos tangíveis</t>
  </si>
  <si>
    <t>438 Depreciações acumuladas</t>
  </si>
  <si>
    <t>44 Activos intangíveis</t>
  </si>
  <si>
    <t>441 Goodwill</t>
  </si>
  <si>
    <t>443 Programas de computador</t>
  </si>
  <si>
    <t>444 Propriedade industrial</t>
  </si>
  <si>
    <t>446 Outros activos intangíveis</t>
  </si>
  <si>
    <t>448 Amortizações acumuladas</t>
  </si>
  <si>
    <t>45 Investimentos em curso</t>
  </si>
  <si>
    <t>451 Investimentos financeiros em curso</t>
  </si>
  <si>
    <t>452 Propriedades de investimento em curso</t>
  </si>
  <si>
    <t>453 Activos fixos tangíveis em curso</t>
  </si>
  <si>
    <t>454 Activos intangíveis em curso</t>
  </si>
  <si>
    <t>Investimento_Contas_SNC</t>
  </si>
  <si>
    <t>APLICAÇÕES RELEVANTES</t>
  </si>
  <si>
    <t>1. Resultado operacional (antes de gastos de financiamento e impostos)</t>
  </si>
  <si>
    <t>CÓDIGO SNC</t>
  </si>
  <si>
    <t xml:space="preserve">1. Volume de Negócios </t>
  </si>
  <si>
    <t>3. Trabalhos para a Própria Entidade</t>
  </si>
  <si>
    <t>4. Rendimentos Suplementares</t>
  </si>
  <si>
    <t>5. Subsídios à Exploração</t>
  </si>
  <si>
    <t xml:space="preserve">6. Valor Bruto de Produção (VBP) </t>
  </si>
  <si>
    <t>7. Custo das Mercadorias Vendidas e das Matérias Consumidas</t>
  </si>
  <si>
    <t>8. Fornecimentos e Serviços Externos</t>
  </si>
  <si>
    <t>9. Impostos Indirectos</t>
  </si>
  <si>
    <t xml:space="preserve">10. Consumos Intermédios (C) </t>
  </si>
  <si>
    <t>11. VAB (6-10 )</t>
  </si>
  <si>
    <t>3.Custo das mercadorias vendidas e das matérias consumidas(1)</t>
  </si>
  <si>
    <t>6241/2</t>
  </si>
  <si>
    <t>7.Gastos e perdas de financiamento</t>
  </si>
  <si>
    <t>2531/2532/263/264/265/266/268</t>
  </si>
  <si>
    <t>622/26</t>
  </si>
  <si>
    <t>26/89</t>
  </si>
  <si>
    <t>71+72</t>
  </si>
  <si>
    <t>6321</t>
  </si>
  <si>
    <t>Tx de Retorno</t>
  </si>
  <si>
    <t>Administração de imóveis por conta de outrem</t>
  </si>
  <si>
    <t>70320</t>
  </si>
  <si>
    <t>Aluguer de máq. e de equip. s/ pessoal e de bens pessoais</t>
  </si>
  <si>
    <t>711</t>
  </si>
  <si>
    <t>Aluguer de veículos automóveis</t>
  </si>
  <si>
    <t>7110</t>
  </si>
  <si>
    <t>71100</t>
  </si>
  <si>
    <t>712</t>
  </si>
  <si>
    <t>Aluguer de outro meio de transporte</t>
  </si>
  <si>
    <t>7121</t>
  </si>
  <si>
    <t>Aluguer de outro meio de transporte terrestre</t>
  </si>
  <si>
    <t>71210</t>
  </si>
  <si>
    <t>7122</t>
  </si>
  <si>
    <t>Aluguer de meio de transporte marítimo e fluvial</t>
  </si>
  <si>
    <t>71220</t>
  </si>
  <si>
    <t>7123</t>
  </si>
  <si>
    <t>Aluguer de meio de transporte aéreo</t>
  </si>
  <si>
    <t>71230</t>
  </si>
  <si>
    <t>713</t>
  </si>
  <si>
    <t>Aluguer de máquinas de de equipamentos</t>
  </si>
  <si>
    <t>7131</t>
  </si>
  <si>
    <t>Aluguer de máquinas e equipamentos agrícolas</t>
  </si>
  <si>
    <t>71310</t>
  </si>
  <si>
    <t>7132</t>
  </si>
  <si>
    <t>Aluguer de máq. e equip. p/ a construção e engenharia civil</t>
  </si>
  <si>
    <t>71320</t>
  </si>
  <si>
    <t>7133</t>
  </si>
  <si>
    <t>Aluguer de máq. e equip. de escritório (inclui computadores)</t>
  </si>
  <si>
    <t>71330</t>
  </si>
  <si>
    <t>7134</t>
  </si>
  <si>
    <t>Aluguer de máquinas e equipamento, ne</t>
  </si>
  <si>
    <t>71340</t>
  </si>
  <si>
    <t>714</t>
  </si>
  <si>
    <t>Aluguer de bens de uso pessoal e doméstico, ne</t>
  </si>
  <si>
    <t>7140</t>
  </si>
  <si>
    <t>71400</t>
  </si>
  <si>
    <t>72</t>
  </si>
  <si>
    <t>Actividades informáticas e conexas</t>
  </si>
  <si>
    <t>721</t>
  </si>
  <si>
    <t>Consultoria em equipamento informático</t>
  </si>
  <si>
    <t>505</t>
  </si>
  <si>
    <t>Comércio a retalho de combustível p/ veículos a motor</t>
  </si>
  <si>
    <t>5050</t>
  </si>
  <si>
    <t>5143</t>
  </si>
  <si>
    <t>Com. p/ grosso de electro.,aparelhos de rádio e de televisão</t>
  </si>
  <si>
    <t>51430</t>
  </si>
  <si>
    <t>5144</t>
  </si>
  <si>
    <t>Opções parecer:</t>
  </si>
  <si>
    <t>Aljustrel</t>
  </si>
  <si>
    <t>Beja</t>
  </si>
  <si>
    <t>Baixo Alentejo</t>
  </si>
  <si>
    <t>0201</t>
  </si>
  <si>
    <t>412</t>
  </si>
  <si>
    <t>Obrigações e títulos de participação</t>
  </si>
  <si>
    <t>Candidatura Elegível</t>
  </si>
  <si>
    <t>Almada</t>
  </si>
  <si>
    <t>1503</t>
  </si>
  <si>
    <t>413</t>
  </si>
  <si>
    <t>Empréstimos de financiamento</t>
  </si>
  <si>
    <t>Candidatura Inelegível</t>
  </si>
  <si>
    <t>Almeida</t>
  </si>
  <si>
    <t>Beira Interior Norte</t>
  </si>
  <si>
    <t>0902</t>
  </si>
  <si>
    <t>414</t>
  </si>
  <si>
    <t>Investimentos imóveis</t>
  </si>
  <si>
    <t>Almeirim</t>
  </si>
  <si>
    <t>Lezíria do Tejo</t>
  </si>
  <si>
    <t>1403</t>
  </si>
  <si>
    <t>415</t>
  </si>
  <si>
    <t>Outras aplicações financeiras</t>
  </si>
  <si>
    <t>Opções notificação:</t>
  </si>
  <si>
    <t>Almodôvar</t>
  </si>
  <si>
    <t>0202</t>
  </si>
  <si>
    <t>421</t>
  </si>
  <si>
    <t>Terrenos e recursos naturais</t>
  </si>
  <si>
    <t>Projecto notificável</t>
  </si>
  <si>
    <t>Alpiarça</t>
  </si>
  <si>
    <t>1404</t>
  </si>
  <si>
    <t>422</t>
  </si>
  <si>
    <t>Transportes aéreos de mercadorias</t>
  </si>
  <si>
    <t>52101</t>
  </si>
  <si>
    <t>52102</t>
  </si>
  <si>
    <t>52211</t>
  </si>
  <si>
    <t>Gestão de infraestruturas dos transportes terrestres</t>
  </si>
  <si>
    <t>52212</t>
  </si>
  <si>
    <t>Assistência a veículos na estrada</t>
  </si>
  <si>
    <t>52213</t>
  </si>
  <si>
    <t>Actividades auxiliares dos transportes por água</t>
  </si>
  <si>
    <t>Actividades auxiliares dos transportes aéreos</t>
  </si>
  <si>
    <t>52291</t>
  </si>
  <si>
    <t>52292</t>
  </si>
  <si>
    <t>53100</t>
  </si>
  <si>
    <t>Actividades postais sujeitas a obrigações do serviço universal</t>
  </si>
  <si>
    <t>53200</t>
  </si>
  <si>
    <t>Outras actividades postais e de courrier</t>
  </si>
  <si>
    <t>Hoteis com restaurante</t>
  </si>
  <si>
    <t>Pensões com restaurante</t>
  </si>
  <si>
    <t>Estalagens com restaurante</t>
  </si>
  <si>
    <t>Pousadas com restaurante</t>
  </si>
  <si>
    <t>Moteis com restaurante</t>
  </si>
  <si>
    <t>Hoteis-apartamentos com restaurante</t>
  </si>
  <si>
    <t>Aldeamentos turísticos com restaurante</t>
  </si>
  <si>
    <t>Apartamentos com restaurante</t>
  </si>
  <si>
    <t>Outros estabelecimentos hoteleiros com restaurante</t>
  </si>
  <si>
    <t>Hoteis sem restaurante</t>
  </si>
  <si>
    <t>Pensões sem restaurante</t>
  </si>
  <si>
    <t>Apartamentos turísticos sem restaurante</t>
  </si>
  <si>
    <t>Outros estabelecimentos hoteleiros sem restaurante</t>
  </si>
  <si>
    <t>55201</t>
  </si>
  <si>
    <t>Alojamento mobilado para turistas</t>
  </si>
  <si>
    <t>55202</t>
  </si>
  <si>
    <t>55203</t>
  </si>
  <si>
    <t>Colónias e campos de férias</t>
  </si>
  <si>
    <t>55204</t>
  </si>
  <si>
    <t>55300</t>
  </si>
  <si>
    <t>Parques de campismo e caravanismo</t>
  </si>
  <si>
    <t>55900</t>
  </si>
  <si>
    <t>Outros locais de alojamento</t>
  </si>
  <si>
    <t>56101</t>
  </si>
  <si>
    <t>427</t>
  </si>
  <si>
    <t>Taras e vasilhame</t>
  </si>
  <si>
    <t>IPQ - Qualidade</t>
  </si>
  <si>
    <t>Amares</t>
  </si>
  <si>
    <t>Braga</t>
  </si>
  <si>
    <t>Cávado</t>
  </si>
  <si>
    <t>0301</t>
  </si>
  <si>
    <t>429</t>
  </si>
  <si>
    <t>Outras imobilizações corpóreas</t>
  </si>
  <si>
    <t>Agência Portuguesa para o Ambiente - Ambiente</t>
  </si>
  <si>
    <t>Anadia</t>
  </si>
  <si>
    <t>0103</t>
  </si>
  <si>
    <t>430</t>
  </si>
  <si>
    <t>Imobilizações incorpóreas</t>
  </si>
  <si>
    <t>FEOGA - Agricultura</t>
  </si>
  <si>
    <t>Com.a retalho em estab.não espec.,c/predomin. prod. aliment.</t>
  </si>
  <si>
    <t>52111</t>
  </si>
  <si>
    <t>Comércio a retalho em supermercados e hipermercados</t>
  </si>
  <si>
    <t>52112</t>
  </si>
  <si>
    <t>Com.a retalho ot.estab.não espec.,c/predomin.prod.aliment,ne</t>
  </si>
  <si>
    <t>5212</t>
  </si>
  <si>
    <t>Com.a retalho em estab.não espec.,s/predom. de prod.aliment.</t>
  </si>
  <si>
    <t>52120</t>
  </si>
  <si>
    <t>522</t>
  </si>
  <si>
    <t>Com. a retalho prod.aliment., bebidas,tabaco em estab.espec.</t>
  </si>
  <si>
    <t>5221</t>
  </si>
  <si>
    <t>Comércio a retalho de frutas e de prod. hortícolas</t>
  </si>
  <si>
    <t>52210</t>
  </si>
  <si>
    <t>5222</t>
  </si>
  <si>
    <t>Comércio a retalho de carne e de prod. à base de carne</t>
  </si>
  <si>
    <t>52220</t>
  </si>
  <si>
    <t>5223</t>
  </si>
  <si>
    <t>Comércio a retalho de peixe, crustáceos e moluscos</t>
  </si>
  <si>
    <t>52230</t>
  </si>
  <si>
    <t>5224</t>
  </si>
  <si>
    <t>Com. a retalho de pão, prod. de pastelaria e de confeitaria</t>
  </si>
  <si>
    <t>52240</t>
  </si>
  <si>
    <t>5225</t>
  </si>
  <si>
    <t>Comércio a retalho de bebidas</t>
  </si>
  <si>
    <t>52250</t>
  </si>
  <si>
    <t>5226</t>
  </si>
  <si>
    <t>Comércio a retalho de tabaco</t>
  </si>
  <si>
    <t>52260</t>
  </si>
  <si>
    <t>5227</t>
  </si>
  <si>
    <t>Outro com. a retalho prod. alimentares em estab. especializ.</t>
  </si>
  <si>
    <t>52271</t>
  </si>
  <si>
    <t>Comércio a retalho de leite e de derivados</t>
  </si>
  <si>
    <t>52272</t>
  </si>
  <si>
    <t>Outro com. a retalho de prod. aliment., em estab. espec., ne</t>
  </si>
  <si>
    <t>523</t>
  </si>
  <si>
    <t>Com.a retalho prod. farmac.,médicos, cosméticos e de higiene</t>
  </si>
  <si>
    <t>5231</t>
  </si>
  <si>
    <t>Comércio a retalho de prod. farmacêuticos (farmácias)</t>
  </si>
  <si>
    <t>52310</t>
  </si>
  <si>
    <t>5232</t>
  </si>
  <si>
    <t>Comércio a retalho de artigos médicos e ortopédicos</t>
  </si>
  <si>
    <t>52320</t>
  </si>
  <si>
    <t>5233</t>
  </si>
  <si>
    <t>Comércio a retalho de prod. cosméticos e de higiene</t>
  </si>
  <si>
    <t>52330</t>
  </si>
  <si>
    <t>524</t>
  </si>
  <si>
    <t>Com. a retalho outros prod. novos em estab. especializados</t>
  </si>
  <si>
    <t>5241</t>
  </si>
  <si>
    <t>Comércio a retalho de têxteis</t>
  </si>
  <si>
    <t>52410</t>
  </si>
  <si>
    <t>5242</t>
  </si>
  <si>
    <t>Outras actividades conexas à informática</t>
  </si>
  <si>
    <t>Fab. e transformação de outro vidro (inclui vidro técnico)</t>
  </si>
  <si>
    <t>26150</t>
  </si>
  <si>
    <t>262</t>
  </si>
  <si>
    <t>Fab.prod.cerâmicos não refract.(exc.dest.a const.)e refract.</t>
  </si>
  <si>
    <t>2621</t>
  </si>
  <si>
    <t>Fab. de artigos cerâmicos de uso doméstico e ornamental</t>
  </si>
  <si>
    <t>26211</t>
  </si>
  <si>
    <t>Olaria de barro</t>
  </si>
  <si>
    <t>26212</t>
  </si>
  <si>
    <t>Fab. artigos uso domést. de faiança, porcelana e grés fino</t>
  </si>
  <si>
    <t>26213</t>
  </si>
  <si>
    <t>Fab. de artigos de ornament., faiança, porcelana e grés fino</t>
  </si>
  <si>
    <t>2622</t>
  </si>
  <si>
    <t>Fabricação de artigos cerâmicos p/ usos sanitários</t>
  </si>
  <si>
    <t>26220</t>
  </si>
  <si>
    <t>2623</t>
  </si>
  <si>
    <t>Fabricação de isoladores e peças isolantes em cerâmica</t>
  </si>
  <si>
    <t>26230</t>
  </si>
  <si>
    <t>2624</t>
  </si>
  <si>
    <t>Fabricação de outros prod. em cerâmica p/ usos técnicos</t>
  </si>
  <si>
    <t>26240</t>
  </si>
  <si>
    <t>2625</t>
  </si>
  <si>
    <t>Fab.outros prod.cerâmicos não refract.(exc.destin. à const.)</t>
  </si>
  <si>
    <t>26250</t>
  </si>
  <si>
    <t>2626</t>
  </si>
  <si>
    <t>Fabricação de prod. cerâmicos refractários</t>
  </si>
  <si>
    <t>26260</t>
  </si>
  <si>
    <t>263</t>
  </si>
  <si>
    <t>Fab. de azulejos, ladrilhos, mosaicos e placas de cerâmica</t>
  </si>
  <si>
    <t>2630</t>
  </si>
  <si>
    <t>26301</t>
  </si>
  <si>
    <t>Fabricação de azulejos</t>
  </si>
  <si>
    <t>26302</t>
  </si>
  <si>
    <t>Fabricação de ladrilhos, mosaicos e placas de cerâmica</t>
  </si>
  <si>
    <t>264</t>
  </si>
  <si>
    <t>Fab. tijolos, telhas e outros prod. de barro p/ a construção</t>
  </si>
  <si>
    <t>2640</t>
  </si>
  <si>
    <t>26401</t>
  </si>
  <si>
    <t>Fabricação de tijolos e telhas</t>
  </si>
  <si>
    <t>26402</t>
  </si>
  <si>
    <t>Fabricação de abobadilha</t>
  </si>
  <si>
    <t>26403</t>
  </si>
  <si>
    <t>Fabricação de outros prod. de barro p/ a construção</t>
  </si>
  <si>
    <t>265</t>
  </si>
  <si>
    <t>Fabricação de cimento, cal e gesso</t>
  </si>
  <si>
    <t>2651</t>
  </si>
  <si>
    <t>Fabricação de cimento</t>
  </si>
  <si>
    <t>26510</t>
  </si>
  <si>
    <t>2652</t>
  </si>
  <si>
    <t>Fabricação de cal</t>
  </si>
  <si>
    <t>26521</t>
  </si>
  <si>
    <t>Fabricação de cal hidráulica</t>
  </si>
  <si>
    <t>26522</t>
  </si>
  <si>
    <t>Fabricação de cal não hidráulica</t>
  </si>
  <si>
    <t>2653</t>
  </si>
  <si>
    <t>Fabricação de gesso</t>
  </si>
  <si>
    <t>26530</t>
  </si>
  <si>
    <t>266</t>
  </si>
  <si>
    <t>Fabricação de prod. de betão, gesso, cimento e marmorite</t>
  </si>
  <si>
    <t>2661</t>
  </si>
  <si>
    <t>Fabricação de prod. de betão p/ a construção</t>
  </si>
  <si>
    <t>26610</t>
  </si>
  <si>
    <t>2662</t>
  </si>
  <si>
    <t>Fabricação de prod. de gesso p/ a construção</t>
  </si>
  <si>
    <t>26620</t>
  </si>
  <si>
    <t>2663</t>
  </si>
  <si>
    <t>Fabricação de betão pronto</t>
  </si>
  <si>
    <t>26630</t>
  </si>
  <si>
    <t>2664</t>
  </si>
  <si>
    <t>Fabricação de argamassas</t>
  </si>
  <si>
    <t>26640</t>
  </si>
  <si>
    <t>2665</t>
  </si>
  <si>
    <t>7460</t>
  </si>
  <si>
    <t>74600</t>
  </si>
  <si>
    <t>747</t>
  </si>
  <si>
    <t>Actividades de limpeza industrial</t>
  </si>
  <si>
    <t>7470</t>
  </si>
  <si>
    <t>74700</t>
  </si>
  <si>
    <t>748</t>
  </si>
  <si>
    <t>7481</t>
  </si>
  <si>
    <t>Actividades fotográficas</t>
  </si>
  <si>
    <t>74810</t>
  </si>
  <si>
    <t>7482</t>
  </si>
  <si>
    <t xml:space="preserve">Cerealicultura (excepto arroz)
</t>
  </si>
  <si>
    <t>Cultura de leguminosas secas e sementes oleaginosas</t>
  </si>
  <si>
    <t>Cultura do arroz</t>
  </si>
  <si>
    <t>01130</t>
  </si>
  <si>
    <t>Cultura de produtos hortículas, raízes e tubérculos</t>
  </si>
  <si>
    <t>01140</t>
  </si>
  <si>
    <t>Cultura de cana do açúcar</t>
  </si>
  <si>
    <t>01150</t>
  </si>
  <si>
    <t>Cultura do tabaco</t>
  </si>
  <si>
    <t>01160</t>
  </si>
  <si>
    <t>Cultura de plantas têxteis</t>
  </si>
  <si>
    <t>01191</t>
  </si>
  <si>
    <t>Cultura de flores e plantas ornamentais</t>
  </si>
  <si>
    <t>01192</t>
  </si>
  <si>
    <t>Outras culturas temporárias, n.e.</t>
  </si>
  <si>
    <t>Cultura de frutos tropicais e subtropicais</t>
  </si>
  <si>
    <t>Cultura de citrinos</t>
  </si>
  <si>
    <t>Cultura de pomoídeas e prunóideas</t>
  </si>
  <si>
    <t>Cultura de frutos de casca rija</t>
  </si>
  <si>
    <t>Cultura de outros frutos em árvores e arbustos</t>
  </si>
  <si>
    <t>01261</t>
  </si>
  <si>
    <t>01262</t>
  </si>
  <si>
    <t>Cultura de outros frutos oleaginosos</t>
  </si>
  <si>
    <t>01270</t>
  </si>
  <si>
    <t>Cultura de plantas destinadas à preparação de bebidas</t>
  </si>
  <si>
    <t>01280</t>
  </si>
  <si>
    <t>Cultura de especiarias, plantas aromáticas, medicinais e farmacêuticas</t>
  </si>
  <si>
    <t>01290</t>
  </si>
  <si>
    <t>Outras culturas permanentes</t>
  </si>
  <si>
    <t>Cultura de materiais de propagação vegetativa</t>
  </si>
  <si>
    <t>Criação de bovinos para produção de leite</t>
  </si>
  <si>
    <t>Criação de outros bovinos (excepto para produção de leite) e búfalos</t>
  </si>
  <si>
    <t>01430</t>
  </si>
  <si>
    <t>Criação de equinos, asininos e muares</t>
  </si>
  <si>
    <t>01440</t>
  </si>
  <si>
    <t>Criação de camelos e camelídeos</t>
  </si>
  <si>
    <t>01450</t>
  </si>
  <si>
    <t>Criação de ovinos e caprinos</t>
  </si>
  <si>
    <t>01460</t>
  </si>
  <si>
    <t>01470</t>
  </si>
  <si>
    <t>01491</t>
  </si>
  <si>
    <t>01492</t>
  </si>
  <si>
    <t>Cunicultura</t>
  </si>
  <si>
    <t>01493</t>
  </si>
  <si>
    <t>Criação de animais de companhia</t>
  </si>
  <si>
    <t>01494</t>
  </si>
  <si>
    <t>Outra produção animal, n.e.</t>
  </si>
  <si>
    <t>01500</t>
  </si>
  <si>
    <t>Agricultura e produção animal combinadas</t>
  </si>
  <si>
    <t>01610</t>
  </si>
  <si>
    <t>01620</t>
  </si>
  <si>
    <t>Actividades dos serviços relacionadas com a produção animal, excepto serviços de veterinária</t>
  </si>
  <si>
    <t>01630</t>
  </si>
  <si>
    <t>Preparação de produtos agrícolas para venda</t>
  </si>
  <si>
    <t>01640</t>
  </si>
  <si>
    <t>Preparação e tratamento de sementes para propagação</t>
  </si>
  <si>
    <t>01701</t>
  </si>
  <si>
    <t>01702</t>
  </si>
  <si>
    <t>Actividades dos serviços relacionados com a caça e o repovoamento cinegético</t>
  </si>
  <si>
    <t>02100</t>
  </si>
  <si>
    <t>Silvicultura e outras actividades florestais</t>
  </si>
  <si>
    <t>02200</t>
  </si>
  <si>
    <t>02300</t>
  </si>
  <si>
    <t>Extracção de cortiça, resina e apanha de outros produtos florestais, excepto madeira</t>
  </si>
  <si>
    <t>02400</t>
  </si>
  <si>
    <t>Actividades dos serviços relacionadas com a silvicultura e exploração florestal</t>
  </si>
  <si>
    <t>03111</t>
  </si>
  <si>
    <t>03112</t>
  </si>
  <si>
    <t>Apanha de algas e de outros produtos do mar</t>
  </si>
  <si>
    <t>03121</t>
  </si>
  <si>
    <t>03122</t>
  </si>
  <si>
    <t>Apanha de produtos em águas interiores</t>
  </si>
  <si>
    <t>03210</t>
  </si>
  <si>
    <t>Aquicultura em águas salgadas e salobras</t>
  </si>
  <si>
    <t>03220</t>
  </si>
  <si>
    <t>Aquicultura em águas doces</t>
  </si>
  <si>
    <t>05100</t>
  </si>
  <si>
    <t>05200</t>
  </si>
  <si>
    <t>Extracção de linhite</t>
  </si>
  <si>
    <t>06100</t>
  </si>
  <si>
    <t>Extracção de petróleo bruto</t>
  </si>
  <si>
    <t>06200</t>
  </si>
  <si>
    <t>Extracção de gás natural</t>
  </si>
  <si>
    <t>07100</t>
  </si>
  <si>
    <t>07210</t>
  </si>
  <si>
    <t>Extracção e preparação de minérios de urânio e de tório</t>
  </si>
  <si>
    <t>07290</t>
  </si>
  <si>
    <t>Extracção e preparação de outros minérios metálicos não ferrosos</t>
  </si>
  <si>
    <t>1.2.3.Edifícios e outras construções-Outros Edifícios</t>
  </si>
  <si>
    <t>1.3.1.Equipamentos produtivos-Equipamento Básico</t>
  </si>
  <si>
    <t>1.3.2.Equipamentos produtivos-Ferramentas e Utensilios</t>
  </si>
  <si>
    <t>2.1.Despesas de Constituição</t>
  </si>
  <si>
    <t>2.2.Assistência Técnica</t>
  </si>
  <si>
    <t>2.5.Investigação e Desenvolvimento</t>
  </si>
  <si>
    <t>2.6.Patentes, Licenças, Alvarás e "Royalties"</t>
  </si>
  <si>
    <t>2.8.Divulgação</t>
  </si>
  <si>
    <t>TIPO DE DESPESA</t>
  </si>
  <si>
    <t xml:space="preserve">A a) Terrenos </t>
  </si>
  <si>
    <t xml:space="preserve">A b) Contrução de Edifícios e Outras </t>
  </si>
  <si>
    <t>Qualificado</t>
  </si>
  <si>
    <t>Não Qualificado</t>
  </si>
  <si>
    <t>Altamente Qualificado</t>
  </si>
  <si>
    <t>* Altamente Qualificado = Nível Superior ou Igual a 6</t>
  </si>
  <si>
    <t>* Qualificado = Nível Superior ou Igual a 4</t>
  </si>
  <si>
    <t>NÍVEL DE QUALIFICAÇÕES</t>
  </si>
  <si>
    <t>Fabricação de ferramentas manuais</t>
  </si>
  <si>
    <t>28622</t>
  </si>
  <si>
    <t>Fabricação de ferramentas mecânicas</t>
  </si>
  <si>
    <t>28623</t>
  </si>
  <si>
    <t>Fabricação de peças sinterizadas</t>
  </si>
  <si>
    <t>2863</t>
  </si>
  <si>
    <t>Fabricação de fechaduras, dobradiças e de outras ferragens</t>
  </si>
  <si>
    <t>28630</t>
  </si>
  <si>
    <t>287</t>
  </si>
  <si>
    <t>Fabricação de outros prod. metálicos</t>
  </si>
  <si>
    <t>2871</t>
  </si>
  <si>
    <t>Fabricação de embalagens metálicas pesadas</t>
  </si>
  <si>
    <t>28710</t>
  </si>
  <si>
    <t>2872</t>
  </si>
  <si>
    <t>Fabricação de embalagens metálicas ligeiras</t>
  </si>
  <si>
    <t>28720</t>
  </si>
  <si>
    <t>2873</t>
  </si>
  <si>
    <t>Fabricação de prod. de arame</t>
  </si>
  <si>
    <t>28730</t>
  </si>
  <si>
    <t>2874</t>
  </si>
  <si>
    <t>Cervejarias</t>
  </si>
  <si>
    <t>55403</t>
  </si>
  <si>
    <t>Bares</t>
  </si>
  <si>
    <t>55404</t>
  </si>
  <si>
    <t>Casas de chá e pastelarias</t>
  </si>
  <si>
    <t>55405</t>
  </si>
  <si>
    <t>Outros estab. de bebidas s/ espectáculo</t>
  </si>
  <si>
    <t>55406</t>
  </si>
  <si>
    <t>Estabelecimentos de bebidas c/ espectáculo</t>
  </si>
  <si>
    <t>555</t>
  </si>
  <si>
    <t>Cantinas e fornecimento de refeições ao domicílio (catering)</t>
  </si>
  <si>
    <t>5551</t>
  </si>
  <si>
    <t>Cantinas</t>
  </si>
  <si>
    <t>55510</t>
  </si>
  <si>
    <t>5552</t>
  </si>
  <si>
    <t>Fornecimento de refeições ao domicílio (catering)</t>
  </si>
  <si>
    <t>55520</t>
  </si>
  <si>
    <t>60</t>
  </si>
  <si>
    <t>Transp. terrestres;transp.p/ óleodutos/gasodutos (pipelines)</t>
  </si>
  <si>
    <t>601</t>
  </si>
  <si>
    <t>Caminhos de ferro</t>
  </si>
  <si>
    <t>6010</t>
  </si>
  <si>
    <t>60100</t>
  </si>
  <si>
    <t>602</t>
  </si>
  <si>
    <t>Outros transportes terrestres</t>
  </si>
  <si>
    <t>6021</t>
  </si>
  <si>
    <t>Outros transportes terrestres regulares de passageiros</t>
  </si>
  <si>
    <t>60211</t>
  </si>
  <si>
    <t>Transp.urbano p/ metrop., eléctrico,troleicarro e autocarro</t>
  </si>
  <si>
    <t>60212</t>
  </si>
  <si>
    <t>Transporte interurbano em autocarros</t>
  </si>
  <si>
    <t>6022</t>
  </si>
  <si>
    <t>Transporte ocasional de passageiros em veículos ligeiros</t>
  </si>
  <si>
    <t>60220</t>
  </si>
  <si>
    <t>6023</t>
  </si>
  <si>
    <t>Outros transportes terrestres de passageiros</t>
  </si>
  <si>
    <t>60230</t>
  </si>
  <si>
    <t>6024</t>
  </si>
  <si>
    <t>Transportes rodoviários de mercadorias</t>
  </si>
  <si>
    <t>60240</t>
  </si>
  <si>
    <t>603</t>
  </si>
  <si>
    <t>Transportes p/ oleodutos e gasodutos (pipelines)</t>
  </si>
  <si>
    <t>6030</t>
  </si>
  <si>
    <t>60300</t>
  </si>
  <si>
    <t>61</t>
  </si>
  <si>
    <t>Transportes por água</t>
  </si>
  <si>
    <t>611</t>
  </si>
  <si>
    <t>Trasnportes marítimos</t>
  </si>
  <si>
    <t>6110</t>
  </si>
  <si>
    <t>61101</t>
  </si>
  <si>
    <t>Transportes marítimos não costeiros</t>
  </si>
  <si>
    <t>61102</t>
  </si>
  <si>
    <t>Transportes costeiros e locais</t>
  </si>
  <si>
    <t>612</t>
  </si>
  <si>
    <t>Transporte p/ vias navegáveis interiores</t>
  </si>
  <si>
    <t>6120</t>
  </si>
  <si>
    <t>61200</t>
  </si>
  <si>
    <t>62</t>
  </si>
  <si>
    <t>Transportes aéreos</t>
  </si>
  <si>
    <t>621</t>
  </si>
  <si>
    <t>Transportes aéreos regulares</t>
  </si>
  <si>
    <t>6210</t>
  </si>
  <si>
    <t>62100</t>
  </si>
  <si>
    <t>622</t>
  </si>
  <si>
    <t>Transportes aéreos não regulares</t>
  </si>
  <si>
    <t>6220</t>
  </si>
  <si>
    <t>62200</t>
  </si>
  <si>
    <t>623</t>
  </si>
  <si>
    <t>Transportes espaciais</t>
  </si>
  <si>
    <t>6230</t>
  </si>
  <si>
    <t>62300</t>
  </si>
  <si>
    <t>63</t>
  </si>
  <si>
    <t>Activ. anexas e auxiliares dos transp., ag. viagens e turism</t>
  </si>
  <si>
    <t>631</t>
  </si>
  <si>
    <t>Manuseamento e armazenagem</t>
  </si>
  <si>
    <t>6311</t>
  </si>
  <si>
    <t>Manuseamento de carga</t>
  </si>
  <si>
    <t>63110</t>
  </si>
  <si>
    <t>6312</t>
  </si>
  <si>
    <t>Armazenagem</t>
  </si>
  <si>
    <t>63121</t>
  </si>
  <si>
    <t>Armazenagem frigorífica</t>
  </si>
  <si>
    <t>63122</t>
  </si>
  <si>
    <t>Armazenagem não frigorífica</t>
  </si>
  <si>
    <t>632</t>
  </si>
  <si>
    <t>Outras actividades auxiliares dos transportes</t>
  </si>
  <si>
    <t>Trabalhos para a própria entidade</t>
  </si>
  <si>
    <t>Custo das mercadorias vendidas e das matérias consumidas</t>
  </si>
  <si>
    <t>Fornecimentos e serviços externos</t>
  </si>
  <si>
    <t>Gastos com o pessoal</t>
  </si>
  <si>
    <t>Imparidade de inventários (perdas/reversões)</t>
  </si>
  <si>
    <t>Actividades de telecomunicações por fio</t>
  </si>
  <si>
    <t>Actividades de telecomunicações sem fio</t>
  </si>
  <si>
    <t>61300</t>
  </si>
  <si>
    <t>Actividades de telecomunicações por satélite</t>
  </si>
  <si>
    <t>61900</t>
  </si>
  <si>
    <t xml:space="preserve">Outras actividades de telecomunicações </t>
  </si>
  <si>
    <t>62010</t>
  </si>
  <si>
    <t>Actividades de programação informática</t>
  </si>
  <si>
    <t>62020</t>
  </si>
  <si>
    <t>Actividades de consultoria em informática</t>
  </si>
  <si>
    <t>62030</t>
  </si>
  <si>
    <t>Gestão e exploração de equipamento informático</t>
  </si>
  <si>
    <t>62090</t>
  </si>
  <si>
    <t>Outras actividades relacionadas com as tecnologias da informação e informática</t>
  </si>
  <si>
    <t>Actividades de processamento de dados, domiciliação de informação e actividades relacionadas</t>
  </si>
  <si>
    <t>63120</t>
  </si>
  <si>
    <t>Portais web</t>
  </si>
  <si>
    <t>63910</t>
  </si>
  <si>
    <t>63990</t>
  </si>
  <si>
    <t>Outras actividades dos serviços de informação, n.e.</t>
  </si>
  <si>
    <t>Previstos no Código Fiscal do Investimento Anexo ao Decreto-Lei n.º 162/2014, de 31 de outubro</t>
  </si>
  <si>
    <t>(alínea b) do Nº1 do Artigo 8º do Anexo ao Decreto-Lei n.º 162/2014, de 31 de Outubro)</t>
  </si>
  <si>
    <t>(alínea c) do Nº1 do Artigo 8º do Anexo ao Decreto-Lei n.º 162/2014, de 31 de Outubro)</t>
  </si>
  <si>
    <t>(alínea d) do Nº1 do Artigo 8º do Anexo ao Decreto-Lei n.º 162/2014, de 31 de Outubro)</t>
  </si>
  <si>
    <t>Reprodução de suportes gravados</t>
  </si>
  <si>
    <t>2231</t>
  </si>
  <si>
    <t>Construção de pontes e túneis</t>
  </si>
  <si>
    <t>42210</t>
  </si>
  <si>
    <t>Construção de redes de transporte de águas, de esgotos e de outros fluidos</t>
  </si>
  <si>
    <t>42220</t>
  </si>
  <si>
    <t>Imposto sobre o rendimento do período</t>
  </si>
  <si>
    <t>Resultado líquido do período</t>
  </si>
  <si>
    <t>Resultado das actividades descontinuadas (líquido de impostos) incluído no resultado líquido do período</t>
  </si>
  <si>
    <t xml:space="preserve">    Propriedades de investimento</t>
  </si>
  <si>
    <t xml:space="preserve">    Goodwill</t>
  </si>
  <si>
    <t xml:space="preserve">    Acções (quotas) próprias</t>
  </si>
  <si>
    <t xml:space="preserve">    Outros instrumentos de capital próprio</t>
  </si>
  <si>
    <t xml:space="preserve">    Prémios de emissão</t>
  </si>
  <si>
    <t xml:space="preserve">    Reservas legais</t>
  </si>
  <si>
    <t xml:space="preserve">    Outras reservas</t>
  </si>
  <si>
    <t xml:space="preserve">    Resultados transitados</t>
  </si>
  <si>
    <t xml:space="preserve">    Excedentes de revalorização</t>
  </si>
  <si>
    <t xml:space="preserve">    Outras variações no capital próprio</t>
  </si>
  <si>
    <t xml:space="preserve"> Resultado líquido do período</t>
  </si>
  <si>
    <t xml:space="preserve"> Interesses minoritários</t>
  </si>
  <si>
    <t xml:space="preserve"> TOTAL DO CAPITAL PRÓPRIO</t>
  </si>
  <si>
    <t>PASSIVO</t>
  </si>
  <si>
    <t xml:space="preserve"> Passivo não corrente</t>
  </si>
  <si>
    <t xml:space="preserve">    Provisões</t>
  </si>
  <si>
    <t xml:space="preserve">    Financiamentos obtidos</t>
  </si>
  <si>
    <t xml:space="preserve">    Responsabilidades por benefícios pós-emprego</t>
  </si>
  <si>
    <t xml:space="preserve">    Passivos por impostos diferidos</t>
  </si>
  <si>
    <t xml:space="preserve">    Outras contas a pagar</t>
  </si>
  <si>
    <t xml:space="preserve"> Passivo corrente</t>
  </si>
  <si>
    <t xml:space="preserve">    Fornecedores</t>
  </si>
  <si>
    <t xml:space="preserve">    Adiantamentos de clientes</t>
  </si>
  <si>
    <t xml:space="preserve">    Passivos financeiros detidos para negociação</t>
  </si>
  <si>
    <t xml:space="preserve">    Outros passivos financeiros</t>
  </si>
  <si>
    <t xml:space="preserve">    Passivos não correntes detidos para venda</t>
  </si>
  <si>
    <t xml:space="preserve"> TOTAL DO PASSIVO</t>
  </si>
  <si>
    <t xml:space="preserve"> TOTAL DO PASSIVO + CAPITAL PRÓPRIO</t>
  </si>
  <si>
    <t>% Invest.</t>
  </si>
  <si>
    <r>
      <t xml:space="preserve">Capitais próprios </t>
    </r>
    <r>
      <rPr>
        <vertAlign val="superscript"/>
        <sz val="10"/>
        <rFont val="Tahoma"/>
        <family val="2"/>
      </rPr>
      <t>(1)</t>
    </r>
  </si>
  <si>
    <t>Capital</t>
  </si>
  <si>
    <t>Prestações Suplementares de Capital</t>
  </si>
  <si>
    <r>
      <t xml:space="preserve">Autofinanciamento </t>
    </r>
    <r>
      <rPr>
        <vertAlign val="superscript"/>
        <sz val="10"/>
        <rFont val="Tahoma"/>
        <family val="2"/>
      </rPr>
      <t>(2)</t>
    </r>
  </si>
  <si>
    <t>Capitais Alheios</t>
  </si>
  <si>
    <t>Financiamento de Instituições de Crédito</t>
  </si>
  <si>
    <t>Empréstimos por Obrigações</t>
  </si>
  <si>
    <t>Financiamento de Sócios / Accionistas</t>
  </si>
  <si>
    <r>
      <t xml:space="preserve">Suprimentos consolidados </t>
    </r>
    <r>
      <rPr>
        <vertAlign val="superscript"/>
        <sz val="10"/>
        <rFont val="Tahoma"/>
        <family val="2"/>
      </rPr>
      <t>(3)</t>
    </r>
  </si>
  <si>
    <t>Outras dívidas a sócios / accionistas</t>
  </si>
  <si>
    <t>Fornecedores de Investimentos</t>
  </si>
  <si>
    <t>Locação Financeira</t>
  </si>
  <si>
    <t>Incentivo</t>
  </si>
  <si>
    <t>Não Reembolsável (INR)</t>
  </si>
  <si>
    <t>Outras actividades de limpeza, n.e.</t>
  </si>
  <si>
    <t>81300</t>
  </si>
  <si>
    <t>Actividades de plantação e manutenção de jardins</t>
  </si>
  <si>
    <t>82110</t>
  </si>
  <si>
    <t>Actividades combinadas de serviços administrativos</t>
  </si>
  <si>
    <t>82190</t>
  </si>
  <si>
    <t>Execução de fotocópias, preparação de documentos e outras actividades especializadas de apoio administrativo</t>
  </si>
  <si>
    <t>82200</t>
  </si>
  <si>
    <t>Actividades dos centros de chamadas</t>
  </si>
  <si>
    <t>82300</t>
  </si>
  <si>
    <t>Organização de feiras, congressos e outros eventos similares</t>
  </si>
  <si>
    <t>82910</t>
  </si>
  <si>
    <t>Aplicação geral</t>
  </si>
  <si>
    <t>Aplicação a estratégias
de eficiência colectiva
(definidas no n.º 2 do
Art.º 7.º)</t>
  </si>
  <si>
    <t>Criação,
modernização,
reestruturação e
requalificação</t>
  </si>
  <si>
    <t>acumulados</t>
  </si>
  <si>
    <t>Fernando Marquês</t>
  </si>
  <si>
    <t>Abrantes</t>
  </si>
  <si>
    <t>Santarém</t>
  </si>
  <si>
    <t>Médio Tejo</t>
  </si>
  <si>
    <t>Centro</t>
  </si>
  <si>
    <t>1401</t>
  </si>
  <si>
    <t>03</t>
  </si>
  <si>
    <t>Média Empresa</t>
  </si>
  <si>
    <t>Vitor Gomes</t>
  </si>
  <si>
    <t>Águeda</t>
  </si>
  <si>
    <t>Aveiro</t>
  </si>
  <si>
    <t>Baixo Vouga</t>
  </si>
  <si>
    <t>0101</t>
  </si>
  <si>
    <t>04</t>
  </si>
  <si>
    <t>Micro Empresa</t>
  </si>
  <si>
    <t>Fernando Quintas</t>
  </si>
  <si>
    <t>Aguiar da Beira</t>
  </si>
  <si>
    <t>Guarda</t>
  </si>
  <si>
    <t>Actividades de embalagem</t>
  </si>
  <si>
    <t>74820</t>
  </si>
  <si>
    <t>7483</t>
  </si>
  <si>
    <t>Actividades de secretariado, tradução e endereçagem</t>
  </si>
  <si>
    <t>74830</t>
  </si>
  <si>
    <t>7484</t>
  </si>
  <si>
    <t>Outras activ. de serviços prestados principal. às emp., ne</t>
  </si>
  <si>
    <t>74841</t>
  </si>
  <si>
    <t>Transformação de cereais e leguminosas, n.e.</t>
  </si>
  <si>
    <t>10620</t>
  </si>
  <si>
    <t>Fabricação de amidos, féculas e produtos afins</t>
  </si>
  <si>
    <t>10711</t>
  </si>
  <si>
    <t>10712</t>
  </si>
  <si>
    <t>10720</t>
  </si>
  <si>
    <t>Fabricação de bolachas, biscoitos, tostas e pastelaria de conservação</t>
  </si>
  <si>
    <t>10730</t>
  </si>
  <si>
    <t>Fabricação de massas alimentícias, cuscuz e similares</t>
  </si>
  <si>
    <t>10810</t>
  </si>
  <si>
    <t>10821</t>
  </si>
  <si>
    <t>10822</t>
  </si>
  <si>
    <t>Fabricação de mobiliário p/ outros fins</t>
  </si>
  <si>
    <t>36141</t>
  </si>
  <si>
    <t>Fabricação de mobiliário de madeira p/ outros fins</t>
  </si>
  <si>
    <t>36142</t>
  </si>
  <si>
    <t>Fabricação de mobiliário metálico p/ outros fins</t>
  </si>
  <si>
    <t>36143</t>
  </si>
  <si>
    <t>Fabricação de mobiliário de outros materiais p/ outros fins</t>
  </si>
  <si>
    <t>3615</t>
  </si>
  <si>
    <t>Fabricação de colchoaria</t>
  </si>
  <si>
    <t>36150</t>
  </si>
  <si>
    <t>362</t>
  </si>
  <si>
    <t>Fabricação de joalharia, ourivesaria e artigos similares</t>
  </si>
  <si>
    <t>3621</t>
  </si>
  <si>
    <t>Cunhagem de moedas e medalhas</t>
  </si>
  <si>
    <t>36210</t>
  </si>
  <si>
    <t>3622</t>
  </si>
  <si>
    <t>Fabricação de instrumentos musicais</t>
  </si>
  <si>
    <t>3630</t>
  </si>
  <si>
    <t>36300</t>
  </si>
  <si>
    <t>364</t>
  </si>
  <si>
    <t>Fabricação de artigos de desporto</t>
  </si>
  <si>
    <t>3640</t>
  </si>
  <si>
    <t>36400</t>
  </si>
  <si>
    <t>365</t>
  </si>
  <si>
    <t>Fabricação de jogos e brinquedos</t>
  </si>
  <si>
    <t>3650</t>
  </si>
  <si>
    <t>36500</t>
  </si>
  <si>
    <t>366</t>
  </si>
  <si>
    <t>Indústrias transformadoras, ne</t>
  </si>
  <si>
    <t>3661</t>
  </si>
  <si>
    <t>Fabricação de bijuterias</t>
  </si>
  <si>
    <t>36610</t>
  </si>
  <si>
    <t>3662</t>
  </si>
  <si>
    <t>Fabricação de vassouras, escovas e pincéis</t>
  </si>
  <si>
    <t>36620</t>
  </si>
  <si>
    <t>3663</t>
  </si>
  <si>
    <t>Outras indústrias transformadoras, ne</t>
  </si>
  <si>
    <t>36631</t>
  </si>
  <si>
    <t>13930</t>
  </si>
  <si>
    <t>13941</t>
  </si>
  <si>
    <t>13942</t>
  </si>
  <si>
    <t>13950</t>
  </si>
  <si>
    <t>Fabricação de não tecidos e respectivos artigos, excepto vestuário</t>
  </si>
  <si>
    <t>13961</t>
  </si>
  <si>
    <t>13962</t>
  </si>
  <si>
    <t>Fabricação de têxteis para uso técnico e industrial, n.e.</t>
  </si>
  <si>
    <t>13991</t>
  </si>
  <si>
    <t>13992</t>
  </si>
  <si>
    <t>13993</t>
  </si>
  <si>
    <t>Fabricação de outros têxteis diversos, n.e.</t>
  </si>
  <si>
    <t>14110</t>
  </si>
  <si>
    <t>Confecção de vestuário em couro</t>
  </si>
  <si>
    <t>14120</t>
  </si>
  <si>
    <t>Confecção de vestuário de trabalho</t>
  </si>
  <si>
    <t>14131</t>
  </si>
  <si>
    <t>14132</t>
  </si>
  <si>
    <t>14133</t>
  </si>
  <si>
    <t>Actividades de acabamento de artigos de vestuário</t>
  </si>
  <si>
    <t>14140</t>
  </si>
  <si>
    <t>Confecção de vestuário interior</t>
  </si>
  <si>
    <t>14190</t>
  </si>
  <si>
    <t>14200</t>
  </si>
  <si>
    <t>Fabricação de artigos de pele com pêlo</t>
  </si>
  <si>
    <t>14310</t>
  </si>
  <si>
    <t>14390</t>
  </si>
  <si>
    <t>Fabricação de outro vestuário de malha</t>
  </si>
  <si>
    <t>15111</t>
  </si>
  <si>
    <t>Curtimenta e acabamento de peles sem pêlo</t>
  </si>
  <si>
    <t>15112</t>
  </si>
  <si>
    <t>Fabricação de couro reconstituido</t>
  </si>
  <si>
    <t>15113</t>
  </si>
  <si>
    <t>Curtimenta e acabamento de peles com pêlo</t>
  </si>
  <si>
    <t xml:space="preserve">Fabricação de aparelhagem e equipamento para instalações eléctricas de baixa tensão </t>
  </si>
  <si>
    <t>27200</t>
  </si>
  <si>
    <t>Fabricação de cabos de fibra óptica</t>
  </si>
  <si>
    <t>Fabricação de outros fios e cabos eléctricos e electrónicos</t>
  </si>
  <si>
    <t>Fabricação de acessórios para fios e cabos</t>
  </si>
  <si>
    <t xml:space="preserve">27330 </t>
  </si>
  <si>
    <t>27400</t>
  </si>
  <si>
    <t>Fabricação de lâmpadas eléctricas e de outro material de iluminação</t>
  </si>
  <si>
    <t>Fabricação de aparelhos não eléctricos para uso doméstico</t>
  </si>
  <si>
    <t>27900</t>
  </si>
  <si>
    <t>Fabricação de motores e turbinas, excepto motores para aeronaves, automóveis e motociclos</t>
  </si>
  <si>
    <t>Fabricação de equipamento hidráulico e pneumático</t>
  </si>
  <si>
    <t>28130</t>
  </si>
  <si>
    <t>Fabricação de outras bombas e compressores</t>
  </si>
  <si>
    <t>28140</t>
  </si>
  <si>
    <t>Fabricação de outras torneiras e válvulas</t>
  </si>
  <si>
    <t>28150</t>
  </si>
  <si>
    <t>Acção social p/ pessoas idosas, s/ alojamento</t>
  </si>
  <si>
    <t>85324</t>
  </si>
  <si>
    <t>Acção social s/ alojamento, ne</t>
  </si>
  <si>
    <t>90</t>
  </si>
  <si>
    <t>Saneamento, higiene pública e actividades similares</t>
  </si>
  <si>
    <t>900</t>
  </si>
  <si>
    <t>9000</t>
  </si>
  <si>
    <t>90001</t>
  </si>
  <si>
    <t>Recolha e tratamento de águas residuais</t>
  </si>
  <si>
    <t>90002</t>
  </si>
  <si>
    <t>Gestão de resíduos e limpeza pública em geral</t>
  </si>
  <si>
    <t>90003</t>
  </si>
  <si>
    <t>Gestão de outros resíduos e actividades relacionadas, ne</t>
  </si>
  <si>
    <t>91</t>
  </si>
  <si>
    <t>Comércio por grosso de ferragens, ferramentas manuais e artigos para canalizações e aquecimento</t>
  </si>
  <si>
    <t>46750</t>
  </si>
  <si>
    <t>Comércio por grosso de produtos químicos</t>
  </si>
  <si>
    <t>46761</t>
  </si>
  <si>
    <t>Comércio por grosso de fibras têxteis naturais, artificiais e sintéticas</t>
  </si>
  <si>
    <t>46762</t>
  </si>
  <si>
    <t>Actividades associativas diversas, ne</t>
  </si>
  <si>
    <t>911</t>
  </si>
  <si>
    <t>Activ. de organizações económicas, patronais e profissionais</t>
  </si>
  <si>
    <t>9111</t>
  </si>
  <si>
    <t>Comércio p/ grosso de bebidas</t>
  </si>
  <si>
    <t>51341</t>
  </si>
  <si>
    <t>Comércio p/ grosso de bebidas alcoólicas</t>
  </si>
  <si>
    <t>51342</t>
  </si>
  <si>
    <t>Comércio p/ grosso de bebidas não alcoólicas</t>
  </si>
  <si>
    <t>5135</t>
  </si>
  <si>
    <t>Comércio p/ grosso de tabaco</t>
  </si>
  <si>
    <t>51350</t>
  </si>
  <si>
    <t>5136</t>
  </si>
  <si>
    <t>Com. p/ grosso de açúcar, chocolate e prod. de confeitaria</t>
  </si>
  <si>
    <t>51361</t>
  </si>
  <si>
    <t>Comércio p/ grosso de açúcar</t>
  </si>
  <si>
    <t>51362</t>
  </si>
  <si>
    <t>Comércio p/ grosso de chocolate e de prod. de confeitaria</t>
  </si>
  <si>
    <t>5137</t>
  </si>
  <si>
    <t>Comércio p/ grosso de café, chá, cacau e especiarias</t>
  </si>
  <si>
    <t>51370</t>
  </si>
  <si>
    <t>5138</t>
  </si>
  <si>
    <t>Comércio p/ grosso de outros prod. alimentares</t>
  </si>
  <si>
    <t>51381</t>
  </si>
  <si>
    <t>Parques de diversão</t>
  </si>
  <si>
    <t>92330</t>
  </si>
  <si>
    <t>9234</t>
  </si>
  <si>
    <t>Outras actividades de espectáculo, ne</t>
  </si>
  <si>
    <t>92341</t>
  </si>
  <si>
    <t>Actividades tauromáquicas</t>
  </si>
  <si>
    <t>92342</t>
  </si>
  <si>
    <t>Outras actividades de diversão e espectáculo diversas, ne</t>
  </si>
  <si>
    <t>QUADRO 13-A - CONSUMO DE MAT. PRIMAS E SUBS. PREVISIONAIS DA EMPRESA</t>
  </si>
  <si>
    <t>Pág. 21-A</t>
  </si>
  <si>
    <t>Pág. 32</t>
  </si>
  <si>
    <t xml:space="preserve">PROMOTOR </t>
  </si>
  <si>
    <t xml:space="preserve">Concelho: </t>
  </si>
  <si>
    <t>Pág. 13</t>
  </si>
  <si>
    <t>Nota: Este Quadro é preenchido automaticamente com o preenchimento do Quadro 5 - Plano de Investimento Detalhado.</t>
  </si>
  <si>
    <t>Gestão de instalações desportivas</t>
  </si>
  <si>
    <t>92610</t>
  </si>
  <si>
    <t>9262</t>
  </si>
  <si>
    <t>Outras actividades desportivas</t>
  </si>
  <si>
    <t>92620</t>
  </si>
  <si>
    <t>927</t>
  </si>
  <si>
    <t>Outras actividades recreativas</t>
  </si>
  <si>
    <t>9271</t>
  </si>
  <si>
    <t>Lotarias e outros jogos de aposta</t>
  </si>
  <si>
    <t>92710</t>
  </si>
  <si>
    <t>9272</t>
  </si>
  <si>
    <t>Outras actividades recreativas, ne</t>
  </si>
  <si>
    <t>92720</t>
  </si>
  <si>
    <t>93</t>
  </si>
  <si>
    <t>Outras actividades de serviços</t>
  </si>
  <si>
    <t>930</t>
  </si>
  <si>
    <t>9301</t>
  </si>
  <si>
    <t>Lavagem e limpeza a seco de têxteis e peles</t>
  </si>
  <si>
    <t>93010</t>
  </si>
  <si>
    <t>9302</t>
  </si>
  <si>
    <t>Actividades de salões de cabeleireiro e institutos de beleza</t>
  </si>
  <si>
    <t>93021</t>
  </si>
  <si>
    <t>Salões de cabeleireiro</t>
  </si>
  <si>
    <t>93022</t>
  </si>
  <si>
    <t>Institutos de beleza</t>
  </si>
  <si>
    <t>9303</t>
  </si>
  <si>
    <t>Actividades funerárias e conexas</t>
  </si>
  <si>
    <t>93030</t>
  </si>
  <si>
    <t>9304</t>
  </si>
  <si>
    <t>Manutenção Física</t>
  </si>
  <si>
    <t>93041</t>
  </si>
  <si>
    <t>Termalismo</t>
  </si>
  <si>
    <t>93042</t>
  </si>
  <si>
    <t>Manutenção física, ne</t>
  </si>
  <si>
    <t>9305</t>
  </si>
  <si>
    <t>Outras actividades de serviços, ne</t>
  </si>
  <si>
    <t>93050</t>
  </si>
  <si>
    <t>95</t>
  </si>
  <si>
    <t>Famílias c/ empregados domésticos</t>
  </si>
  <si>
    <t>950</t>
  </si>
  <si>
    <t>9500</t>
  </si>
  <si>
    <t>95000</t>
  </si>
  <si>
    <t>99</t>
  </si>
  <si>
    <t>Organismos intern. e outras instituições extra-territoriais</t>
  </si>
  <si>
    <t>990</t>
  </si>
  <si>
    <t>9900</t>
  </si>
  <si>
    <t>99000</t>
  </si>
  <si>
    <t>Rev.3</t>
  </si>
  <si>
    <t>Castelo de Paiva</t>
  </si>
  <si>
    <t>0106</t>
  </si>
  <si>
    <t>013</t>
  </si>
  <si>
    <t>Produção agrícola e animal associadas</t>
  </si>
  <si>
    <t>Castelo de Vide</t>
  </si>
  <si>
    <t>1205</t>
  </si>
  <si>
    <t>0130</t>
  </si>
  <si>
    <t>Castro Daire</t>
  </si>
  <si>
    <t>1803</t>
  </si>
  <si>
    <t>01300</t>
  </si>
  <si>
    <t>Castro Marim</t>
  </si>
  <si>
    <t>0804</t>
  </si>
  <si>
    <t>014</t>
  </si>
  <si>
    <t>Activ.serv.relacion.c/agicult.,c/prod.animal,exc.veterinária</t>
  </si>
  <si>
    <t>Castro Verde</t>
  </si>
  <si>
    <t>0206</t>
  </si>
  <si>
    <t>0141</t>
  </si>
  <si>
    <t>Actividades dos serviços relacionados com a agricultura</t>
  </si>
  <si>
    <t>Celorico da Beira</t>
  </si>
  <si>
    <t>0903</t>
  </si>
  <si>
    <t>01410</t>
  </si>
  <si>
    <t>Celorico de Basto</t>
  </si>
  <si>
    <t>0305</t>
  </si>
  <si>
    <t>0142</t>
  </si>
  <si>
    <t>Activ.serv.relacion.c/ a prod.animal,exc.serv.de veterinária</t>
  </si>
  <si>
    <t>Chamusca</t>
  </si>
  <si>
    <t>1407</t>
  </si>
  <si>
    <t>01420</t>
  </si>
  <si>
    <t>Chaves</t>
  </si>
  <si>
    <t>1703</t>
  </si>
  <si>
    <t>015</t>
  </si>
  <si>
    <t>Caça, repovoam. cinegético e activ. dos serviços relacionado</t>
  </si>
  <si>
    <t>Cinfães</t>
  </si>
  <si>
    <t>1804</t>
  </si>
  <si>
    <t>0150</t>
  </si>
  <si>
    <t>0603</t>
  </si>
  <si>
    <t>01501</t>
  </si>
  <si>
    <t>Caça e repovoamento cinegético</t>
  </si>
  <si>
    <t>Condeixa-a-Nova</t>
  </si>
  <si>
    <t>0604</t>
  </si>
  <si>
    <t>01502</t>
  </si>
  <si>
    <t>Activ. dos serv. relacion. c/ caça e c/ repovoam. cinegético</t>
  </si>
  <si>
    <t>Fab. outras máquinas p/ agricultura, pecuária e silvicultura</t>
  </si>
  <si>
    <t>29320</t>
  </si>
  <si>
    <t>294</t>
  </si>
  <si>
    <t>Fabricação de máquinas ferramentas</t>
  </si>
  <si>
    <t>2940</t>
  </si>
  <si>
    <t>29401</t>
  </si>
  <si>
    <t>Fabricação de máquinas ferramentas p/ o trabalho dos metais</t>
  </si>
  <si>
    <t>29402</t>
  </si>
  <si>
    <t>Fabricação de máquinas ferramentas, ne</t>
  </si>
  <si>
    <t>295</t>
  </si>
  <si>
    <t>Fab. de outras máquinas e equipamento p/ uso específico</t>
  </si>
  <si>
    <t>2951</t>
  </si>
  <si>
    <t>Fabricação de máquinas p/ a metalurgia</t>
  </si>
  <si>
    <t>29510</t>
  </si>
  <si>
    <t>2952</t>
  </si>
  <si>
    <t>47192</t>
  </si>
  <si>
    <t>Comércio a retalho em outros estabelecimentos não especializados, sem predominância de produtos alimentares, bebidas ou tabaco</t>
  </si>
  <si>
    <t>47210</t>
  </si>
  <si>
    <t>Comércio a retalho de fruta e de produtos hortícolas, em estabelecimentos especializados</t>
  </si>
  <si>
    <t>47220</t>
  </si>
  <si>
    <t>Comércio a retalho de carne e de produtos à base de carne, em estabelecimentos especializados</t>
  </si>
  <si>
    <t>47230</t>
  </si>
  <si>
    <t>Comércio a retalho de peixe, crustáceos e moluscos, em estabelecimentos especializados</t>
  </si>
  <si>
    <t>47240</t>
  </si>
  <si>
    <t>Comércio a retalho de pão, produtos de pastelaria e confeitaria, em estabelecimentos especializados</t>
  </si>
  <si>
    <t>47250</t>
  </si>
  <si>
    <t>31</t>
  </si>
  <si>
    <t>Fabricação de máquinas e aparelhos eléctricos, ne</t>
  </si>
  <si>
    <t>311</t>
  </si>
  <si>
    <t>Fab. de motores, geradores e transformadores eléctricos</t>
  </si>
  <si>
    <t>31100</t>
  </si>
  <si>
    <t>312</t>
  </si>
  <si>
    <t>Fab. material de distrib. e de controlo p/ inst. eléctricas</t>
  </si>
  <si>
    <t>3120</t>
  </si>
  <si>
    <t>31201</t>
  </si>
  <si>
    <t>Fab. aparelhagem e equip. p/ instal. eléctricas alta tensão</t>
  </si>
  <si>
    <t>31202</t>
  </si>
  <si>
    <t>Fab. aparelhagem e equip. p/ instal. eléctricas baixa tensão</t>
  </si>
  <si>
    <t>313</t>
  </si>
  <si>
    <t>Fabricação de fios e cabos isolados</t>
  </si>
  <si>
    <t>3130</t>
  </si>
  <si>
    <t>31300</t>
  </si>
  <si>
    <t>314</t>
  </si>
  <si>
    <t>Fabricação de acumuladores e de pilhas eléctricas</t>
  </si>
  <si>
    <t>3140</t>
  </si>
  <si>
    <t>31400</t>
  </si>
  <si>
    <t>315</t>
  </si>
  <si>
    <t>Fab. de lâmpadas eléctricas e outro material de iluminação</t>
  </si>
  <si>
    <t>3150</t>
  </si>
  <si>
    <t>31500</t>
  </si>
  <si>
    <t>316</t>
  </si>
  <si>
    <t>Fabricação de outro equipamento eléctrico</t>
  </si>
  <si>
    <t>3161</t>
  </si>
  <si>
    <t>Fabricação de equipamento eléctrico p/ motores e veículos</t>
  </si>
  <si>
    <t>31610</t>
  </si>
  <si>
    <t>3162</t>
  </si>
  <si>
    <t>Fabricação de outro equipamento eléctrico, ne</t>
  </si>
  <si>
    <t>31620</t>
  </si>
  <si>
    <t>32</t>
  </si>
  <si>
    <t>Fab. de equip. e aparelhos de rádio, televisão e comunicação</t>
  </si>
  <si>
    <t>321</t>
  </si>
  <si>
    <t>Recebimento de Outros rendimentos e ganhos</t>
  </si>
  <si>
    <t xml:space="preserve">   Resultado Operacional antes de depreciações, gastos de financiamento e impostos</t>
  </si>
  <si>
    <t xml:space="preserve">   Resultado operacional (antes de gastos de financiamento e impostos)</t>
  </si>
  <si>
    <t xml:space="preserve">   Resultado operacional (antes de gastos de financiamento)</t>
  </si>
  <si>
    <t>Imposto sobre o Resultado operacional (antes de gastos de financiamento e impostos)</t>
  </si>
  <si>
    <t>Recebimentos das Vendas e serviços prestados</t>
  </si>
  <si>
    <t>A BENEFÍCIOS FISCAIS</t>
  </si>
  <si>
    <t>de Aplicação do Código Aduaneiro Comunitário (2)</t>
  </si>
  <si>
    <t>Fabricação de outras máquinas diversas para uso específico, n.e.</t>
  </si>
  <si>
    <t>29100</t>
  </si>
  <si>
    <t>29200</t>
  </si>
  <si>
    <t>Fabricação de equipamento eléctrico e electrónico para veículos automóveis</t>
  </si>
  <si>
    <t>Fabricação de outros componentes e acessórios para veículos automóveis</t>
  </si>
  <si>
    <t>30111</t>
  </si>
  <si>
    <t>Construção de embarcações metálicas e estruturas flutuantes, excepto de recreio e de desporto</t>
  </si>
  <si>
    <t>30112</t>
  </si>
  <si>
    <t>Construção e reparação de embarcações não metálicas, excepto de recreio e de desporto</t>
  </si>
  <si>
    <t>30120</t>
  </si>
  <si>
    <t>Construção e reparação de embarcações de recreio e de desporto</t>
  </si>
  <si>
    <t>30200</t>
  </si>
  <si>
    <t>Fabricação de material circulante para caminhos de ferro</t>
  </si>
  <si>
    <t>30300</t>
  </si>
  <si>
    <t>Loures</t>
  </si>
  <si>
    <t>1107</t>
  </si>
  <si>
    <t>13205</t>
  </si>
  <si>
    <t>Abate animais, prep.e conserv. carne e prod. à base de carne</t>
  </si>
  <si>
    <t>Montemor-o-Novo</t>
  </si>
  <si>
    <t>0706</t>
  </si>
  <si>
    <t>1511</t>
  </si>
  <si>
    <t>Abate de gado (produção de carne)</t>
  </si>
  <si>
    <t>Montemor-o-Velho</t>
  </si>
  <si>
    <t>0610</t>
  </si>
  <si>
    <t>15110</t>
  </si>
  <si>
    <t>Montijo</t>
  </si>
  <si>
    <t>1507</t>
  </si>
  <si>
    <t>1512</t>
  </si>
  <si>
    <t>Abate de aves e de coelhos (produção de carne)</t>
  </si>
  <si>
    <t>Mora</t>
  </si>
  <si>
    <t>0707</t>
  </si>
  <si>
    <t>15120</t>
  </si>
  <si>
    <t>Mortágua</t>
  </si>
  <si>
    <t>1808</t>
  </si>
  <si>
    <t>1513</t>
  </si>
  <si>
    <t>Fabricação de prod. à base de carne</t>
  </si>
  <si>
    <t>Moura</t>
  </si>
  <si>
    <t>0210</t>
  </si>
  <si>
    <t>15130</t>
  </si>
  <si>
    <t>Mourão</t>
  </si>
  <si>
    <t>0708</t>
  </si>
  <si>
    <t>152</t>
  </si>
  <si>
    <t>Indústria transformadora da pesca e da aquacultura</t>
  </si>
  <si>
    <t>Murça</t>
  </si>
  <si>
    <t>1707</t>
  </si>
  <si>
    <t>1520</t>
  </si>
  <si>
    <t>Murtosa</t>
  </si>
  <si>
    <t>15201</t>
  </si>
  <si>
    <t>Preparação de prod. da pesca e da aquacultura</t>
  </si>
  <si>
    <t>Nazaré</t>
  </si>
  <si>
    <t>1011</t>
  </si>
  <si>
    <t>15202</t>
  </si>
  <si>
    <t>Congelação de prod. da pesca e da aquacultura</t>
  </si>
  <si>
    <t>Nelas</t>
  </si>
  <si>
    <t>1809</t>
  </si>
  <si>
    <t>15203</t>
  </si>
  <si>
    <t>Conserv.de prod.da pesca e da aquacultura em azeite e outros</t>
  </si>
  <si>
    <t>Nisa</t>
  </si>
  <si>
    <t>1212</t>
  </si>
  <si>
    <t>15204</t>
  </si>
  <si>
    <t>Secagem,salga,outras activ.transf. prod.da pesca,aquacultura</t>
  </si>
  <si>
    <t>Nordeste</t>
  </si>
  <si>
    <t>4202</t>
  </si>
  <si>
    <t>153</t>
  </si>
  <si>
    <t>Indústria de conservação de frutos e de prod. hortícolas</t>
  </si>
  <si>
    <t>Óbidos</t>
  </si>
  <si>
    <t>1012</t>
  </si>
  <si>
    <t>1531</t>
  </si>
  <si>
    <t>Preparação e conservação de batatas</t>
  </si>
  <si>
    <t>Odemira</t>
  </si>
  <si>
    <t>0211</t>
  </si>
  <si>
    <t>15310</t>
  </si>
  <si>
    <t>Odivelas</t>
  </si>
  <si>
    <t>1116</t>
  </si>
  <si>
    <t>1532</t>
  </si>
  <si>
    <t>Fabricação de sumos de frutos e de prod. hortícolas</t>
  </si>
  <si>
    <t>Oeiras</t>
  </si>
  <si>
    <t>15320</t>
  </si>
  <si>
    <t>Oleiros</t>
  </si>
  <si>
    <t>0506</t>
  </si>
  <si>
    <t>1533</t>
  </si>
  <si>
    <t>Fabricação de artigos de viagem e de uso pessoal, de marroquinaria, de correeiro e de seleiro</t>
  </si>
  <si>
    <t>Fabricação de componentes para calçado</t>
  </si>
  <si>
    <t>16101</t>
  </si>
  <si>
    <t>16102</t>
  </si>
  <si>
    <t>16211</t>
  </si>
  <si>
    <t>Fabricação de painéis de partículas de madeira</t>
  </si>
  <si>
    <t>16212</t>
  </si>
  <si>
    <t>16213</t>
  </si>
  <si>
    <t>Fabricação de folheados, contraplacados, lamelados e outros painéis</t>
  </si>
  <si>
    <t>16220</t>
  </si>
  <si>
    <t>16230</t>
  </si>
  <si>
    <t>Fabricação de outras obras de carpintaria para a construção</t>
  </si>
  <si>
    <t>16240</t>
  </si>
  <si>
    <t>16291</t>
  </si>
  <si>
    <t>16292</t>
  </si>
  <si>
    <t>16293</t>
  </si>
  <si>
    <t>Indústria da preparação da cortiça</t>
  </si>
  <si>
    <t>16294</t>
  </si>
  <si>
    <t>Fabricação de rolhas de cortiça</t>
  </si>
  <si>
    <t>16295</t>
  </si>
  <si>
    <t>Fabricação de outros produtos de cortiça</t>
  </si>
  <si>
    <t>Fabricação de papel e cartão (excepto canelado)</t>
  </si>
  <si>
    <t>17211</t>
  </si>
  <si>
    <t>Fabricação de papel e cartão canelado (inclui embalagens)</t>
  </si>
  <si>
    <t>17212</t>
  </si>
  <si>
    <t>Fabricação de artigos de papel para uso doméstico e sanitário</t>
  </si>
  <si>
    <t>Fabricação de artigos de papel para papelaria</t>
  </si>
  <si>
    <t>17290</t>
  </si>
  <si>
    <t>Fabricação de outros artigos de pasta de papel, de papel e de cartão</t>
  </si>
  <si>
    <t>18110</t>
  </si>
  <si>
    <t>18120</t>
  </si>
  <si>
    <t>Outra impressão</t>
  </si>
  <si>
    <t xml:space="preserve">18120 </t>
  </si>
  <si>
    <t>18130</t>
  </si>
  <si>
    <t>Actividades de preparação da impressão e de produtos</t>
  </si>
  <si>
    <t>18140</t>
  </si>
  <si>
    <t>Encadernação e outras actividades relacionadas</t>
  </si>
  <si>
    <t>18200</t>
  </si>
  <si>
    <t>19100</t>
  </si>
  <si>
    <t>Fabricação de produtos de coqueria</t>
  </si>
  <si>
    <t>19201</t>
  </si>
  <si>
    <t>19202</t>
  </si>
  <si>
    <t>Fabricação de produtos petrolíferos a partir de resíduos</t>
  </si>
  <si>
    <t>19203</t>
  </si>
  <si>
    <t>Fabricação de briquetes e aglomerados de hulha e linhite</t>
  </si>
  <si>
    <t>20110</t>
  </si>
  <si>
    <t>20120</t>
  </si>
  <si>
    <t>20130</t>
  </si>
  <si>
    <t>Fabricação de outros produtos químicos inorgânicos de base</t>
  </si>
  <si>
    <t>20141</t>
  </si>
  <si>
    <t>20142</t>
  </si>
  <si>
    <r>
      <t xml:space="preserve">3.1 </t>
    </r>
    <r>
      <rPr>
        <sz val="11"/>
        <rFont val="Arial"/>
        <family val="2"/>
      </rPr>
      <t>- Declaração emitida pela Direcção-Geral dos Impostos (DGCI) comprovativa da situação</t>
    </r>
  </si>
  <si>
    <t xml:space="preserve">Ou, </t>
  </si>
  <si>
    <t>Indicação de consentimento para consulta da situação tributária no respectivo sitio da INTERNET</t>
  </si>
  <si>
    <t xml:space="preserve">regularizadas as respectivas contribuições </t>
  </si>
  <si>
    <r>
      <t xml:space="preserve">3.2 - </t>
    </r>
    <r>
      <rPr>
        <sz val="11"/>
        <rFont val="Arial"/>
        <family val="2"/>
      </rPr>
      <t>Declaração emitida pela Segurança Social comprovativa de que se encontram</t>
    </r>
  </si>
  <si>
    <t>Data de Emissão:</t>
  </si>
  <si>
    <t xml:space="preserve">no respectivo sitio da INTERNET </t>
  </si>
  <si>
    <t>Indicação de consentimento para consulta da situação contributiva à Segurança Social</t>
  </si>
  <si>
    <t xml:space="preserve">tributária regularizada </t>
  </si>
  <si>
    <t>FORMULÁRIO DE CANDIDATURA A BENEFÍCIOS FISCAIS</t>
  </si>
  <si>
    <t>Pag. 5</t>
  </si>
  <si>
    <t>Pag. 11</t>
  </si>
  <si>
    <t>Postos de Trabalho:</t>
  </si>
  <si>
    <t>Referências Externas da Empresa</t>
  </si>
  <si>
    <t>1.7.1.Material de Carga e Transporte-Viaturas Ligeiras e Mistas</t>
  </si>
  <si>
    <t>1.7.2.Material de Carga e Transporte-Outro Material de Carga</t>
  </si>
  <si>
    <t>1.8.Equip. produtivos destinados à utlização dos resíduos</t>
  </si>
  <si>
    <t>Reparação e manutenção de equipamento electrónico e óptico</t>
  </si>
  <si>
    <t>33140</t>
  </si>
  <si>
    <t>Reparação e manutenção de equipamento eléctrico</t>
  </si>
  <si>
    <t>33150</t>
  </si>
  <si>
    <t>Reparação e manutenção de embarcações</t>
  </si>
  <si>
    <t>33160</t>
  </si>
  <si>
    <t>Reparação e manutenção de aeronaves e de veículos espaciais</t>
  </si>
  <si>
    <t>33170</t>
  </si>
  <si>
    <t>Reparação e manutenção de outro equipamento de transporte</t>
  </si>
  <si>
    <t>33190</t>
  </si>
  <si>
    <t>Reparação e manutenção de outro equipamento</t>
  </si>
  <si>
    <t>33200</t>
  </si>
  <si>
    <t>Instalação de máquinas e de equipamentos industriais</t>
  </si>
  <si>
    <t>Comércio a retalho de relógios e de artigos de ourivesaria</t>
  </si>
  <si>
    <t>52484</t>
  </si>
  <si>
    <t>Comércio a retalho de brinquedos e jogos</t>
  </si>
  <si>
    <t>52485</t>
  </si>
  <si>
    <t>37001</t>
  </si>
  <si>
    <t>Recolha e drenagem de águas residuais</t>
  </si>
  <si>
    <t>37002</t>
  </si>
  <si>
    <t>Tratamento de águas residuais</t>
  </si>
  <si>
    <t>38111</t>
  </si>
  <si>
    <t>Recolha de resíduos inertes</t>
  </si>
  <si>
    <t>38112</t>
  </si>
  <si>
    <t>Recolha de outros resíduos não perigosos</t>
  </si>
  <si>
    <t>38120</t>
  </si>
  <si>
    <t>Recolha de resíduos perigosos</t>
  </si>
  <si>
    <t>38211</t>
  </si>
  <si>
    <t>Tratamento e eliminação de resíduos inertes</t>
  </si>
  <si>
    <t>38212</t>
  </si>
  <si>
    <t>Tratamento e eliminação de outros resíduos não perigosos</t>
  </si>
  <si>
    <t>38220</t>
  </si>
  <si>
    <t>Tratamento e eliminação de resíduos perigosos</t>
  </si>
  <si>
    <t>38311</t>
  </si>
  <si>
    <t>Desmantelamento de veículos automóveis, em fim de vida</t>
  </si>
  <si>
    <t>SY</t>
  </si>
  <si>
    <t>SO</t>
  </si>
  <si>
    <t>Somália</t>
  </si>
  <si>
    <t>DZ</t>
  </si>
  <si>
    <t>YE</t>
  </si>
  <si>
    <t>Mali</t>
  </si>
  <si>
    <t>MT</t>
  </si>
  <si>
    <t>Malta</t>
  </si>
  <si>
    <t>AW</t>
  </si>
  <si>
    <t>TD</t>
  </si>
  <si>
    <t>BR</t>
  </si>
  <si>
    <t>Brasil</t>
  </si>
  <si>
    <t>BN</t>
  </si>
  <si>
    <t>Brunei Darussalam</t>
  </si>
  <si>
    <t>Geórgia do Sul e Ilhas Sandwich</t>
  </si>
  <si>
    <t>Granada</t>
  </si>
  <si>
    <t>Gronelândia</t>
  </si>
  <si>
    <t>Guam</t>
  </si>
  <si>
    <t>GG</t>
  </si>
  <si>
    <t>Guernsey</t>
  </si>
  <si>
    <t>Guiné-Bissau</t>
  </si>
  <si>
    <t>Iémen</t>
  </si>
  <si>
    <t>Ilha Bouvet</t>
  </si>
  <si>
    <t>Ilha Christmas</t>
  </si>
  <si>
    <t>IM</t>
  </si>
  <si>
    <t>Ilha de Man</t>
  </si>
  <si>
    <t>Ilha Heard e Ilhas Mcdonald</t>
  </si>
  <si>
    <t>AX</t>
  </si>
  <si>
    <t>Ilhas Aland</t>
  </si>
  <si>
    <t>Ilhas Cocos (Keeling)</t>
  </si>
  <si>
    <t>Ilhas Cook</t>
  </si>
  <si>
    <t>Ilhas Falkland (Malvinas)</t>
  </si>
  <si>
    <t>Ilhas Faroé</t>
  </si>
  <si>
    <t>Ilhas Fiji</t>
  </si>
  <si>
    <t>Ilhas Marianas do Norte</t>
  </si>
  <si>
    <t>Ilhas Menores Distantes dos Estados Unidos</t>
  </si>
  <si>
    <t>Ilhas Turcas e Caicos</t>
  </si>
  <si>
    <t>Ilhas Virgens (Estados Unidos)</t>
  </si>
  <si>
    <t>Índia</t>
  </si>
  <si>
    <t>Irão (República Islâmica)</t>
  </si>
  <si>
    <t>Iraque</t>
  </si>
  <si>
    <t>Itália</t>
  </si>
  <si>
    <t>JE</t>
  </si>
  <si>
    <t>Jersey</t>
  </si>
  <si>
    <t>Jibuti</t>
  </si>
  <si>
    <t>Jordânia</t>
  </si>
  <si>
    <t>XK</t>
  </si>
  <si>
    <t>Kosovo</t>
  </si>
  <si>
    <t>Laos (República Popular Democrática do)</t>
  </si>
  <si>
    <t>Lesoto</t>
  </si>
  <si>
    <t>Letónia</t>
  </si>
  <si>
    <t>Libéria</t>
  </si>
  <si>
    <t>Líbia (Jamahiriya Árabe da)</t>
  </si>
  <si>
    <t>Macedónia (Antiga República Jugoslava da)</t>
  </si>
  <si>
    <t>Madagáscar</t>
  </si>
  <si>
    <t>Malásia</t>
  </si>
  <si>
    <t>Martinica</t>
  </si>
  <si>
    <t>Micronésia (Estados Federados da)</t>
  </si>
  <si>
    <t>Moldova, República de</t>
  </si>
  <si>
    <t>Mónaco</t>
  </si>
  <si>
    <t>Mongólia</t>
  </si>
  <si>
    <t>Nova Caledónia</t>
  </si>
  <si>
    <t>Omã</t>
  </si>
  <si>
    <t>Papuásia-Nova Guiné</t>
  </si>
  <si>
    <t>Pitcairn</t>
  </si>
  <si>
    <t>QA</t>
  </si>
  <si>
    <t>Design</t>
  </si>
  <si>
    <t>EVOLUÇÃO DA EMPRESA</t>
  </si>
  <si>
    <t>B - INSTALAÇÕES ATUAIS</t>
  </si>
  <si>
    <t xml:space="preserve">E - BENEFÍCIOS FISCAIS A QUE SE CANDIDATA </t>
  </si>
  <si>
    <t>REGIME CONTRATUAL DE BENEFÍCIOS FISCAIS</t>
  </si>
  <si>
    <t>(Decreto-Lei N.º162/2014 de 31 de Outubro)</t>
  </si>
  <si>
    <t>Dias</t>
  </si>
  <si>
    <t>Prazo Médio Recebimentos das Operações</t>
  </si>
  <si>
    <t>Prazo Médio  Pagamentos das Operações</t>
  </si>
  <si>
    <t>Prazo Médio  Custos de Investimento Act. Fixo</t>
  </si>
  <si>
    <r>
      <t xml:space="preserve">Pretende requerer o estatuto de Operador Económico Autorizado (AEO - </t>
    </r>
    <r>
      <rPr>
        <b/>
        <sz val="10"/>
        <color indexed="8"/>
        <rFont val="Arial"/>
        <family val="2"/>
      </rPr>
      <t>Authorised Economic Operator)</t>
    </r>
  </si>
  <si>
    <t>2.*</t>
  </si>
  <si>
    <t>ANEXO III - 2 - EFEITO DE INCENTIVO</t>
  </si>
  <si>
    <t>ANEXO III - 1 - EFEITO DE INCENTIVO</t>
  </si>
  <si>
    <t>ANEXO III - 3 - EFEITO DE INCENTIVO</t>
  </si>
  <si>
    <t>ANEXO III - Justificação do Efeito Incentivo
(Instruções de Preenchimento)</t>
  </si>
  <si>
    <t>ANEXO III</t>
  </si>
  <si>
    <t>EFEITO DE INCENTIVO</t>
  </si>
  <si>
    <t>(Portaria N.º……... de …. de ………….)</t>
  </si>
  <si>
    <t>CENÁRIO  1 - Decisão de Investimento</t>
  </si>
  <si>
    <t>CENÁRIO  2 -  Decisão de Localização</t>
  </si>
  <si>
    <t>ANEXO III - EFEITO INCENTIVO</t>
  </si>
  <si>
    <t>ANEXO III - EFEITO DE INCENTIVO INSTRUÇÕES</t>
  </si>
  <si>
    <t>INSTRUÇÕES DE PREENCHIMENTO - Simplificação de procedimentos aduaneiros</t>
  </si>
  <si>
    <t>MZ</t>
  </si>
  <si>
    <t>MD</t>
  </si>
  <si>
    <t>ZA</t>
  </si>
  <si>
    <t>África do Sul</t>
  </si>
  <si>
    <t>Guiana</t>
  </si>
  <si>
    <t>SH</t>
  </si>
  <si>
    <t>SN</t>
  </si>
  <si>
    <t>FM</t>
  </si>
  <si>
    <t>US</t>
  </si>
  <si>
    <t>Anguila</t>
  </si>
  <si>
    <t>Antárctica</t>
  </si>
  <si>
    <t>Antígua e Barbuda</t>
  </si>
  <si>
    <t>Antilhas Holandesas</t>
  </si>
  <si>
    <t>Azerbaijão</t>
  </si>
  <si>
    <t>Benim</t>
  </si>
  <si>
    <t>Bermudas</t>
  </si>
  <si>
    <t>Bielorrússia</t>
  </si>
  <si>
    <t>Bolívia, Estado Plurinacional da</t>
  </si>
  <si>
    <t>Bósnia-Herzegovina</t>
  </si>
  <si>
    <t>Catar</t>
  </si>
  <si>
    <t>Centro-Africana (República)</t>
  </si>
  <si>
    <t>Chade</t>
  </si>
  <si>
    <t>Comores</t>
  </si>
  <si>
    <t>CD</t>
  </si>
  <si>
    <t>Congo (República Democrática do)</t>
  </si>
  <si>
    <t>Laminagem a frio de arco ou banda</t>
  </si>
  <si>
    <t>27320</t>
  </si>
  <si>
    <t>2733</t>
  </si>
  <si>
    <t>Perfilagem a frio</t>
  </si>
  <si>
    <t>27330</t>
  </si>
  <si>
    <t>Aluguer de equipamento de construção e de demolição com operador</t>
  </si>
  <si>
    <t>43992</t>
  </si>
  <si>
    <t>Outras actividades especializadas de construção diversas, n.e.</t>
  </si>
  <si>
    <t>Comércio de veículos automóveis ligeiros</t>
  </si>
  <si>
    <t>45190</t>
  </si>
  <si>
    <t>Comércio de outros veículos automóveis</t>
  </si>
  <si>
    <t>45200</t>
  </si>
  <si>
    <t>Comércio por grosso de peças e acessórios para veículos automóveis</t>
  </si>
  <si>
    <t>Comércio a retalho de peças e acessórios para veículos automóveis</t>
  </si>
  <si>
    <t>45401</t>
  </si>
  <si>
    <t>Comércio por grosso e a retalho de motociclos, de suas peças e acessórios</t>
  </si>
  <si>
    <t>45402</t>
  </si>
  <si>
    <t>Manutenção e reparação de motociclos, de suas peças e acessórios</t>
  </si>
  <si>
    <t>46110</t>
  </si>
  <si>
    <t>Agentes do comércio por grosso de matérias primas agrícolas e têxteis, animais vivos e produtos semi-acabados</t>
  </si>
  <si>
    <t>46120</t>
  </si>
  <si>
    <t>Agentes do comércio por grosso de combustíveis, minérios, metais e de produtos químicos para a indústria</t>
  </si>
  <si>
    <t>46130</t>
  </si>
  <si>
    <t>Agentes do comércio por grosso de madeira e materiais de construção</t>
  </si>
  <si>
    <t>46140</t>
  </si>
  <si>
    <t>Fabricação de caldeiras e radiadores para aquecimento central</t>
  </si>
  <si>
    <t>25290</t>
  </si>
  <si>
    <t>Fabricação de outros reservatórios e recipientes metálicos</t>
  </si>
  <si>
    <t>25300</t>
  </si>
  <si>
    <t>Fabricação de geradores de vapor (excepto caldeiras para aquecimento central)</t>
  </si>
  <si>
    <t>25401</t>
  </si>
  <si>
    <t>25402</t>
  </si>
  <si>
    <t>25501</t>
  </si>
  <si>
    <t>Fabricação de produtos forjados, estampados e laminados</t>
  </si>
  <si>
    <t>25502</t>
  </si>
  <si>
    <t>Fabricação de produtos por pulverometalurgia</t>
  </si>
  <si>
    <t>25610</t>
  </si>
  <si>
    <t>25620</t>
  </si>
  <si>
    <t>Actividades de mecânica em geral</t>
  </si>
  <si>
    <t>25710</t>
  </si>
  <si>
    <t>25720</t>
  </si>
  <si>
    <t>Fabricação de fechaduras, dobradiças e outras ferragens</t>
  </si>
  <si>
    <t>25731</t>
  </si>
  <si>
    <t>25732</t>
  </si>
  <si>
    <t>25733</t>
  </si>
  <si>
    <t>25734</t>
  </si>
  <si>
    <t>25910</t>
  </si>
  <si>
    <t>25920</t>
  </si>
  <si>
    <t>25931</t>
  </si>
  <si>
    <t>Fabricação de produtos de arame</t>
  </si>
  <si>
    <t>25932</t>
  </si>
  <si>
    <t>25933</t>
  </si>
  <si>
    <t>25940</t>
  </si>
  <si>
    <t>Fabricação de rebites, parafusos e porcas</t>
  </si>
  <si>
    <t>25991</t>
  </si>
  <si>
    <t>25992</t>
  </si>
  <si>
    <t>Fabricação de outros produtos metálicos diversos, n.e.</t>
  </si>
  <si>
    <t>Fabricação de placas de circuitos electrónicos</t>
  </si>
  <si>
    <t>26200</t>
  </si>
  <si>
    <t>Fabricação de computadores e equipamento periférico</t>
  </si>
  <si>
    <t>26300</t>
  </si>
  <si>
    <t>Fabricação de aparelhos e de equipamentos para comunicações</t>
  </si>
  <si>
    <t>26400</t>
  </si>
  <si>
    <t>Fabricação de receptores de rádio e de televisão e bens de consumo similares</t>
  </si>
  <si>
    <t>26511</t>
  </si>
  <si>
    <t>Fabricação de contadores de electricidade, gás, água e de outros líquidos</t>
  </si>
  <si>
    <t>26512</t>
  </si>
  <si>
    <t>Agentes do comércio por grosso de máquinas, equipamento industrial, embarcações e aeronaves</t>
  </si>
  <si>
    <t>46150</t>
  </si>
  <si>
    <t>Agentes do comércio por grosso de mobiliário, artigos para uso doméstico e ferragens</t>
  </si>
  <si>
    <t>46160</t>
  </si>
  <si>
    <t>Agentes do comércio por grosso de têxteis, vestuário, calçado e artigos de couro</t>
  </si>
  <si>
    <t>46170</t>
  </si>
  <si>
    <t>Agentes do comércio por grosso de produtos alimentares, bebidas e tabaco</t>
  </si>
  <si>
    <t>46180</t>
  </si>
  <si>
    <t>Agentes especializados do comércio por grosso de outros produtos</t>
  </si>
  <si>
    <t>46190</t>
  </si>
  <si>
    <t>Agentes do comércio por grosso misto sem predominância</t>
  </si>
  <si>
    <t>46211</t>
  </si>
  <si>
    <t>Comércio por grosso de alimentos para animais</t>
  </si>
  <si>
    <t>46212</t>
  </si>
  <si>
    <t>Comércio por grosso de tabaco em bruto</t>
  </si>
  <si>
    <t>46213</t>
  </si>
  <si>
    <t>Comércio por grosso de cortiça em bruto</t>
  </si>
  <si>
    <t>46214</t>
  </si>
  <si>
    <t>Comércio por grosso de cereais, sementes, leguminosas, oleaginosas e outras matérias primas agrícolas</t>
  </si>
  <si>
    <t>46220</t>
  </si>
  <si>
    <t>Comércio por grosso de flores e plantas</t>
  </si>
  <si>
    <t>46230</t>
  </si>
  <si>
    <t>Comércio por grosso de animais vivos</t>
  </si>
  <si>
    <t>46240</t>
  </si>
  <si>
    <t>Comércio por grosso de peles e couro</t>
  </si>
  <si>
    <t>46311</t>
  </si>
  <si>
    <t>Comércio por grosso de fruta e de produtos hortícolas, excepto batata</t>
  </si>
  <si>
    <t>46312</t>
  </si>
  <si>
    <t>Comércio por grosso de batata</t>
  </si>
  <si>
    <t>46320</t>
  </si>
  <si>
    <t>Comércio por grosso de carne e de produtos à base de carne</t>
  </si>
  <si>
    <t>46331</t>
  </si>
  <si>
    <t>Comércio por grosso de leite, seus derivados e ovos</t>
  </si>
  <si>
    <t>46332</t>
  </si>
  <si>
    <t>Comércio por grosso de azeite, óleos e gorduras alimentares</t>
  </si>
  <si>
    <t>46341</t>
  </si>
  <si>
    <t>Outra intermediação monetária</t>
  </si>
  <si>
    <t>64201</t>
  </si>
  <si>
    <t>Actividades de sociedades gestoras de participações sociais financeiras</t>
  </si>
  <si>
    <t>64202</t>
  </si>
  <si>
    <t>Actividades das sociedades gestoras de participações sociais não financeiras</t>
  </si>
  <si>
    <t>64300</t>
  </si>
  <si>
    <t>Trusts, fundos e entidades financeiras similares</t>
  </si>
  <si>
    <t>64910</t>
  </si>
  <si>
    <t>Actividades de locação financeira</t>
  </si>
  <si>
    <t>64921</t>
  </si>
  <si>
    <t>Actividades das instituições financeiras de crédito</t>
  </si>
  <si>
    <t>64923</t>
  </si>
  <si>
    <t>Outras actividades de crédito, n.e.</t>
  </si>
  <si>
    <t>64991</t>
  </si>
  <si>
    <t>Actividades de factoring</t>
  </si>
  <si>
    <t>64992</t>
  </si>
  <si>
    <t>Zimbabwe</t>
  </si>
  <si>
    <t>ZM</t>
  </si>
  <si>
    <t>Zâmbia</t>
  </si>
  <si>
    <t>VU</t>
  </si>
  <si>
    <t>Vanuatu</t>
  </si>
  <si>
    <t>RU</t>
  </si>
  <si>
    <t>FJ</t>
  </si>
  <si>
    <t>RW</t>
  </si>
  <si>
    <t>BO</t>
  </si>
  <si>
    <t>BG</t>
  </si>
  <si>
    <t>Bulgária</t>
  </si>
  <si>
    <t>LU</t>
  </si>
  <si>
    <t>Luxemburgo</t>
  </si>
  <si>
    <t>GN</t>
  </si>
  <si>
    <t>Guiné</t>
  </si>
  <si>
    <t>GW</t>
  </si>
  <si>
    <t>Mauritânia</t>
  </si>
  <si>
    <t>MU</t>
  </si>
  <si>
    <t>Maurícias</t>
  </si>
  <si>
    <t>SA</t>
  </si>
  <si>
    <t>Arábia Saudita</t>
  </si>
  <si>
    <t>TJ</t>
  </si>
  <si>
    <t>CH</t>
  </si>
  <si>
    <t>LA</t>
  </si>
  <si>
    <t>Maldivas</t>
  </si>
  <si>
    <t>ML</t>
  </si>
  <si>
    <t>VG</t>
  </si>
  <si>
    <t>Ilhas Virgens (Britânicas)</t>
  </si>
  <si>
    <t>VI</t>
  </si>
  <si>
    <t>Comércio por grosso de bebidas alcoólicas</t>
  </si>
  <si>
    <t>46342</t>
  </si>
  <si>
    <t>Comércio por grosso de bebidas não alcoólicas</t>
  </si>
  <si>
    <t>46350</t>
  </si>
  <si>
    <t>Comércio por grosso de tabaco</t>
  </si>
  <si>
    <t>46361</t>
  </si>
  <si>
    <t>Comércio por grosso de açúcar</t>
  </si>
  <si>
    <t>46362</t>
  </si>
  <si>
    <t>Comércio por grosso de chocolate e de produtos de confeitaria</t>
  </si>
  <si>
    <t>46370</t>
  </si>
  <si>
    <t>Comércio por grosso de café, chá, cacau e especiarias</t>
  </si>
  <si>
    <t>46381</t>
  </si>
  <si>
    <t>Comércio por grosso de peixe, crustáceos e moluscos</t>
  </si>
  <si>
    <t>46382</t>
  </si>
  <si>
    <t xml:space="preserve">Comércio por grosso de outros produtos alimentares, n.e. </t>
  </si>
  <si>
    <t>46390</t>
  </si>
  <si>
    <t>Comércio por grosso não especializado de produtos alimentares, bebidas e tabaco</t>
  </si>
  <si>
    <t>46410</t>
  </si>
  <si>
    <t>Comércio por grosso de têxteis</t>
  </si>
  <si>
    <t>46421</t>
  </si>
  <si>
    <t>Comércio por grosso de vestuário e de acessórios</t>
  </si>
  <si>
    <t>46422</t>
  </si>
  <si>
    <t>Comércio por grosso de calçado</t>
  </si>
  <si>
    <t>46430</t>
  </si>
  <si>
    <t>Comércio por grosso de electrodomésticos, aparelhos de rádio e de televisão</t>
  </si>
  <si>
    <t>46441</t>
  </si>
  <si>
    <t>Comércio por grosso de louças em cerâmica e em vidro</t>
  </si>
  <si>
    <t>46442</t>
  </si>
  <si>
    <t>Comércio por grosso de produtos limpeza</t>
  </si>
  <si>
    <t>46450</t>
  </si>
  <si>
    <t>Comércio por grosso de perfumes e de produtos de higiene</t>
  </si>
  <si>
    <t>46460</t>
  </si>
  <si>
    <t>Comércio por grosso de produtos farmacêuticos</t>
  </si>
  <si>
    <t>46470</t>
  </si>
  <si>
    <t>Comércio por grosso de móveis para uso doméstico, carpetes, tapetes e artigos de iluminação</t>
  </si>
  <si>
    <t>46480</t>
  </si>
  <si>
    <t>Comércio por grosso de relógios e de artigos de ourivesaria e joalharia</t>
  </si>
  <si>
    <t>46491</t>
  </si>
  <si>
    <t>Comércio por grosso de artigos de papelaria</t>
  </si>
  <si>
    <t>46492</t>
  </si>
  <si>
    <t>Comércio por grosso de livros, revistas e jornais</t>
  </si>
  <si>
    <t>46493</t>
  </si>
  <si>
    <t>Comércio por grosso de brinquedos, jogos e artigos de desporto</t>
  </si>
  <si>
    <t>46494</t>
  </si>
  <si>
    <t>Outro comércio por grosso de bens de consumo, n.e.</t>
  </si>
  <si>
    <t>46510</t>
  </si>
  <si>
    <t>Comércio por grosso de computadores, equipamentos periféricos e programas informáticos</t>
  </si>
  <si>
    <t>46520</t>
  </si>
  <si>
    <t>Comércio por grosso de equipamentos electrónicos, de telecomunicações e suas partes</t>
  </si>
  <si>
    <t>46610</t>
  </si>
  <si>
    <t>Comércio por grosso de máquinas e equipamentos agrícolas</t>
  </si>
  <si>
    <t>46620</t>
  </si>
  <si>
    <t>Comércio por grosso de máquinas-ferramentas</t>
  </si>
  <si>
    <t>46630</t>
  </si>
  <si>
    <t>Comércio por grosso de máquinas para a indústria extractiva, construção e engenharia civil</t>
  </si>
  <si>
    <t>46640</t>
  </si>
  <si>
    <t>Comércio por grosso de máquinas para a indústria têxtil, máquinas de costura e de tricotar</t>
  </si>
  <si>
    <t>46650</t>
  </si>
  <si>
    <t>Comércio por grosso de mobiliário de escritório</t>
  </si>
  <si>
    <t>46660</t>
  </si>
  <si>
    <t>Comércio por grosso de outras máquinas e material de escritório</t>
  </si>
  <si>
    <t>46690</t>
  </si>
  <si>
    <t xml:space="preserve">Comércio por grosso de outras máquinas e equipamentos </t>
  </si>
  <si>
    <t>46711</t>
  </si>
  <si>
    <t>Comércio por grosso de produtos petrolíferos</t>
  </si>
  <si>
    <t>46712</t>
  </si>
  <si>
    <t>Comércio por grosso de combustíveis sólidos, líquidos e gasosos não derivados do petróleo</t>
  </si>
  <si>
    <t>46720</t>
  </si>
  <si>
    <t>Comércio por grosso de minérios e de metais</t>
  </si>
  <si>
    <t>46731</t>
  </si>
  <si>
    <t>Comércio por grosso de madeira em bruto e de produtos derivados</t>
  </si>
  <si>
    <t>46732</t>
  </si>
  <si>
    <t>Comércio por grosso de materiais de construção (excepto madeira) e equipamento sanitário</t>
  </si>
  <si>
    <t>46740</t>
  </si>
  <si>
    <t xml:space="preserve">    Adiantamentos a fornecedores</t>
  </si>
  <si>
    <t xml:space="preserve">    Estado e outros entes públicos</t>
  </si>
  <si>
    <t xml:space="preserve">    Outras contas a receber</t>
  </si>
  <si>
    <t xml:space="preserve">    Diferimentos</t>
  </si>
  <si>
    <t xml:space="preserve">    Caixa e depósitos bancários</t>
  </si>
  <si>
    <t>CAPITAL PRÓPRIO E PASSIVO</t>
  </si>
  <si>
    <t xml:space="preserve"> Capital Próprio</t>
  </si>
  <si>
    <t xml:space="preserve">    Capital realizado</t>
  </si>
  <si>
    <t>Comércio por grosso de outros bens intermédios, n.e.</t>
  </si>
  <si>
    <t>46771</t>
  </si>
  <si>
    <t>Comércio por grosso de sucatas e de desperdícios metálicos</t>
  </si>
  <si>
    <t>46772</t>
  </si>
  <si>
    <t>Comércio por grosso de desperdícios têxteis, de cartão e papéis velhos</t>
  </si>
  <si>
    <t>46773</t>
  </si>
  <si>
    <t>Comércio por grosso de desperdícios de materiais, n.e.</t>
  </si>
  <si>
    <t>46900</t>
  </si>
  <si>
    <t>Comércio por grosso não especializado</t>
  </si>
  <si>
    <t>47111</t>
  </si>
  <si>
    <t>47112</t>
  </si>
  <si>
    <t>Comércio a retalho em outros estabelecimentos não especializados com predominância de produtos alimentares, bebidas ou tabaco</t>
  </si>
  <si>
    <t>47191</t>
  </si>
  <si>
    <t>Comércio a retalho não especializado, sem predominância de produtos alimentares, bebidas e tabaco, em grandes armazéns e similares</t>
  </si>
  <si>
    <t>Reciclagem, tratamento e eliminação de outros resíduos indus</t>
  </si>
  <si>
    <t>3740</t>
  </si>
  <si>
    <t>37400</t>
  </si>
  <si>
    <t>40</t>
  </si>
  <si>
    <t>Prod. e distrib. de elecricidade, gás, vapor e água quente</t>
  </si>
  <si>
    <t>401</t>
  </si>
  <si>
    <t>Produção, transporte e distribuição de electricidade</t>
  </si>
  <si>
    <t>4010</t>
  </si>
  <si>
    <t>40101</t>
  </si>
  <si>
    <t>Produção de electricidade</t>
  </si>
  <si>
    <t>40102</t>
  </si>
  <si>
    <t>Transporte e Distribuição de electricidade</t>
  </si>
  <si>
    <t>402</t>
  </si>
  <si>
    <t>Produção e distribuição de gás p/ conduta</t>
  </si>
  <si>
    <t>4020</t>
  </si>
  <si>
    <t>40201</t>
  </si>
  <si>
    <t>Produção de gás</t>
  </si>
  <si>
    <t>40202</t>
  </si>
  <si>
    <t>Distribuição de gás por conduta</t>
  </si>
  <si>
    <t>403</t>
  </si>
  <si>
    <t>Prod. e distribuição de vapor e água quente; prod. de gelo</t>
  </si>
  <si>
    <t>4030</t>
  </si>
  <si>
    <t>40301</t>
  </si>
  <si>
    <t>Produção e distribuição de vapor e de água quente</t>
  </si>
  <si>
    <t>Gestão de suportes publicitários</t>
  </si>
  <si>
    <t>745</t>
  </si>
  <si>
    <t>Selecção e colocação de pessoal</t>
  </si>
  <si>
    <t>7450</t>
  </si>
  <si>
    <t>74500</t>
  </si>
  <si>
    <t>746</t>
  </si>
  <si>
    <t>Actividades de investigação e de segurança</t>
  </si>
  <si>
    <t>2111</t>
  </si>
  <si>
    <t>Fabricação de pasta</t>
  </si>
  <si>
    <t>21110</t>
  </si>
  <si>
    <t>2112</t>
  </si>
  <si>
    <t>Fabricação de papel e de cartão (excepto canelado)</t>
  </si>
  <si>
    <t>21120</t>
  </si>
  <si>
    <t>212</t>
  </si>
  <si>
    <t>Fab. de papel e cartão canelados e artigos de papel e cartão</t>
  </si>
  <si>
    <t>2121</t>
  </si>
  <si>
    <t>Fab. papel e cartão canelados e embalagens de papel e cartão</t>
  </si>
  <si>
    <t>21211</t>
  </si>
  <si>
    <t>Fabricação de papel e cartão canelados (inclui embalagens)</t>
  </si>
  <si>
    <t>21212</t>
  </si>
  <si>
    <t>Fabricação de outras embalagens de papel e cartão</t>
  </si>
  <si>
    <t>2122</t>
  </si>
  <si>
    <t>Fabricação de artigos de papel p/ uso doméstico e sanitário</t>
  </si>
  <si>
    <t>21220</t>
  </si>
  <si>
    <t>2123</t>
  </si>
  <si>
    <t>Fabricação de artigos de papel p/ papelaria</t>
  </si>
  <si>
    <t>21230</t>
  </si>
  <si>
    <t>2124</t>
  </si>
  <si>
    <t>Fabricação de papel de parede</t>
  </si>
  <si>
    <t>21240</t>
  </si>
  <si>
    <t>2125</t>
  </si>
  <si>
    <t>Fab. de artigos de pasta de papel, de papel e de cartão, ne</t>
  </si>
  <si>
    <t>21250</t>
  </si>
  <si>
    <t>22</t>
  </si>
  <si>
    <t>Edição, impressão e reprodução de suportes p/ inf. gravados</t>
  </si>
  <si>
    <t>221</t>
  </si>
  <si>
    <t>Edição</t>
  </si>
  <si>
    <t>2211</t>
  </si>
  <si>
    <t>Edição de livros</t>
  </si>
  <si>
    <t>22110</t>
  </si>
  <si>
    <t>2212</t>
  </si>
  <si>
    <t>Edição de jornais</t>
  </si>
  <si>
    <t>22120</t>
  </si>
  <si>
    <t>2213</t>
  </si>
  <si>
    <t>Edição de revistas e de outras publicações periódicas</t>
  </si>
  <si>
    <t>22130</t>
  </si>
  <si>
    <t>2214</t>
  </si>
  <si>
    <t>Edição de gravações de som</t>
  </si>
  <si>
    <t>22140</t>
  </si>
  <si>
    <t>2215</t>
  </si>
  <si>
    <t>Edição, ne</t>
  </si>
  <si>
    <t>22150</t>
  </si>
  <si>
    <t>222</t>
  </si>
  <si>
    <t>Impressão e activ. dos serviços relacionados c/ a impressão</t>
  </si>
  <si>
    <t>2221</t>
  </si>
  <si>
    <t>Impressão de jornais</t>
  </si>
  <si>
    <t>22210</t>
  </si>
  <si>
    <t>2222</t>
  </si>
  <si>
    <t>Impressão, ne</t>
  </si>
  <si>
    <t>22220</t>
  </si>
  <si>
    <t>2223</t>
  </si>
  <si>
    <t>Encadernação e acabamento</t>
  </si>
  <si>
    <t>22230</t>
  </si>
  <si>
    <t>2224</t>
  </si>
  <si>
    <t>Composição e outras preparações da impressão</t>
  </si>
  <si>
    <t>22240</t>
  </si>
  <si>
    <t>2225</t>
  </si>
  <si>
    <t>Actividades relacionadas c/ a impressão, ne</t>
  </si>
  <si>
    <t>22250</t>
  </si>
  <si>
    <t>223</t>
  </si>
  <si>
    <t>41.5 Outras aplicações financeiras</t>
  </si>
  <si>
    <t>42.1 Terrenos e recursos naturais</t>
  </si>
  <si>
    <t>42.2 Edifícios e outras construções</t>
  </si>
  <si>
    <t>42.3 Equipamento básico</t>
  </si>
  <si>
    <t>42.4 Equipamento de transporte</t>
  </si>
  <si>
    <t>42.5 Ferramentas e utensílios</t>
  </si>
  <si>
    <t>42.6 Equipamento administrativo</t>
  </si>
  <si>
    <t>42.7 Taras e vasilhame</t>
  </si>
  <si>
    <t>42.9 Outras imobilizações corpóreas</t>
  </si>
  <si>
    <t>43.1 Despesas de instalação</t>
  </si>
  <si>
    <t>43.2 Despesas de investigação e de desenvolvimento</t>
  </si>
  <si>
    <t>43.3 Propriedade industrial e outros direitos</t>
  </si>
  <si>
    <t>43.4 Trespasses(a)</t>
  </si>
  <si>
    <t>Construção de redes de transporte e distribuição de electricidade e redes de telecomunicações</t>
  </si>
  <si>
    <t>42910</t>
  </si>
  <si>
    <t>Construção de estradas e pistas de aeroportos</t>
  </si>
  <si>
    <t>42990</t>
  </si>
  <si>
    <t>Construção de outras obras de engenharia civil, n.e.</t>
  </si>
  <si>
    <t>43110</t>
  </si>
  <si>
    <t>Demolição</t>
  </si>
  <si>
    <t>43120</t>
  </si>
  <si>
    <t>43130</t>
  </si>
  <si>
    <t>43210</t>
  </si>
  <si>
    <t>43221</t>
  </si>
  <si>
    <t>Instalação de canalizações</t>
  </si>
  <si>
    <t>43222</t>
  </si>
  <si>
    <t>Instalação de climatização</t>
  </si>
  <si>
    <t>43290</t>
  </si>
  <si>
    <t>Outras instalações em construções</t>
  </si>
  <si>
    <t>43310</t>
  </si>
  <si>
    <t>43320</t>
  </si>
  <si>
    <t>Montagem de trabalhos de carpintaria e caixilharia</t>
  </si>
  <si>
    <t>43330</t>
  </si>
  <si>
    <t>Revestimento de pavimentos e paredes</t>
  </si>
  <si>
    <t>43340</t>
  </si>
  <si>
    <t>43390</t>
  </si>
  <si>
    <t>Outras actividades de acabamento de edifícios</t>
  </si>
  <si>
    <t>43910</t>
  </si>
  <si>
    <t>Actividades de colocação de coberturas</t>
  </si>
  <si>
    <t>43991</t>
  </si>
  <si>
    <t>24170</t>
  </si>
  <si>
    <t>242</t>
  </si>
  <si>
    <t>Fabricação de pesticidas e de outros prod. agroquímicos</t>
  </si>
  <si>
    <t>2420</t>
  </si>
  <si>
    <t>24200</t>
  </si>
  <si>
    <t>243</t>
  </si>
  <si>
    <t>Fab.tintas, vernizes, mastiques e prod.simil.</t>
  </si>
  <si>
    <t>2430</t>
  </si>
  <si>
    <t>24301</t>
  </si>
  <si>
    <t>Fab.tintas (exc. impressão),vernizes,mastiques e prod.simil.</t>
  </si>
  <si>
    <t>24302</t>
  </si>
  <si>
    <t>Fabricação de tintas de impressão</t>
  </si>
  <si>
    <t>244</t>
  </si>
  <si>
    <t>Fabricação de prod. farmacêuticos</t>
  </si>
  <si>
    <t>2441</t>
  </si>
  <si>
    <t>Fabricação de prod. farmacêuticos de base</t>
  </si>
  <si>
    <t>24410</t>
  </si>
  <si>
    <t>2442</t>
  </si>
  <si>
    <t>Fabricação de preparações farmacêuticas</t>
  </si>
  <si>
    <t>24421</t>
  </si>
  <si>
    <t>Fabricação de medicamentos</t>
  </si>
  <si>
    <t>24422</t>
  </si>
  <si>
    <t>Fabricação de outras preparações e de artigos farmacêuticos</t>
  </si>
  <si>
    <t>245</t>
  </si>
  <si>
    <t>Fab. sabões,deterg.; prod.limpeza; perfumes,prod.de higiene</t>
  </si>
  <si>
    <t>2451</t>
  </si>
  <si>
    <t>Fab. de sabões, detergentes, prod. de limpeza e de polimento</t>
  </si>
  <si>
    <t>24511</t>
  </si>
  <si>
    <t>Fabricação de sabões, detergentes e glicerina</t>
  </si>
  <si>
    <t>24512</t>
  </si>
  <si>
    <t>Fabricação de prod. de limpeza, polimento e protecção</t>
  </si>
  <si>
    <t>2452</t>
  </si>
  <si>
    <t>Fabricação de perfumes, cosméticos e de prod. de higiene</t>
  </si>
  <si>
    <t>24520</t>
  </si>
  <si>
    <t>246</t>
  </si>
  <si>
    <t>Fabricação de outros prod. químicos</t>
  </si>
  <si>
    <t>2461</t>
  </si>
  <si>
    <t>Fabricação de explosivos e artigos de pirotecnia</t>
  </si>
  <si>
    <t>24610</t>
  </si>
  <si>
    <t>2462</t>
  </si>
  <si>
    <t>Fabricação de colas e gelatinas</t>
  </si>
  <si>
    <t>24620</t>
  </si>
  <si>
    <t>2463</t>
  </si>
  <si>
    <t>Fabricação de óleos essenciais</t>
  </si>
  <si>
    <t>24630</t>
  </si>
  <si>
    <t>2464</t>
  </si>
  <si>
    <t>Fabricação de prod. químicos p/ fotografia</t>
  </si>
  <si>
    <t>24640</t>
  </si>
  <si>
    <t>2465</t>
  </si>
  <si>
    <t>Fabricação de suportes de informação não gravados</t>
  </si>
  <si>
    <t>24650</t>
  </si>
  <si>
    <t>2466</t>
  </si>
  <si>
    <t>Fabricação de outros prod. químicos, ne</t>
  </si>
  <si>
    <t>24661</t>
  </si>
  <si>
    <t>Fabricação de prod. químicos auxiliares p/ uso industrial</t>
  </si>
  <si>
    <t>24662</t>
  </si>
  <si>
    <t>Fab.óleos e massas lubrificantes(exc.a efect.nas refinarias)</t>
  </si>
  <si>
    <t>24663</t>
  </si>
  <si>
    <t>Fabricação de outros prod. químicos diversos, ne</t>
  </si>
  <si>
    <t>247</t>
  </si>
  <si>
    <t>Fabricação de fibras sintéticas ou artíficiais</t>
  </si>
  <si>
    <t>2470</t>
  </si>
  <si>
    <t>24700</t>
  </si>
  <si>
    <t>25</t>
  </si>
  <si>
    <t>Fabricação de artigos de borracha e de matérias plásticas</t>
  </si>
  <si>
    <t>251</t>
  </si>
  <si>
    <t>Fabricação de artigos de borracha</t>
  </si>
  <si>
    <t>2511</t>
  </si>
  <si>
    <t>Fabricação de pneus e câmaras-de-ar</t>
  </si>
  <si>
    <t>25110</t>
  </si>
  <si>
    <t>2512</t>
  </si>
  <si>
    <t>Reconstrução de pneus</t>
  </si>
  <si>
    <t>25120</t>
  </si>
  <si>
    <t>2513</t>
  </si>
  <si>
    <t>Fabricação de prod. de borracha, ne</t>
  </si>
  <si>
    <t>25130</t>
  </si>
  <si>
    <t>252</t>
  </si>
  <si>
    <t>Fabricação de artigos e matérias plásticas</t>
  </si>
  <si>
    <t>2521</t>
  </si>
  <si>
    <t>Fabricação de chapas, folhas, tubos e perfis de plástico</t>
  </si>
  <si>
    <t>25210</t>
  </si>
  <si>
    <t>2522</t>
  </si>
  <si>
    <t>Fabricação de embalagens de plástico</t>
  </si>
  <si>
    <t>25220</t>
  </si>
  <si>
    <t>2523</t>
  </si>
  <si>
    <t>Fabricação de artigos de plástico p/ a construção</t>
  </si>
  <si>
    <t>25230</t>
  </si>
  <si>
    <t>2524</t>
  </si>
  <si>
    <t>1. Condições de Elegibilidade Subjetivas</t>
  </si>
  <si>
    <t>2. Condições de Elegibilidade Objetivas</t>
  </si>
  <si>
    <t>3. Obrigações das Entidades Beneficiárias</t>
  </si>
  <si>
    <t>Recebimento de Subsídios à exploração</t>
  </si>
  <si>
    <t>36222</t>
  </si>
  <si>
    <t>Fab. artigos de joalharia e de outros artigos de ourivesaria</t>
  </si>
  <si>
    <t>36223</t>
  </si>
  <si>
    <t>Trab. diamantes e outras pedras preciosas ou semi-preciosas</t>
  </si>
  <si>
    <t>363</t>
  </si>
  <si>
    <t>Fabricação e transformação de outro vidro (inclui vidro técnico)</t>
  </si>
  <si>
    <t>47820</t>
  </si>
  <si>
    <t>Comércio a retalho em bancas, feiras e unidades móveis de venda de têxteis, vestuário, calçado, malas e similares</t>
  </si>
  <si>
    <t>47890</t>
  </si>
  <si>
    <t>Comércio a retalho em bancas, feiras e unidades móveis de venda de outros produtos</t>
  </si>
  <si>
    <t>47910</t>
  </si>
  <si>
    <t>Comércio a retalho por correspondência ou via internet</t>
  </si>
  <si>
    <t>47990</t>
  </si>
  <si>
    <t>Copiar as fórmulas nesta coluna até ao fim do Plano de Investimentos.</t>
  </si>
  <si>
    <t>55115</t>
  </si>
  <si>
    <t>Móteis c/ restaurante</t>
  </si>
  <si>
    <t>55116</t>
  </si>
  <si>
    <t>Hóteis-Apartamentos c/ restaurante</t>
  </si>
  <si>
    <t>55117</t>
  </si>
  <si>
    <t>Aldeamentos turísticos c/ restaurante</t>
  </si>
  <si>
    <t>55118</t>
  </si>
  <si>
    <t>Apartamentos turísticos c/ restaurante</t>
  </si>
  <si>
    <t>55119</t>
  </si>
  <si>
    <t>Estabelecimentos hoteleiros, c/ restaurante, ne</t>
  </si>
  <si>
    <t>5512</t>
  </si>
  <si>
    <t>Estabelecimentos hoteleiros s/ restaurante</t>
  </si>
  <si>
    <t>55121</t>
  </si>
  <si>
    <t>Hotéis s/ restaurante</t>
  </si>
  <si>
    <t>55122</t>
  </si>
  <si>
    <t>Pensões s/ restaurante</t>
  </si>
  <si>
    <t>55123</t>
  </si>
  <si>
    <t>Apartamentos turísticos s/ restaurante</t>
  </si>
  <si>
    <t>55124</t>
  </si>
  <si>
    <t>Estabelecimentos hoteleiros, s/ restaurante, ne</t>
  </si>
  <si>
    <t>552</t>
  </si>
  <si>
    <t>Parques de campismo e outros locais de aloj. curta duração</t>
  </si>
  <si>
    <t>5521</t>
  </si>
  <si>
    <t>Pousadas de juventude e abrigos de montanha</t>
  </si>
  <si>
    <t>55210</t>
  </si>
  <si>
    <t>5522</t>
  </si>
  <si>
    <t>Campismo e caravanismo</t>
  </si>
  <si>
    <t>55220</t>
  </si>
  <si>
    <t>5523</t>
  </si>
  <si>
    <t>Outros locais de alojamento de curta duração</t>
  </si>
  <si>
    <t>55231</t>
  </si>
  <si>
    <t>Colónias de férias</t>
  </si>
  <si>
    <t>55232</t>
  </si>
  <si>
    <t>Alojamento mobilado p/ turistas</t>
  </si>
  <si>
    <t>55233</t>
  </si>
  <si>
    <t>Turismo no espaço rural</t>
  </si>
  <si>
    <t>55234</t>
  </si>
  <si>
    <t>Outros locais de alojamento de curta duração, ne</t>
  </si>
  <si>
    <t>553</t>
  </si>
  <si>
    <t>Restaurantes</t>
  </si>
  <si>
    <t>5530</t>
  </si>
  <si>
    <t>55301</t>
  </si>
  <si>
    <t>Restaurantes de tipo tradicional</t>
  </si>
  <si>
    <t>55302</t>
  </si>
  <si>
    <t>Restaurantes c/ lugares ao balcão (snack bares)</t>
  </si>
  <si>
    <t>55303</t>
  </si>
  <si>
    <t>Restaurantes s/ serviço de mesa (self services)</t>
  </si>
  <si>
    <t>55304</t>
  </si>
  <si>
    <t>Restaurantes típicos</t>
  </si>
  <si>
    <t>55305</t>
  </si>
  <si>
    <t>Restaurantes c/ local p/ dança</t>
  </si>
  <si>
    <t>55306</t>
  </si>
  <si>
    <t>Restaurantes, ne</t>
  </si>
  <si>
    <t>554</t>
  </si>
  <si>
    <t>Restaurantes do tipo tradicional</t>
  </si>
  <si>
    <t>56102</t>
  </si>
  <si>
    <t>Restaurantes com lugares ao balcão</t>
  </si>
  <si>
    <t>56103</t>
  </si>
  <si>
    <t>Restaurantes sem serviço de mesa</t>
  </si>
  <si>
    <t>56104</t>
  </si>
  <si>
    <t>56105</t>
  </si>
  <si>
    <t>Restaurantes com espaço de dança</t>
  </si>
  <si>
    <t>56106</t>
  </si>
  <si>
    <t>Confecção de refeições prontas a levar para casa</t>
  </si>
  <si>
    <t>56107</t>
  </si>
  <si>
    <t>Restaurantes, n.e. (inclui actividades de restauração em meios móveis)</t>
  </si>
  <si>
    <t>56210</t>
  </si>
  <si>
    <t>Fornecimento de refeições para eventos</t>
  </si>
  <si>
    <t>56290</t>
  </si>
  <si>
    <t>Outras actividades de serviço de refeições</t>
  </si>
  <si>
    <t>56301</t>
  </si>
  <si>
    <t>56302</t>
  </si>
  <si>
    <t>56303</t>
  </si>
  <si>
    <t>Pastelarias e casas de chá</t>
  </si>
  <si>
    <t>56304</t>
  </si>
  <si>
    <t>Outros estabelecimentos de bebidas sem espectáculo</t>
  </si>
  <si>
    <t>56305</t>
  </si>
  <si>
    <t>Estabelecimentos de bebidas com espaço de dança</t>
  </si>
  <si>
    <t>58110</t>
  </si>
  <si>
    <t>58120</t>
  </si>
  <si>
    <t>Edição de listas destinadas a consulta</t>
  </si>
  <si>
    <t>58130</t>
  </si>
  <si>
    <t>58140</t>
  </si>
  <si>
    <t>58190</t>
  </si>
  <si>
    <t>Outras actividades de edição, n.e.</t>
  </si>
  <si>
    <t>58210</t>
  </si>
  <si>
    <t>Edição de jogos de computador</t>
  </si>
  <si>
    <t>58290</t>
  </si>
  <si>
    <t>Edição de outros programas informáticos</t>
  </si>
  <si>
    <t>59110</t>
  </si>
  <si>
    <t>Produção de filmes, de vídeos e de programas de televisão</t>
  </si>
  <si>
    <t>59120</t>
  </si>
  <si>
    <t>Actividades técnicas de pós produção para filmes, vídeos e programas de televisão</t>
  </si>
  <si>
    <t>59130</t>
  </si>
  <si>
    <t>Distribuição de filmes, de vídeos e de programas de televisão</t>
  </si>
  <si>
    <t>59140</t>
  </si>
  <si>
    <t>59200</t>
  </si>
  <si>
    <t>Actividades de gravação de som e edição de música</t>
  </si>
  <si>
    <t>Actividades de rádio</t>
  </si>
  <si>
    <t>60200</t>
  </si>
  <si>
    <t>Actividades de televisão</t>
  </si>
  <si>
    <t>61100</t>
  </si>
  <si>
    <t>Actividades dos estabelecimentos de cuidados continuados integrados, com alojamento</t>
  </si>
  <si>
    <t>87200</t>
  </si>
  <si>
    <t>Actividades dos estabelecimentos para pessoas com doenças do foro mental e toxicodependência, com alojamento</t>
  </si>
  <si>
    <t>87301</t>
  </si>
  <si>
    <t>Organizações económicas e patronais</t>
  </si>
  <si>
    <t>91110</t>
  </si>
  <si>
    <t>9112</t>
  </si>
  <si>
    <t>Organizações profissionais</t>
  </si>
  <si>
    <t>91120</t>
  </si>
  <si>
    <t>912</t>
  </si>
  <si>
    <t>Actividades de organizações sindicais</t>
  </si>
  <si>
    <t>9120</t>
  </si>
  <si>
    <t>91200</t>
  </si>
  <si>
    <t>913</t>
  </si>
  <si>
    <t>Outras actividades associativas</t>
  </si>
  <si>
    <t>9131</t>
  </si>
  <si>
    <t>Organizações religiosas</t>
  </si>
  <si>
    <t>91310</t>
  </si>
  <si>
    <t>9132</t>
  </si>
  <si>
    <t>Organizações políticas</t>
  </si>
  <si>
    <t>91320</t>
  </si>
  <si>
    <t>9133</t>
  </si>
  <si>
    <t>Actividades associativas, ne</t>
  </si>
  <si>
    <t>91331</t>
  </si>
  <si>
    <t>Associações culturais e recreativas</t>
  </si>
  <si>
    <t>91332</t>
  </si>
  <si>
    <t>Associações de defesa do ambiente</t>
  </si>
  <si>
    <t>91333</t>
  </si>
  <si>
    <t>Outras actividades associativas, ne</t>
  </si>
  <si>
    <t>92</t>
  </si>
  <si>
    <t>Actividades recreativas, culturais e desportivas</t>
  </si>
  <si>
    <t>921</t>
  </si>
  <si>
    <t>Actividades cinematográficas e de vídeo</t>
  </si>
  <si>
    <t>9211</t>
  </si>
  <si>
    <t>Prod. de filmes e vídeos e activ. técnicas de pós-produção</t>
  </si>
  <si>
    <t>92111</t>
  </si>
  <si>
    <t>Produção de filmes e de vídeos</t>
  </si>
  <si>
    <t>92112</t>
  </si>
  <si>
    <t>Actividades técnicas de pós-produção</t>
  </si>
  <si>
    <t>9212</t>
  </si>
  <si>
    <t>Distribuição de filmes e de vídeos</t>
  </si>
  <si>
    <t>92120</t>
  </si>
  <si>
    <t>9213</t>
  </si>
  <si>
    <t>Projecção de filmes e de vídeos</t>
  </si>
  <si>
    <t>92130</t>
  </si>
  <si>
    <t>922</t>
  </si>
  <si>
    <t>Actividades de rádio e televisão</t>
  </si>
  <si>
    <t>9220</t>
  </si>
  <si>
    <t>92200</t>
  </si>
  <si>
    <t>923</t>
  </si>
  <si>
    <t>Outras actividades artisticas e de espectáculo</t>
  </si>
  <si>
    <t>9231</t>
  </si>
  <si>
    <t>Activ. de teatro, música e outras (artísticas e literárias)</t>
  </si>
  <si>
    <t>92311</t>
  </si>
  <si>
    <t>Actividades de teatro e musicais</t>
  </si>
  <si>
    <t>92312</t>
  </si>
  <si>
    <t>Outras actividades artísticas e literárias</t>
  </si>
  <si>
    <t>9232</t>
  </si>
  <si>
    <t>Gestão de salas de espectáculo e actividades conexas</t>
  </si>
  <si>
    <t>92320</t>
  </si>
  <si>
    <t>9233</t>
  </si>
  <si>
    <t xml:space="preserve">Fabricação de alimentos para animais de criação (excepto para aquicultura) </t>
  </si>
  <si>
    <t>10913</t>
  </si>
  <si>
    <t>Fabricação de alimentos para a aquicultura</t>
  </si>
  <si>
    <t>10920</t>
  </si>
  <si>
    <t>Fabricação de alimentos para animais de companhia</t>
  </si>
  <si>
    <t>11011</t>
  </si>
  <si>
    <t>11012</t>
  </si>
  <si>
    <t>Fabricação de aguardentes não preparadas</t>
  </si>
  <si>
    <t>11013</t>
  </si>
  <si>
    <t>Produção de licores e outras bebidas destiladas</t>
  </si>
  <si>
    <t>11021</t>
  </si>
  <si>
    <t>11022</t>
  </si>
  <si>
    <t>11030</t>
  </si>
  <si>
    <t>Produção de cidra e de outras bebidas fermentadas de frutos</t>
  </si>
  <si>
    <t>11040</t>
  </si>
  <si>
    <t>Fabricação de vermutes e de outras bebidas fermentadas não destiladas</t>
  </si>
  <si>
    <t>11050</t>
  </si>
  <si>
    <t>11060</t>
  </si>
  <si>
    <t>11071</t>
  </si>
  <si>
    <t>11072</t>
  </si>
  <si>
    <t>Fabricação de refrigerantes e de outras bebidas não alcoólicas, n.e.</t>
  </si>
  <si>
    <t>13101</t>
  </si>
  <si>
    <t>13102</t>
  </si>
  <si>
    <t>Preparação e fiação de fibras do tipo lã</t>
  </si>
  <si>
    <t>13103</t>
  </si>
  <si>
    <t>Preparação e fiação da seda e preparação e texturização de filamentos sintéticos e artificiais</t>
  </si>
  <si>
    <t>13104</t>
  </si>
  <si>
    <t>13105</t>
  </si>
  <si>
    <t>Preparação e fiação de linho e outras fibras têxteis</t>
  </si>
  <si>
    <t>Tecelagem do fio de tipo lã</t>
  </si>
  <si>
    <t>Tecelagem do fio de tipo seda e de outros têxteis</t>
  </si>
  <si>
    <t>13301</t>
  </si>
  <si>
    <t>13302</t>
  </si>
  <si>
    <t>13303</t>
  </si>
  <si>
    <t>Acabamento de fios, tecidos e artigos têxteis, n.e.</t>
  </si>
  <si>
    <t>13910</t>
  </si>
  <si>
    <t>13920</t>
  </si>
  <si>
    <t>Fabricação de artigos têxteis confeccionados, excepto vestuário</t>
  </si>
  <si>
    <t>Fabricação de balanças e de outro equipamento p/ pesagem</t>
  </si>
  <si>
    <t>29243</t>
  </si>
  <si>
    <t>Fabricação de outras máquinas diversas de uso geral, ne</t>
  </si>
  <si>
    <t>293</t>
  </si>
  <si>
    <t>Fab. maq. e tractores p/ agricult., pecuária e silvicultura</t>
  </si>
  <si>
    <t>2931</t>
  </si>
  <si>
    <t>Fabricação de tractores agrícolas</t>
  </si>
  <si>
    <t>29310</t>
  </si>
  <si>
    <t>2932</t>
  </si>
  <si>
    <t>Dimensão</t>
  </si>
  <si>
    <t>18. Proveitos Extraordinários (Incentivos)</t>
  </si>
  <si>
    <t>19. Valor Acrescentado (VA) (1+2+3+8)</t>
  </si>
  <si>
    <t>20. Valor Acrescentado Acumulado (VAL) (1+2+3+8)</t>
  </si>
  <si>
    <t xml:space="preserve">(*) Assinatura de quem tenha poderes para obrigar a entidade. </t>
  </si>
  <si>
    <t>ELEMENTOS A ANEXAR AO FORMULÁRIO DE CANDIDATURA</t>
  </si>
  <si>
    <r>
      <t xml:space="preserve">1 </t>
    </r>
    <r>
      <rPr>
        <sz val="11"/>
        <rFont val="Arial"/>
        <family val="2"/>
      </rPr>
      <t>- Cópia do Modelo 22 do IRC do último exercício encerrado</t>
    </r>
  </si>
  <si>
    <t>TERMO DE RESPONSABILIDADE (*)</t>
  </si>
  <si>
    <r>
      <t>2</t>
    </r>
    <r>
      <rPr>
        <sz val="11"/>
        <rFont val="Arial"/>
        <family val="2"/>
      </rPr>
      <t xml:space="preserve"> - Cópia do Cartão de Pessoa Colectiva </t>
    </r>
    <r>
      <rPr>
        <sz val="9"/>
        <rFont val="Arial"/>
        <family val="2"/>
      </rPr>
      <t>(No caso de se tratar de criação de Empresa)</t>
    </r>
  </si>
  <si>
    <r>
      <t>3</t>
    </r>
    <r>
      <rPr>
        <sz val="11"/>
        <rFont val="Arial"/>
        <family val="2"/>
      </rPr>
      <t xml:space="preserve"> - Certidões comprovativas de situação regularizada perante as Finanças e a Segurança social</t>
    </r>
  </si>
  <si>
    <t>Pág. 18</t>
  </si>
  <si>
    <t xml:space="preserve">QUADRO 3 - APLICAÇÕES RELEVANTES para efeito dos Benefícios Fiscais </t>
  </si>
  <si>
    <t>QUADRO 4 - FINANCIAMENTO DO PROJECTO</t>
  </si>
  <si>
    <t>QUADRO 7 - DEMONSTRAÇÃO DE RESULTADOS DO PROJECTO - Para efeito de Benefícios Fiscais</t>
  </si>
  <si>
    <t>Fabricação de artigos de plástico, ne</t>
  </si>
  <si>
    <t>25240</t>
  </si>
  <si>
    <t>26</t>
  </si>
  <si>
    <t>Fabricação de outros produtos minerais não metálicos</t>
  </si>
  <si>
    <t>261</t>
  </si>
  <si>
    <t>Fabricação de vidro e artigos de vidro</t>
  </si>
  <si>
    <t>2611</t>
  </si>
  <si>
    <t>Fabricação de vidro plano</t>
  </si>
  <si>
    <t>26110</t>
  </si>
  <si>
    <t>2612</t>
  </si>
  <si>
    <t>Moldagem e transformação de vidro plano</t>
  </si>
  <si>
    <t>26120</t>
  </si>
  <si>
    <t>2613</t>
  </si>
  <si>
    <t>Fabricação de vidro de embalagem e cristalaria (vidro oco)</t>
  </si>
  <si>
    <t>26131</t>
  </si>
  <si>
    <t>Fabricação de vidro de embalagem</t>
  </si>
  <si>
    <t>26132</t>
  </si>
  <si>
    <t>Cristalaria</t>
  </si>
  <si>
    <t>2614</t>
  </si>
  <si>
    <t>Fabricação de fibras de vidro</t>
  </si>
  <si>
    <t>26140</t>
  </si>
  <si>
    <t>2615</t>
  </si>
  <si>
    <t>Angra do Heroísmo</t>
  </si>
  <si>
    <t>Ilha Terceira</t>
  </si>
  <si>
    <t>Região Autónoma dos Açores</t>
  </si>
  <si>
    <t>4301</t>
  </si>
  <si>
    <t>431</t>
  </si>
  <si>
    <t>80100</t>
  </si>
  <si>
    <t>Actividades de segurança privada</t>
  </si>
  <si>
    <t>80200</t>
  </si>
  <si>
    <t>Actividades relacionadas com sistemas de segurança</t>
  </si>
  <si>
    <t>Actividades de investigação</t>
  </si>
  <si>
    <t>81100</t>
  </si>
  <si>
    <t>Actividades combinadas de apoio aos edifícios</t>
  </si>
  <si>
    <t>81210</t>
  </si>
  <si>
    <t>Actividades de limpeza geral em edifícios</t>
  </si>
  <si>
    <t>81220</t>
  </si>
  <si>
    <t>Outras actividades de limpeza em edifícios e em equipamentos industriais</t>
  </si>
  <si>
    <t>81291</t>
  </si>
  <si>
    <t>Actividades de desinfecção, desratização e similares</t>
  </si>
  <si>
    <t>81292</t>
  </si>
  <si>
    <t>Rendimentos suplementares</t>
  </si>
  <si>
    <t>Impostos Indirectos</t>
  </si>
  <si>
    <t>924</t>
  </si>
  <si>
    <t>Actividades de agências de notícias</t>
  </si>
  <si>
    <t>9240</t>
  </si>
  <si>
    <t>92400</t>
  </si>
  <si>
    <t>925</t>
  </si>
  <si>
    <t>Activ. bibliotecas,arquivos,museus e outras activ. culturais</t>
  </si>
  <si>
    <t>9251</t>
  </si>
  <si>
    <t>Actividades das bibliotecas e arquivos</t>
  </si>
  <si>
    <t>92510</t>
  </si>
  <si>
    <t>9252</t>
  </si>
  <si>
    <t>Activ. dos museus e conserv. locais e monumentos históricos</t>
  </si>
  <si>
    <t>92520</t>
  </si>
  <si>
    <t>9253</t>
  </si>
  <si>
    <t>Activ. dos jardins botânicos, zoológicos e reservas naturais</t>
  </si>
  <si>
    <t>92530</t>
  </si>
  <si>
    <t>926</t>
  </si>
  <si>
    <t>Actividades desportivas</t>
  </si>
  <si>
    <t>9261</t>
  </si>
  <si>
    <t>Actividades de cobranças e avaliação de crédito</t>
  </si>
  <si>
    <t>82921</t>
  </si>
  <si>
    <t>Engarrafamento de gases</t>
  </si>
  <si>
    <t>82922</t>
  </si>
  <si>
    <t>Outras actividades de embalagem</t>
  </si>
  <si>
    <t>82990</t>
  </si>
  <si>
    <t>Outras actividades de serviços de apoio prestados às empresas, n.e.</t>
  </si>
  <si>
    <t>84111</t>
  </si>
  <si>
    <t>84112</t>
  </si>
  <si>
    <t>Administração Regional Autónoma</t>
  </si>
  <si>
    <t>Ext.e prep.minérios metál.não ferrosos exc.urânio e tório,ne</t>
  </si>
  <si>
    <t>Lourinhã</t>
  </si>
  <si>
    <t>1108</t>
  </si>
  <si>
    <t>14</t>
  </si>
  <si>
    <t>Outras indústrias extractivas</t>
  </si>
  <si>
    <t>Lousã</t>
  </si>
  <si>
    <t>0607</t>
  </si>
  <si>
    <t>141</t>
  </si>
  <si>
    <t>Extracção de pedra</t>
  </si>
  <si>
    <t>Lousada</t>
  </si>
  <si>
    <t>1305</t>
  </si>
  <si>
    <t>Extracção de pedra p/ construção</t>
  </si>
  <si>
    <t>Mação</t>
  </si>
  <si>
    <t>Pinhal Interior Sul</t>
  </si>
  <si>
    <t>1413</t>
  </si>
  <si>
    <t>14111</t>
  </si>
  <si>
    <t>Extracção de mármore e rochas similares</t>
  </si>
  <si>
    <t>Macedo de Cavaleiros</t>
  </si>
  <si>
    <t>0405</t>
  </si>
  <si>
    <t>14112</t>
  </si>
  <si>
    <t>Extracção de granito e rochas afins</t>
  </si>
  <si>
    <t>Machico</t>
  </si>
  <si>
    <t>3104</t>
  </si>
  <si>
    <t>Extracção de calcário, gesso e cré</t>
  </si>
  <si>
    <t>Madalena</t>
  </si>
  <si>
    <t>4602</t>
  </si>
  <si>
    <t>14121</t>
  </si>
  <si>
    <t>Extracção de calcário e cré</t>
  </si>
  <si>
    <t>Mafra</t>
  </si>
  <si>
    <t>1109</t>
  </si>
  <si>
    <t>14122</t>
  </si>
  <si>
    <t>Extracção de gesso</t>
  </si>
  <si>
    <t>Maia</t>
  </si>
  <si>
    <t>1306</t>
  </si>
  <si>
    <t>Extracção de ardósia</t>
  </si>
  <si>
    <t>Mangualde</t>
  </si>
  <si>
    <t>1806</t>
  </si>
  <si>
    <t>14130</t>
  </si>
  <si>
    <t>Manteigas</t>
  </si>
  <si>
    <t>0908</t>
  </si>
  <si>
    <t>142</t>
  </si>
  <si>
    <t>Extracção de areias e argilas</t>
  </si>
  <si>
    <t>Marco de Canaveses</t>
  </si>
  <si>
    <t>1307</t>
  </si>
  <si>
    <t>1421</t>
  </si>
  <si>
    <t>Extracção de saibro, areia e pedra britada</t>
  </si>
  <si>
    <t>Marinha Grande</t>
  </si>
  <si>
    <t>14210</t>
  </si>
  <si>
    <t>Marvão</t>
  </si>
  <si>
    <t>1210</t>
  </si>
  <si>
    <t>1422</t>
  </si>
  <si>
    <t>Extracção de argila e caulino</t>
  </si>
  <si>
    <t>Matosinhos</t>
  </si>
  <si>
    <t>1308</t>
  </si>
  <si>
    <t>14220</t>
  </si>
  <si>
    <t>Mealhada</t>
  </si>
  <si>
    <t>143</t>
  </si>
  <si>
    <t>Extracção de minerais p/ ind. química e p/ fab. de adubos</t>
  </si>
  <si>
    <t>Meda</t>
  </si>
  <si>
    <t>0909</t>
  </si>
  <si>
    <t>1430</t>
  </si>
  <si>
    <t>Melgaço</t>
  </si>
  <si>
    <t>1603</t>
  </si>
  <si>
    <t>14301</t>
  </si>
  <si>
    <t>Extracção de pirites</t>
  </si>
  <si>
    <t>Mértola</t>
  </si>
  <si>
    <t>0209</t>
  </si>
  <si>
    <t>14302</t>
  </si>
  <si>
    <t>0407</t>
  </si>
  <si>
    <t>14403</t>
  </si>
  <si>
    <t>Refinação do sal</t>
  </si>
  <si>
    <t>Mogadouro</t>
  </si>
  <si>
    <t>0408</t>
  </si>
  <si>
    <t>145</t>
  </si>
  <si>
    <t>Outras indústrias extractivas, ne</t>
  </si>
  <si>
    <t>Moimenta da Beira</t>
  </si>
  <si>
    <t>1807</t>
  </si>
  <si>
    <t>1450</t>
  </si>
  <si>
    <t>Moita</t>
  </si>
  <si>
    <t>1506</t>
  </si>
  <si>
    <t>14501</t>
  </si>
  <si>
    <t>Extracção de quartzo</t>
  </si>
  <si>
    <t>Monção</t>
  </si>
  <si>
    <t>1604</t>
  </si>
  <si>
    <t>14502</t>
  </si>
  <si>
    <t>Extracção de feldspato</t>
  </si>
  <si>
    <t>Monchique</t>
  </si>
  <si>
    <t>0809</t>
  </si>
  <si>
    <t>14503</t>
  </si>
  <si>
    <t>Extracção de diatomito</t>
  </si>
  <si>
    <t>Mondim de Basto</t>
  </si>
  <si>
    <t>1705</t>
  </si>
  <si>
    <t>14504</t>
  </si>
  <si>
    <t>Extracção de outros minerais não metálicos, ne</t>
  </si>
  <si>
    <t>Monforte</t>
  </si>
  <si>
    <t>1211</t>
  </si>
  <si>
    <t>15</t>
  </si>
  <si>
    <t>Indústrias alimentares e das bebidas</t>
  </si>
  <si>
    <t>Montalegre</t>
  </si>
  <si>
    <t>1706</t>
  </si>
  <si>
    <t>151</t>
  </si>
  <si>
    <t>Fabricação de aeronaves, de veículos espaciais e equipamento relacionado</t>
  </si>
  <si>
    <t>30400</t>
  </si>
  <si>
    <t>Fabricação de veículos militares de combate</t>
  </si>
  <si>
    <t>30910</t>
  </si>
  <si>
    <t>30920</t>
  </si>
  <si>
    <t>Fabricação de bicicletas e de veículos para inválidos</t>
  </si>
  <si>
    <t>30990</t>
  </si>
  <si>
    <t>Fabricação de outro equipamento de transporte, n.e.</t>
  </si>
  <si>
    <t>31010</t>
  </si>
  <si>
    <t>Fabricação de mobiliário para escritório e comércio</t>
  </si>
  <si>
    <t>31020</t>
  </si>
  <si>
    <t>31030</t>
  </si>
  <si>
    <t>31091</t>
  </si>
  <si>
    <t>Fabricação de mobiliário de madeira para outros fins</t>
  </si>
  <si>
    <t>31092</t>
  </si>
  <si>
    <t>Fabricação de mobiliário metálico para outros fins</t>
  </si>
  <si>
    <t>31093</t>
  </si>
  <si>
    <t>Fabricação de mobiliário de outros materiais para outros fins</t>
  </si>
  <si>
    <t>31094</t>
  </si>
  <si>
    <t>Actividades de acabamento de mobiliário</t>
  </si>
  <si>
    <t>32110</t>
  </si>
  <si>
    <t>Cunhagem de moedas</t>
  </si>
  <si>
    <t>32121</t>
  </si>
  <si>
    <t>32122</t>
  </si>
  <si>
    <t>Fabricação de artigos de joalharia e de outros artigos de ourivesaria</t>
  </si>
  <si>
    <t>32123</t>
  </si>
  <si>
    <t>Trabalho de diamantes e de outras pedras preciosas ou semi-preciosas para joalharia e uso industrial</t>
  </si>
  <si>
    <t>32130</t>
  </si>
  <si>
    <t>Fabricação de bijutaria</t>
  </si>
  <si>
    <t>32400</t>
  </si>
  <si>
    <t>32501</t>
  </si>
  <si>
    <t>32502</t>
  </si>
  <si>
    <t>Fabricação de material ortopédico e próteses e de instrumentos médico-cirúrgicos</t>
  </si>
  <si>
    <t>32910</t>
  </si>
  <si>
    <t>Fabricação de vassouras, escovas e pinceis</t>
  </si>
  <si>
    <t>32991</t>
  </si>
  <si>
    <t>32992</t>
  </si>
  <si>
    <t>32993</t>
  </si>
  <si>
    <t>32994</t>
  </si>
  <si>
    <t>Fabricação de equipamento de protecção e segurança</t>
  </si>
  <si>
    <t>32995</t>
  </si>
  <si>
    <t>32996</t>
  </si>
  <si>
    <t>Outras indústrias transformadoras, n.e.</t>
  </si>
  <si>
    <t>33110</t>
  </si>
  <si>
    <t>Reparação e manutenção de produtos metálicos (excepto máquinas e equipamentos)</t>
  </si>
  <si>
    <t>33120</t>
  </si>
  <si>
    <t>Reparação e manutenção de máquinas e equipamentos</t>
  </si>
  <si>
    <t>33130</t>
  </si>
  <si>
    <t>(A preencher em cumprimento do disposto no Regulamento (UE) n.º 651/2014.)</t>
  </si>
  <si>
    <t>Pág. 16</t>
  </si>
  <si>
    <t>Plano de Reembolso:</t>
  </si>
  <si>
    <t>Pág. 17</t>
  </si>
  <si>
    <t>Produto I</t>
  </si>
  <si>
    <t>Produto II</t>
  </si>
  <si>
    <t>Produto III</t>
  </si>
  <si>
    <t>Matéria I</t>
  </si>
  <si>
    <t>Matéria II</t>
  </si>
  <si>
    <t>Matéria III</t>
  </si>
  <si>
    <t>Pág. 19</t>
  </si>
  <si>
    <t>Pág. 20</t>
  </si>
  <si>
    <t>Pág. 21</t>
  </si>
  <si>
    <t>Total do Capital Próprio</t>
  </si>
  <si>
    <t>Prestação de Serviços</t>
  </si>
  <si>
    <t>Recursos Humanos Totais</t>
  </si>
  <si>
    <t>6.</t>
  </si>
  <si>
    <t>4.</t>
  </si>
  <si>
    <t xml:space="preserve">3. </t>
  </si>
  <si>
    <t xml:space="preserve">(*) </t>
  </si>
  <si>
    <t xml:space="preserve"> 18. RESULTADOS DE EXPLORAÇÃO (7-17) </t>
  </si>
  <si>
    <t xml:space="preserve">(Artigo 6º do Decreto-Lei Nº 409/99 de 15 de Outubro) </t>
  </si>
  <si>
    <t xml:space="preserve"> 5. OUTROS</t>
  </si>
  <si>
    <t>Compras Totais</t>
  </si>
  <si>
    <t>Localização</t>
  </si>
  <si>
    <t>Valor de aquisição</t>
  </si>
  <si>
    <t>do contrato</t>
  </si>
  <si>
    <t>Localização (Concelho)</t>
  </si>
  <si>
    <t>(Concelho)</t>
  </si>
  <si>
    <t xml:space="preserve">Assinatura (*): </t>
  </si>
  <si>
    <t>Assinatura (*):</t>
  </si>
  <si>
    <t>Euros</t>
  </si>
  <si>
    <t xml:space="preserve">do Plano Oficial de Contabilidade. </t>
  </si>
  <si>
    <t xml:space="preserve">de investimento que integram a presente candidatura. </t>
  </si>
  <si>
    <t xml:space="preserve">nos termos requeridos. </t>
  </si>
  <si>
    <t xml:space="preserve">Assinatura: </t>
  </si>
  <si>
    <r>
      <t>A)</t>
    </r>
    <r>
      <rPr>
        <sz val="11"/>
        <rFont val="Arial"/>
        <family val="2"/>
      </rPr>
      <t xml:space="preserve"> Dispõe de contabilidade organizada de acordo com as especificações</t>
    </r>
  </si>
  <si>
    <r>
      <t>B)</t>
    </r>
    <r>
      <rPr>
        <sz val="11"/>
        <rFont val="Arial"/>
        <family val="2"/>
      </rPr>
      <t xml:space="preserve"> Não se candidatou a apoios da mesma natureza para as mesmas despesas </t>
    </r>
  </si>
  <si>
    <t>DECLARAÇÃO</t>
  </si>
  <si>
    <t>Quantidade</t>
  </si>
  <si>
    <t>Outras actividades auxiliares dos transportes terrestres</t>
  </si>
  <si>
    <t>63210</t>
  </si>
  <si>
    <t>6322</t>
  </si>
  <si>
    <t>Outras actividades auxiliares dos transportes p/ água</t>
  </si>
  <si>
    <t>63220</t>
  </si>
  <si>
    <t>6323</t>
  </si>
  <si>
    <t>Outras actividades auxiliares dos transportes aéreos</t>
  </si>
  <si>
    <t>63230</t>
  </si>
  <si>
    <t>633</t>
  </si>
  <si>
    <t>Agências de viagem e turismo</t>
  </si>
  <si>
    <t>6330</t>
  </si>
  <si>
    <t>63300</t>
  </si>
  <si>
    <t>634</t>
  </si>
  <si>
    <t>Activ.dos ag.transit.,aduan. e similares de apoio ao transp.</t>
  </si>
  <si>
    <t>6340</t>
  </si>
  <si>
    <t>63401</t>
  </si>
  <si>
    <t>Organização do transporte</t>
  </si>
  <si>
    <t>63402</t>
  </si>
  <si>
    <t>Agentes aduaneiros e similares de apoio ao transporte</t>
  </si>
  <si>
    <t>64</t>
  </si>
  <si>
    <t>Correios e telecomunicações</t>
  </si>
  <si>
    <t>641</t>
  </si>
  <si>
    <t>Actividades dos correios</t>
  </si>
  <si>
    <t>6411</t>
  </si>
  <si>
    <t>Actividades dos correios Nacionais</t>
  </si>
  <si>
    <t>64110</t>
  </si>
  <si>
    <t>6412</t>
  </si>
  <si>
    <t>Actividades postais independentes dos correios nacionais</t>
  </si>
  <si>
    <t>64120</t>
  </si>
  <si>
    <t>642</t>
  </si>
  <si>
    <t>Telecomunicações</t>
  </si>
  <si>
    <t>6420</t>
  </si>
  <si>
    <t>64200</t>
  </si>
  <si>
    <t>65</t>
  </si>
  <si>
    <t>Intermedidação financeira, exc. seguros e fundos de pensões</t>
  </si>
  <si>
    <t>651</t>
  </si>
  <si>
    <t>Intermediação monetária</t>
  </si>
  <si>
    <t>6511</t>
  </si>
  <si>
    <t>Banco Central</t>
  </si>
  <si>
    <t>65110</t>
  </si>
  <si>
    <t>6512</t>
  </si>
  <si>
    <t>Outra Intermediação Monetária</t>
  </si>
  <si>
    <t>65121</t>
  </si>
  <si>
    <t>Instituições bancárias</t>
  </si>
  <si>
    <t>65122</t>
  </si>
  <si>
    <t>Caixas económicas</t>
  </si>
  <si>
    <t>65123</t>
  </si>
  <si>
    <t>Caixas de crédito agrícola mútuo</t>
  </si>
  <si>
    <t>65124</t>
  </si>
  <si>
    <t>Outra intermediação monetária, ne</t>
  </si>
  <si>
    <t>652</t>
  </si>
  <si>
    <t>Outras intermediação financeira</t>
  </si>
  <si>
    <t>6521</t>
  </si>
  <si>
    <t>Locação financeira</t>
  </si>
  <si>
    <t>65210</t>
  </si>
  <si>
    <t>6522</t>
  </si>
  <si>
    <t>Outras actividades de crédito</t>
  </si>
  <si>
    <t>65221</t>
  </si>
  <si>
    <t>Sociedades de investimento</t>
  </si>
  <si>
    <t>65222</t>
  </si>
  <si>
    <t>Sociedades de "factoring"</t>
  </si>
  <si>
    <t>65223</t>
  </si>
  <si>
    <t>Sociedades financeiras p/ aquisição de crédito</t>
  </si>
  <si>
    <t>65224</t>
  </si>
  <si>
    <t>Outras actividades de crédito, ne</t>
  </si>
  <si>
    <t>6523</t>
  </si>
  <si>
    <t>Outra intermediação financeira, ne</t>
  </si>
  <si>
    <t>65230</t>
  </si>
  <si>
    <t>66</t>
  </si>
  <si>
    <t>Seguros,fundos de pensões e outras activ.complem. Seg.Social</t>
  </si>
  <si>
    <t>660</t>
  </si>
  <si>
    <t>6601</t>
  </si>
  <si>
    <t>Seguros de vida e outras activ. complementares de segurança</t>
  </si>
  <si>
    <t>66011</t>
  </si>
  <si>
    <t>Seguros de vida</t>
  </si>
  <si>
    <t>66012</t>
  </si>
  <si>
    <t>Outras actividades complementares de Segurança Social</t>
  </si>
  <si>
    <t>6602</t>
  </si>
  <si>
    <t>Fundos de pensões e regimes profissionais complementares</t>
  </si>
  <si>
    <t>66020</t>
  </si>
  <si>
    <t>6603</t>
  </si>
  <si>
    <t>Seguros não vida</t>
  </si>
  <si>
    <t>66030</t>
  </si>
  <si>
    <t>67</t>
  </si>
  <si>
    <t>Actividades auxiliares de intermediação financeira</t>
  </si>
  <si>
    <t>671</t>
  </si>
  <si>
    <t>Activ.aux.intermed.financeira, exc.seguros,fundos de pensões</t>
  </si>
  <si>
    <t>6711</t>
  </si>
  <si>
    <t>Administração de mercados financeiros</t>
  </si>
  <si>
    <t>67110</t>
  </si>
  <si>
    <t>6712</t>
  </si>
  <si>
    <t>Mediação na negociação de títulos (corretagem)</t>
  </si>
  <si>
    <t>67120</t>
  </si>
  <si>
    <t>6713</t>
  </si>
  <si>
    <t>Actividades auxiliares de intermediação financeira, ne</t>
  </si>
  <si>
    <t>67130</t>
  </si>
  <si>
    <t>672</t>
  </si>
  <si>
    <t>Actividades auxiliares de seguros e fundos de pensões</t>
  </si>
  <si>
    <t>6720</t>
  </si>
  <si>
    <t>67200</t>
  </si>
  <si>
    <t>70</t>
  </si>
  <si>
    <t>Actividades imobiliárias</t>
  </si>
  <si>
    <t>701</t>
  </si>
  <si>
    <t>Costa do Marfim</t>
  </si>
  <si>
    <t>Croácia</t>
  </si>
  <si>
    <t>Domínica</t>
  </si>
  <si>
    <t>Emiratos Árabes Unidos</t>
  </si>
  <si>
    <t>Eslováquia</t>
  </si>
  <si>
    <t>Eslovénia</t>
  </si>
  <si>
    <t>Estados Unidos</t>
  </si>
  <si>
    <t>Finlândia</t>
  </si>
  <si>
    <t>Gâmbia</t>
  </si>
  <si>
    <t>Polinésia Francesa</t>
  </si>
  <si>
    <t>Quénia</t>
  </si>
  <si>
    <t>Quirguizistão</t>
  </si>
  <si>
    <t>Reunião</t>
  </si>
  <si>
    <t>Rússia (Federação da)</t>
  </si>
  <si>
    <t>Santa Helena, Ascensão e Tristão da Cunha</t>
  </si>
  <si>
    <t>Santa Lúcia</t>
  </si>
  <si>
    <t>Santa Sé (Cidade Estado do Vaticano)</t>
  </si>
  <si>
    <t>BL</t>
  </si>
  <si>
    <t>São Cristóvão e Nevis</t>
  </si>
  <si>
    <t>São Marino</t>
  </si>
  <si>
    <t>MF</t>
  </si>
  <si>
    <t>São Martinho (parte francesa)</t>
  </si>
  <si>
    <t>São Pedro e Miquelon</t>
  </si>
  <si>
    <t>São Tomé e Príncipe</t>
  </si>
  <si>
    <t>São Vicente e Granadinas</t>
  </si>
  <si>
    <t>Sara Ocidental</t>
  </si>
  <si>
    <t>RS</t>
  </si>
  <si>
    <t>Sérvia</t>
  </si>
  <si>
    <t>Síria (República Árabe da)</t>
  </si>
  <si>
    <t>Suiça</t>
  </si>
  <si>
    <t>Svalbard e a Ilha de Jan Mayen</t>
  </si>
  <si>
    <t>Taiwan (Província da China)</t>
  </si>
  <si>
    <t>Tajiquistão</t>
  </si>
  <si>
    <t>Tanzânia, República Unida da</t>
  </si>
  <si>
    <t>Território Britânico do Oceano Índico</t>
  </si>
  <si>
    <t>PS</t>
  </si>
  <si>
    <t>Território Palestiniano Ocupado</t>
  </si>
  <si>
    <t>Territórios Franceses do Sul</t>
  </si>
  <si>
    <t>TL</t>
  </si>
  <si>
    <t>Timor Leste</t>
  </si>
  <si>
    <t>Trindade e Tobago</t>
  </si>
  <si>
    <t>Turquemenistão</t>
  </si>
  <si>
    <t>Usbequistão</t>
  </si>
  <si>
    <t>Venezuela, República Bolivariana da</t>
  </si>
  <si>
    <t>Wallis e Futuna (Ilhas)</t>
  </si>
  <si>
    <t>AG</t>
  </si>
  <si>
    <t>KI</t>
  </si>
  <si>
    <t>Kiribati</t>
  </si>
  <si>
    <t>SK</t>
  </si>
  <si>
    <t>NF</t>
  </si>
  <si>
    <t>Ilha Norfolk</t>
  </si>
  <si>
    <t>IN</t>
  </si>
  <si>
    <t>AT</t>
  </si>
  <si>
    <t>Áustria</t>
  </si>
  <si>
    <t>WS</t>
  </si>
  <si>
    <t>Samoa</t>
  </si>
  <si>
    <t>AS</t>
  </si>
  <si>
    <t>Samoa Americana</t>
  </si>
  <si>
    <t>SM</t>
  </si>
  <si>
    <t>CO</t>
  </si>
  <si>
    <t>Colômbia</t>
  </si>
  <si>
    <t>CG</t>
  </si>
  <si>
    <t>Congo</t>
  </si>
  <si>
    <t>AQ</t>
  </si>
  <si>
    <t>NC</t>
  </si>
  <si>
    <t>NZ</t>
  </si>
  <si>
    <t>Nova Zelândia</t>
  </si>
  <si>
    <t>OM</t>
  </si>
  <si>
    <t>DO</t>
  </si>
  <si>
    <t>GP</t>
  </si>
  <si>
    <t>GU</t>
  </si>
  <si>
    <t>AN</t>
  </si>
  <si>
    <t>PF</t>
  </si>
  <si>
    <t>PL</t>
  </si>
  <si>
    <t>Polónia</t>
  </si>
  <si>
    <t>PR</t>
  </si>
  <si>
    <t>Porto Rico</t>
  </si>
  <si>
    <t>MC</t>
  </si>
  <si>
    <t>MN</t>
  </si>
  <si>
    <t>AR</t>
  </si>
  <si>
    <t>Argentina</t>
  </si>
  <si>
    <t>WF</t>
  </si>
  <si>
    <t>Ilhas Salomão</t>
  </si>
  <si>
    <t>SJ</t>
  </si>
  <si>
    <t>ME</t>
  </si>
  <si>
    <t>MV</t>
  </si>
  <si>
    <t>CF</t>
  </si>
  <si>
    <t>CZ</t>
  </si>
  <si>
    <t>República Checa</t>
  </si>
  <si>
    <t>GR</t>
  </si>
  <si>
    <t>Grécia</t>
  </si>
  <si>
    <t>GQ</t>
  </si>
  <si>
    <t>Guiné Equatorial</t>
  </si>
  <si>
    <t>HT</t>
  </si>
  <si>
    <t>Haiti</t>
  </si>
  <si>
    <t>TC</t>
  </si>
  <si>
    <t>ID</t>
  </si>
  <si>
    <t>Indonésia</t>
  </si>
  <si>
    <t>IQ</t>
  </si>
  <si>
    <t>AO</t>
  </si>
  <si>
    <t>LT</t>
  </si>
  <si>
    <t>Argélia</t>
  </si>
  <si>
    <t>AM</t>
  </si>
  <si>
    <t>Arménia</t>
  </si>
  <si>
    <t>Chipre</t>
  </si>
  <si>
    <t>Lituânia</t>
  </si>
  <si>
    <t>Niger</t>
  </si>
  <si>
    <t>Tabela Paises</t>
  </si>
  <si>
    <t>NU</t>
  </si>
  <si>
    <t>Niue</t>
  </si>
  <si>
    <t>NO</t>
  </si>
  <si>
    <t>Noruega</t>
  </si>
  <si>
    <t>Senegal</t>
  </si>
  <si>
    <t>SL</t>
  </si>
  <si>
    <t>Serra Leoa</t>
  </si>
  <si>
    <t>SC</t>
  </si>
  <si>
    <t>Egipto</t>
  </si>
  <si>
    <t>CX</t>
  </si>
  <si>
    <t>IS</t>
  </si>
  <si>
    <t>Islândia</t>
  </si>
  <si>
    <t>IL</t>
  </si>
  <si>
    <t>Israel</t>
  </si>
  <si>
    <t>Pág. 8</t>
  </si>
  <si>
    <t>MP</t>
  </si>
  <si>
    <t>MW</t>
  </si>
  <si>
    <t>AF</t>
  </si>
  <si>
    <t>Afeganistão</t>
  </si>
  <si>
    <t>CC</t>
  </si>
  <si>
    <t>LB</t>
  </si>
  <si>
    <t>Líbano</t>
  </si>
  <si>
    <t>Burkina Faso</t>
  </si>
  <si>
    <t>Ilhas Caimão</t>
  </si>
  <si>
    <t>FK</t>
  </si>
  <si>
    <t>FO</t>
  </si>
  <si>
    <t>EE</t>
  </si>
  <si>
    <t>Estónia</t>
  </si>
  <si>
    <t>Bangladesh</t>
  </si>
  <si>
    <t>GH</t>
  </si>
  <si>
    <t>Gana</t>
  </si>
  <si>
    <t>GE</t>
  </si>
  <si>
    <t>CY</t>
  </si>
  <si>
    <t>SG</t>
  </si>
  <si>
    <t>Singapura</t>
  </si>
  <si>
    <t>TG</t>
  </si>
  <si>
    <t>Togo</t>
  </si>
  <si>
    <t>KM</t>
  </si>
  <si>
    <t>São Bartolomeu</t>
  </si>
  <si>
    <t>Malawi</t>
  </si>
  <si>
    <t>FR</t>
  </si>
  <si>
    <t>França</t>
  </si>
  <si>
    <t>Montenegro</t>
  </si>
  <si>
    <t>Macau</t>
  </si>
  <si>
    <t>VN</t>
  </si>
  <si>
    <t>Vietname</t>
  </si>
  <si>
    <t>CN</t>
  </si>
  <si>
    <t>China</t>
  </si>
  <si>
    <t>JM</t>
  </si>
  <si>
    <t>Jamaica</t>
  </si>
  <si>
    <t>República Dominicana</t>
  </si>
  <si>
    <t>UY</t>
  </si>
  <si>
    <t>Uruguai</t>
  </si>
  <si>
    <t>GD</t>
  </si>
  <si>
    <t>GB</t>
  </si>
  <si>
    <t>BI</t>
  </si>
  <si>
    <t>Burundi</t>
  </si>
  <si>
    <t>EG</t>
  </si>
  <si>
    <t>EC</t>
  </si>
  <si>
    <t>Equador</t>
  </si>
  <si>
    <t>ER</t>
  </si>
  <si>
    <t>Eritreia</t>
  </si>
  <si>
    <t>SI</t>
  </si>
  <si>
    <t>BT</t>
  </si>
  <si>
    <t>Butão</t>
  </si>
  <si>
    <t>BE</t>
  </si>
  <si>
    <t>Bélgica</t>
  </si>
  <si>
    <t>NP</t>
  </si>
  <si>
    <t>Nepal</t>
  </si>
  <si>
    <t>Seychelles</t>
  </si>
  <si>
    <t>Geórgia</t>
  </si>
  <si>
    <t>GI</t>
  </si>
  <si>
    <t>Gibraltar</t>
  </si>
  <si>
    <t>GL</t>
  </si>
  <si>
    <t>MM</t>
  </si>
  <si>
    <t>Myanmar</t>
  </si>
  <si>
    <t>IT</t>
  </si>
  <si>
    <t>RO</t>
  </si>
  <si>
    <t>Roménia</t>
  </si>
  <si>
    <t>MK</t>
  </si>
  <si>
    <t>LS</t>
  </si>
  <si>
    <t>LR</t>
  </si>
  <si>
    <t>LI</t>
  </si>
  <si>
    <t>Liechtenstein</t>
  </si>
  <si>
    <t>CV</t>
  </si>
  <si>
    <t>Cabo Verde</t>
  </si>
  <si>
    <t>ET</t>
  </si>
  <si>
    <t>Etiópia</t>
  </si>
  <si>
    <t>BJ</t>
  </si>
  <si>
    <t>UA</t>
  </si>
  <si>
    <t>Ucrânia</t>
  </si>
  <si>
    <t>UG</t>
  </si>
  <si>
    <t>Uganda</t>
  </si>
  <si>
    <t>YT</t>
  </si>
  <si>
    <t>Mayotte</t>
  </si>
  <si>
    <t>LV</t>
  </si>
  <si>
    <t>KW</t>
  </si>
  <si>
    <t>Kuwait</t>
  </si>
  <si>
    <t>SE</t>
  </si>
  <si>
    <t>Suécia</t>
  </si>
  <si>
    <t>SR</t>
  </si>
  <si>
    <t>Suriname</t>
  </si>
  <si>
    <t>CK</t>
  </si>
  <si>
    <t>TK</t>
  </si>
  <si>
    <t>Tokelau</t>
  </si>
  <si>
    <t>TO</t>
  </si>
  <si>
    <t>Tonga</t>
  </si>
  <si>
    <t>AZ</t>
  </si>
  <si>
    <t>BS</t>
  </si>
  <si>
    <t>Bahamas</t>
  </si>
  <si>
    <t>BD</t>
  </si>
  <si>
    <t>BB</t>
  </si>
  <si>
    <t>Barbados</t>
  </si>
  <si>
    <t>BH</t>
  </si>
  <si>
    <t>Barém</t>
  </si>
  <si>
    <t>BY</t>
  </si>
  <si>
    <t>MR</t>
  </si>
  <si>
    <t>BA</t>
  </si>
  <si>
    <t>BW</t>
  </si>
  <si>
    <t>Botswana</t>
  </si>
  <si>
    <t>HM</t>
  </si>
  <si>
    <t>HN</t>
  </si>
  <si>
    <t>Honduras</t>
  </si>
  <si>
    <t>HK</t>
  </si>
  <si>
    <t>Hong Kong</t>
  </si>
  <si>
    <t>HU</t>
  </si>
  <si>
    <t>Hungria</t>
  </si>
  <si>
    <t>Coreia Sul</t>
  </si>
  <si>
    <t>CI</t>
  </si>
  <si>
    <t>CR</t>
  </si>
  <si>
    <t>Costa Rica</t>
  </si>
  <si>
    <t>AI</t>
  </si>
  <si>
    <t>DK</t>
  </si>
  <si>
    <t>Dinamarca</t>
  </si>
  <si>
    <t>DJ</t>
  </si>
  <si>
    <t>JP</t>
  </si>
  <si>
    <t>Japão</t>
  </si>
  <si>
    <t>JO</t>
  </si>
  <si>
    <t>KY</t>
  </si>
  <si>
    <t>VC</t>
  </si>
  <si>
    <t>DE</t>
  </si>
  <si>
    <t>Alemanha</t>
  </si>
  <si>
    <t>AD</t>
  </si>
  <si>
    <t>Andorra</t>
  </si>
  <si>
    <t>PM</t>
  </si>
  <si>
    <t>SV</t>
  </si>
  <si>
    <t>El Salvador</t>
  </si>
  <si>
    <t>AE</t>
  </si>
  <si>
    <t>TH</t>
  </si>
  <si>
    <t>Tailândia</t>
  </si>
  <si>
    <t>TZ</t>
  </si>
  <si>
    <t>IO</t>
  </si>
  <si>
    <t>TF</t>
  </si>
  <si>
    <t>NI</t>
  </si>
  <si>
    <t>Nicarágua</t>
  </si>
  <si>
    <t>NE</t>
  </si>
  <si>
    <t>Nigéria</t>
  </si>
  <si>
    <t>NG</t>
  </si>
  <si>
    <t>GT</t>
  </si>
  <si>
    <t>Guatemala</t>
  </si>
  <si>
    <t>GY</t>
  </si>
  <si>
    <t>BV</t>
  </si>
  <si>
    <t>Reino Unido</t>
  </si>
  <si>
    <t>VE</t>
  </si>
  <si>
    <t>GF</t>
  </si>
  <si>
    <t>Guiana Francesa</t>
  </si>
  <si>
    <t>GA</t>
  </si>
  <si>
    <t>Gabão</t>
  </si>
  <si>
    <t>PW</t>
  </si>
  <si>
    <t>Palau</t>
  </si>
  <si>
    <t>PA</t>
  </si>
  <si>
    <t>Panamá</t>
  </si>
  <si>
    <t>PG</t>
  </si>
  <si>
    <t>PK</t>
  </si>
  <si>
    <t>Paquistão</t>
  </si>
  <si>
    <t>PY</t>
  </si>
  <si>
    <t>Paraguai</t>
  </si>
  <si>
    <t>NL</t>
  </si>
  <si>
    <t>Países Baixos</t>
  </si>
  <si>
    <t>PE</t>
  </si>
  <si>
    <t>Peru</t>
  </si>
  <si>
    <t>AL</t>
  </si>
  <si>
    <t>Albânia</t>
  </si>
  <si>
    <t>MH</t>
  </si>
  <si>
    <t>Ilhas Marshall</t>
  </si>
  <si>
    <t>SB</t>
  </si>
  <si>
    <t>HR</t>
  </si>
  <si>
    <t>BF</t>
  </si>
  <si>
    <t>PT</t>
  </si>
  <si>
    <t>TV</t>
  </si>
  <si>
    <t>Tuvalu</t>
  </si>
  <si>
    <t>BZ</t>
  </si>
  <si>
    <t>Belize</t>
  </si>
  <si>
    <t>KE</t>
  </si>
  <si>
    <t>LY</t>
  </si>
  <si>
    <t>MO</t>
  </si>
  <si>
    <t>ST</t>
  </si>
  <si>
    <t>KP</t>
  </si>
  <si>
    <t>Coreia Norte</t>
  </si>
  <si>
    <t>KR</t>
  </si>
  <si>
    <t>PN</t>
  </si>
  <si>
    <t>Tunísia</t>
  </si>
  <si>
    <t>TM</t>
  </si>
  <si>
    <t>SD</t>
  </si>
  <si>
    <t>Sudão</t>
  </si>
  <si>
    <t>TT</t>
  </si>
  <si>
    <t>TN</t>
  </si>
  <si>
    <t>CU</t>
  </si>
  <si>
    <t>MA</t>
  </si>
  <si>
    <t>Marrocos</t>
  </si>
  <si>
    <t>MQ</t>
  </si>
  <si>
    <t>TR</t>
  </si>
  <si>
    <t>Turquia</t>
  </si>
  <si>
    <t>MX</t>
  </si>
  <si>
    <t>México</t>
  </si>
  <si>
    <t>NA</t>
  </si>
  <si>
    <t>Namíbia</t>
  </si>
  <si>
    <t>NR</t>
  </si>
  <si>
    <t>Nauru</t>
  </si>
  <si>
    <t>Irlanda</t>
  </si>
  <si>
    <t>IR</t>
  </si>
  <si>
    <t>KG</t>
  </si>
  <si>
    <t>MS</t>
  </si>
  <si>
    <t>Angola</t>
  </si>
  <si>
    <t>DM</t>
  </si>
  <si>
    <t>Ruanda</t>
  </si>
  <si>
    <t>CM</t>
  </si>
  <si>
    <t>Camarões</t>
  </si>
  <si>
    <t>KN</t>
  </si>
  <si>
    <t>IE</t>
  </si>
  <si>
    <t>MG</t>
  </si>
  <si>
    <t>MY</t>
  </si>
  <si>
    <t>Aruba</t>
  </si>
  <si>
    <t>LC</t>
  </si>
  <si>
    <t>TW</t>
  </si>
  <si>
    <t>RE</t>
  </si>
  <si>
    <t>BM</t>
  </si>
  <si>
    <t>PH</t>
  </si>
  <si>
    <t>Filipinas</t>
  </si>
  <si>
    <t>Guadalupe</t>
  </si>
  <si>
    <t>AU</t>
  </si>
  <si>
    <t>Austrália</t>
  </si>
  <si>
    <t>EH</t>
  </si>
  <si>
    <t>VA</t>
  </si>
  <si>
    <t>ES</t>
  </si>
  <si>
    <t>Espanha</t>
  </si>
  <si>
    <t>FI</t>
  </si>
  <si>
    <t>Moçambique</t>
  </si>
  <si>
    <t>UZ</t>
  </si>
  <si>
    <t>Portugal</t>
  </si>
  <si>
    <t>GM</t>
  </si>
  <si>
    <t>KH</t>
  </si>
  <si>
    <t>Camboja</t>
  </si>
  <si>
    <t>GS</t>
  </si>
  <si>
    <t>CA</t>
  </si>
  <si>
    <t>Canadá</t>
  </si>
  <si>
    <t>KZ</t>
  </si>
  <si>
    <t>Cazaquistão</t>
  </si>
  <si>
    <t>LK</t>
  </si>
  <si>
    <t>Sri Lanka</t>
  </si>
  <si>
    <t>SZ</t>
  </si>
  <si>
    <t>Suazilândia</t>
  </si>
  <si>
    <t>Monserrate</t>
  </si>
  <si>
    <t>UM</t>
  </si>
  <si>
    <t>CL</t>
  </si>
  <si>
    <t>Chile</t>
  </si>
  <si>
    <t>ZW</t>
  </si>
  <si>
    <t>Tipologia de Investimento</t>
  </si>
  <si>
    <t>A criação de um novo estabelecimento</t>
  </si>
  <si>
    <t>50500</t>
  </si>
  <si>
    <t>51</t>
  </si>
  <si>
    <t>Com. p/grosso e ag. do com., exc. veículos aut. e motociclos</t>
  </si>
  <si>
    <t>511</t>
  </si>
  <si>
    <t>Agentes do comércio p/ grosso</t>
  </si>
  <si>
    <t>5110</t>
  </si>
  <si>
    <t>5111</t>
  </si>
  <si>
    <t>Ag. com. p/grosso mp agrícolas e têxteis, animais vivos,...</t>
  </si>
  <si>
    <t>51110</t>
  </si>
  <si>
    <t>5112</t>
  </si>
  <si>
    <t>Ag.com.p/grosso combust.,minérios,metais e prod.quím.p/ ind.</t>
  </si>
  <si>
    <t>51120</t>
  </si>
  <si>
    <t>5113</t>
  </si>
  <si>
    <t>Agentes do com. p/ grosso madeira e materiais de construção</t>
  </si>
  <si>
    <t>51130</t>
  </si>
  <si>
    <t>5114</t>
  </si>
  <si>
    <t>Ag. com. p/grosso máq.,equip. industrial,embarc. e aeronaves</t>
  </si>
  <si>
    <t>51140</t>
  </si>
  <si>
    <t>5115</t>
  </si>
  <si>
    <t>Ag. com. p/grosso de mob., art. p/ uso doméstico e ferragens</t>
  </si>
  <si>
    <t>51150</t>
  </si>
  <si>
    <t>5116</t>
  </si>
  <si>
    <t>Ag. com. p/grosso de têxteis,vestuário, calçado e art. couro</t>
  </si>
  <si>
    <t>51160</t>
  </si>
  <si>
    <t>5117</t>
  </si>
  <si>
    <t>Agentes com. p/ grosso de prod.alimentares, bebidas e tabaco</t>
  </si>
  <si>
    <t>51170</t>
  </si>
  <si>
    <t>5118</t>
  </si>
  <si>
    <t>Agentes especializados do com. p/ grosso de prod., ne</t>
  </si>
  <si>
    <t>51180</t>
  </si>
  <si>
    <t>5119</t>
  </si>
  <si>
    <t>Agentes do comércio p/ grosso misto s/ predominância</t>
  </si>
  <si>
    <t>51190</t>
  </si>
  <si>
    <t>512</t>
  </si>
  <si>
    <t>Comércio p/ grosso de prod. agrícolas brutos e animais vivos</t>
  </si>
  <si>
    <t>5121</t>
  </si>
  <si>
    <t>1.5.Equipamento Social</t>
  </si>
  <si>
    <t xml:space="preserve">  1.6. Equipamento Administrativo</t>
  </si>
  <si>
    <t xml:space="preserve">  1.7. Mobiliário e artigos de conforto ou decoração</t>
  </si>
  <si>
    <t>1.7.Mobiliário e artigos de conforto ou decoração</t>
  </si>
  <si>
    <t xml:space="preserve">  1.8. Material de Carga e Transporte</t>
  </si>
  <si>
    <t xml:space="preserve">       1.8.1. Viaturas Ligeiras e Mistas</t>
  </si>
  <si>
    <t xml:space="preserve">       1.8.2. Outro Material de Carga</t>
  </si>
  <si>
    <t xml:space="preserve">  1.9. Equip. produtivos destinados à utlização dos 
         resíduos</t>
  </si>
  <si>
    <t>1.8.1.Material de Carga e Transporte-Viaturas Ligeiras e Mistas</t>
  </si>
  <si>
    <t>1.8.2.Material de Carga e Transporte-Outro Material de Carga</t>
  </si>
  <si>
    <t>1.9.Equip. produtivos destinados à utlização dos resíduos</t>
  </si>
  <si>
    <t>1.6.Equipamento Administrativo</t>
  </si>
  <si>
    <t>Com.p/grosso louças cerâmica/vidro,papel parede e prod.limp.</t>
  </si>
  <si>
    <t>51441</t>
  </si>
  <si>
    <t>Comércio p/ grosso de louças em cerâmica e em vidro</t>
  </si>
  <si>
    <t>51442</t>
  </si>
  <si>
    <t>Comércio p/ grosso de papéis de parede e de prod. de limpeza</t>
  </si>
  <si>
    <t>5145</t>
  </si>
  <si>
    <t>Comércio p/ grosso de perfumes e de prod. de higiene</t>
  </si>
  <si>
    <t>51450</t>
  </si>
  <si>
    <t>5146</t>
  </si>
  <si>
    <t xml:space="preserve">Comércio a retalho por outros métodos, não efectuado em estabelecimentos, bancas, feiras ou unidades móveis de venda </t>
  </si>
  <si>
    <t>49100</t>
  </si>
  <si>
    <t>Transporte interurbano de passageiros por caminho de ferro</t>
  </si>
  <si>
    <t>49200</t>
  </si>
  <si>
    <t>Transporte de mercadorias por caminho de ferro</t>
  </si>
  <si>
    <t>49310</t>
  </si>
  <si>
    <t>Transportes terrestres, urbanos e suburbanos de passageiros</t>
  </si>
  <si>
    <t>49320</t>
  </si>
  <si>
    <t>49391</t>
  </si>
  <si>
    <t>49392</t>
  </si>
  <si>
    <t>Outros transportes terrestres de passageiros diversos, n.e.</t>
  </si>
  <si>
    <t>49410</t>
  </si>
  <si>
    <t>49420</t>
  </si>
  <si>
    <t>Actividades de mudanças por via rodoviária</t>
  </si>
  <si>
    <t>49500</t>
  </si>
  <si>
    <t>Transporte por oleodutos e gasodutos</t>
  </si>
  <si>
    <t>50101</t>
  </si>
  <si>
    <t>Transportes marítimos não costeiros de passageiros</t>
  </si>
  <si>
    <t>50102</t>
  </si>
  <si>
    <t>Transportes costeiros e locais de passageiros</t>
  </si>
  <si>
    <t xml:space="preserve">Transportes marítimos de mercadorias </t>
  </si>
  <si>
    <t>Transportes de passageiros por vias navegáveis interiores</t>
  </si>
  <si>
    <t>50400</t>
  </si>
  <si>
    <t>Transportes de mercadorias por vias navegáveis interiores</t>
  </si>
  <si>
    <t>51100</t>
  </si>
  <si>
    <t>Transportes aéreos de passageiros</t>
  </si>
  <si>
    <t>51210</t>
  </si>
  <si>
    <t>Incentivo Reembolsável</t>
  </si>
  <si>
    <t>Incentivo Não Reembolsável</t>
  </si>
  <si>
    <t>Reembolso Incentivo</t>
  </si>
  <si>
    <t xml:space="preserve">   Conversão em Prémio</t>
  </si>
  <si>
    <t>PÁIS</t>
  </si>
  <si>
    <t>Com. p/ grosso de máquinas e outros equipamentos agrícolas</t>
  </si>
  <si>
    <t>51660</t>
  </si>
  <si>
    <t>517</t>
  </si>
  <si>
    <t>Comércio p/ grosso, ne</t>
  </si>
  <si>
    <t>5170</t>
  </si>
  <si>
    <t>51700</t>
  </si>
  <si>
    <t>52</t>
  </si>
  <si>
    <t>Com.a retalho (exc.veículos aut.,moto. e combust.p/veículos)</t>
  </si>
  <si>
    <t>521</t>
  </si>
  <si>
    <t>Comércio a retalho em estabelecimentos não especializados</t>
  </si>
  <si>
    <t>5211</t>
  </si>
  <si>
    <t>7210</t>
  </si>
  <si>
    <t>72100</t>
  </si>
  <si>
    <t>722</t>
  </si>
  <si>
    <t>Consultoria e programação informática</t>
  </si>
  <si>
    <t>7220</t>
  </si>
  <si>
    <t>72200</t>
  </si>
  <si>
    <t>723</t>
  </si>
  <si>
    <t>Processamento de dados</t>
  </si>
  <si>
    <t>7230</t>
  </si>
  <si>
    <t>72300</t>
  </si>
  <si>
    <t>724</t>
  </si>
  <si>
    <t>Actividades de bancos de dados</t>
  </si>
  <si>
    <t>7240</t>
  </si>
  <si>
    <t>72400</t>
  </si>
  <si>
    <t>725</t>
  </si>
  <si>
    <t>Manut. e rep. máq. de escritório, contab. e mat. informático</t>
  </si>
  <si>
    <t>7250</t>
  </si>
  <si>
    <t>72500</t>
  </si>
  <si>
    <t>726</t>
  </si>
  <si>
    <t>40302</t>
  </si>
  <si>
    <t>Produção de gêlo</t>
  </si>
  <si>
    <t>41</t>
  </si>
  <si>
    <t>Captação, tratamento e distribuição de água</t>
  </si>
  <si>
    <t>410</t>
  </si>
  <si>
    <t>4100</t>
  </si>
  <si>
    <t>41000</t>
  </si>
  <si>
    <t>45</t>
  </si>
  <si>
    <t>Construção</t>
  </si>
  <si>
    <t>451</t>
  </si>
  <si>
    <t>Preparação dos locais de construção</t>
  </si>
  <si>
    <t>4511</t>
  </si>
  <si>
    <t>Demolição e terraplenagens</t>
  </si>
  <si>
    <t>45110</t>
  </si>
  <si>
    <t>4512</t>
  </si>
  <si>
    <t>Perfurações e sondagens</t>
  </si>
  <si>
    <t>45120</t>
  </si>
  <si>
    <t>452</t>
  </si>
  <si>
    <t>Construção de edíficios (no todo ou em parte); engª cívil</t>
  </si>
  <si>
    <t>4521</t>
  </si>
  <si>
    <t>Construção geral de edifícios e engenharia civil</t>
  </si>
  <si>
    <t>45211</t>
  </si>
  <si>
    <t>Construção de edifícios</t>
  </si>
  <si>
    <t>45212</t>
  </si>
  <si>
    <t>Construção e engenharia civil</t>
  </si>
  <si>
    <t>4522</t>
  </si>
  <si>
    <t>Construção de coberturas</t>
  </si>
  <si>
    <t>45220</t>
  </si>
  <si>
    <t>4523</t>
  </si>
  <si>
    <t>Construção de estradas, vias férreas, aeroportos e inst.desp</t>
  </si>
  <si>
    <t>45230</t>
  </si>
  <si>
    <t>4524</t>
  </si>
  <si>
    <t>Engenharia hidráulica</t>
  </si>
  <si>
    <t>45240</t>
  </si>
  <si>
    <t>4525</t>
  </si>
  <si>
    <t>Outras obras especializadas de construção</t>
  </si>
  <si>
    <t>45250</t>
  </si>
  <si>
    <t>453</t>
  </si>
  <si>
    <t>Instalações especiais</t>
  </si>
  <si>
    <t>4531</t>
  </si>
  <si>
    <t>Instalação eléctrica</t>
  </si>
  <si>
    <t>45310</t>
  </si>
  <si>
    <t>4532</t>
  </si>
  <si>
    <t>Obras de isolamento</t>
  </si>
  <si>
    <t>45320</t>
  </si>
  <si>
    <t>Comércio a retalho de bebidas, em estabelecimentos especializados</t>
  </si>
  <si>
    <t>47260</t>
  </si>
  <si>
    <t>Comércio a retalho de tabaco, em estabelecimentos especializados</t>
  </si>
  <si>
    <t>47291</t>
  </si>
  <si>
    <t>Comércio a retalho de leite e de derivados, em estabelecimentos especializados</t>
  </si>
  <si>
    <t>47292</t>
  </si>
  <si>
    <t>Comércio a retalho de produtos alimentares, naturais e dietéticos, em estabelecimentos especializados</t>
  </si>
  <si>
    <t>47293</t>
  </si>
  <si>
    <t>Outro comércio a retalho de produtos alimentares, em estabelecimentos especializados, n.e.</t>
  </si>
  <si>
    <t>47300</t>
  </si>
  <si>
    <t>Comércio a retalho de combustível para veículos a motor em estabelecimentos especializados</t>
  </si>
  <si>
    <t>47410</t>
  </si>
  <si>
    <t>Comércio a retalho de computadores, unidades periféricas e programas informáticos, em estabelecimentos especializados</t>
  </si>
  <si>
    <t>47420</t>
  </si>
  <si>
    <t>Comércio a retalho de equipamento de telecomunicações, em estabelecimentos especializados</t>
  </si>
  <si>
    <t>47430</t>
  </si>
  <si>
    <t>Comércio a retalho de equipamento audiovisual, em estabelecimentos especializados</t>
  </si>
  <si>
    <t>47510</t>
  </si>
  <si>
    <t>Comércio a retalho de têxteis, em estabelecimentos especializados</t>
  </si>
  <si>
    <t>47521</t>
  </si>
  <si>
    <t>Comércio a retalho de ferragens e de vidro plano, em estabelecimentos especializados</t>
  </si>
  <si>
    <t>47522</t>
  </si>
  <si>
    <t>Comércio a retalho de tintas, vernizes e produtos similares, em estabelecimentos especializados</t>
  </si>
  <si>
    <t>47523</t>
  </si>
  <si>
    <t>Comércio a retalho de material de bricolage, equipamento sanitário, ladrilhos e materiais similares, em estabelecimentos especializados</t>
  </si>
  <si>
    <t>47530</t>
  </si>
  <si>
    <t>Comércio a retalho de carpetes, tapetes, cortinados e revestimentos para paredes e pavimentos em estabelecimentos especializados</t>
  </si>
  <si>
    <t>47540</t>
  </si>
  <si>
    <t>Comércio a retalho de electrodomésticos, em estabelecimentos especializados</t>
  </si>
  <si>
    <t>47591</t>
  </si>
  <si>
    <t>Comércio a retalho de mobiliário e artigos de iluminação, em estabelecimentos especializados</t>
  </si>
  <si>
    <t>47592</t>
  </si>
  <si>
    <t>Comércio a retalho de louça, cutelaria e de outros artigos similares para uso doméstico, em estabelecimentos especializados</t>
  </si>
  <si>
    <t>47593</t>
  </si>
  <si>
    <t>Comércio a retalho de outros artigos para o lar, em estabelecimentos especializados</t>
  </si>
  <si>
    <t>47610</t>
  </si>
  <si>
    <t>Comércio a retalho de livros, em estabelecimentos especializados</t>
  </si>
  <si>
    <t>47620</t>
  </si>
  <si>
    <t>Comércio a retalho de artigos de papelaria, jornais e revistas, em estabelecimentos especializados</t>
  </si>
  <si>
    <t>47630</t>
  </si>
  <si>
    <t>Comércio a retalho de discos, CD, DVD, cassetes e similares, em estabelecimentos especializados</t>
  </si>
  <si>
    <t>47640</t>
  </si>
  <si>
    <t>Comércio a retalho de artigos de desporto, de campismo e lazer, em estabelecimentos especializados</t>
  </si>
  <si>
    <t>47650</t>
  </si>
  <si>
    <t>Comércio a retalho de brinquedos e jogos, em estabelecimentos especializados</t>
  </si>
  <si>
    <t>47711</t>
  </si>
  <si>
    <t>Comércio a retalho de vestuário para adultos, em estabelecimentos especializados</t>
  </si>
  <si>
    <t>47712</t>
  </si>
  <si>
    <t>Comércio a retalho de vestuário para bébés e crianças, em estabelecimentos especializados</t>
  </si>
  <si>
    <t>47721</t>
  </si>
  <si>
    <t>Comércio a retalho de calçado, em estabelecimentos especializados</t>
  </si>
  <si>
    <t>47722</t>
  </si>
  <si>
    <t>Comércio a retalho de marroquinaria e artigos de viagem, em estabelecimentos especializados</t>
  </si>
  <si>
    <t>47730</t>
  </si>
  <si>
    <t>c) Contribuição para impulsionar a inovação tecnológica e a investigação científica nacional</t>
  </si>
  <si>
    <r>
      <t>H)</t>
    </r>
    <r>
      <rPr>
        <sz val="11"/>
        <color indexed="10"/>
        <rFont val="Arial"/>
        <family val="2"/>
      </rPr>
      <t xml:space="preserve"> Apresenta condições de viabilidade auto-sustentável a prazo.</t>
    </r>
  </si>
  <si>
    <r>
      <t>J)</t>
    </r>
    <r>
      <rPr>
        <sz val="11"/>
        <color indexed="10"/>
        <rFont val="Arial"/>
        <family val="2"/>
      </rPr>
      <t xml:space="preserve"> Os promotores se comprometam a cumprir as regras de contratação pública e dos normativos </t>
    </r>
  </si>
  <si>
    <t>08111</t>
  </si>
  <si>
    <t>Extracção e preparação de mármore e outras rochas carbonatadas</t>
  </si>
  <si>
    <t>08112</t>
  </si>
  <si>
    <t>Extracção de granito e outras rochas similares</t>
  </si>
  <si>
    <t>08113</t>
  </si>
  <si>
    <t>08114</t>
  </si>
  <si>
    <t>08115</t>
  </si>
  <si>
    <t>08121</t>
  </si>
  <si>
    <t>08122</t>
  </si>
  <si>
    <t>08910</t>
  </si>
  <si>
    <t>Extracção de minerais para a indústria química e para a fabricação de adubos</t>
  </si>
  <si>
    <t>08920</t>
  </si>
  <si>
    <t>Extracção de turfa</t>
  </si>
  <si>
    <t>08931</t>
  </si>
  <si>
    <t>08932</t>
  </si>
  <si>
    <t>08991</t>
  </si>
  <si>
    <t>08992</t>
  </si>
  <si>
    <t>Extracção de outros minerais não metálicos, n.e.</t>
  </si>
  <si>
    <t>09100</t>
  </si>
  <si>
    <t>Actividades dos serviços relacionadas com a extracção de petróleo e gás, excepto a prospecção</t>
  </si>
  <si>
    <t>09900</t>
  </si>
  <si>
    <t>Outras actividades dos serviços relacionadas com as indústrias extrativas</t>
  </si>
  <si>
    <t>10110</t>
  </si>
  <si>
    <t>10120</t>
  </si>
  <si>
    <t>Abate de aves (produção de carne)</t>
  </si>
  <si>
    <t>10130</t>
  </si>
  <si>
    <t>Fabricação de produtos à base de carne</t>
  </si>
  <si>
    <t>10201</t>
  </si>
  <si>
    <t>Preparação de produtos da pesca e da aquicultura</t>
  </si>
  <si>
    <t>10202</t>
  </si>
  <si>
    <t>Congelação de produtos da pesca e da aquicultura</t>
  </si>
  <si>
    <t>10203</t>
  </si>
  <si>
    <t>Conservação de produtos da pesca e da aquacultura em azeite e outros óleos vegetais e outros molhos</t>
  </si>
  <si>
    <t>10204</t>
  </si>
  <si>
    <t>Salga, secagem e outras actividades de transformação de produtos da pesca e aquicultura</t>
  </si>
  <si>
    <t>10310</t>
  </si>
  <si>
    <t>10320</t>
  </si>
  <si>
    <t>Fabricação de sumos de frutos e de produtos hortícolas</t>
  </si>
  <si>
    <t>10391</t>
  </si>
  <si>
    <t>Congelação de frutos e de produtos hortícolas</t>
  </si>
  <si>
    <t>10392</t>
  </si>
  <si>
    <t>Secagem e desidratação de frutos e de produtos hortícolas</t>
  </si>
  <si>
    <t>10393</t>
  </si>
  <si>
    <t>10394</t>
  </si>
  <si>
    <t>Descasque e transformação de frutos de casca rija comestíveis</t>
  </si>
  <si>
    <t>10395</t>
  </si>
  <si>
    <t>Preparação e conservação de frutos e de produtos hortícolas por processos, n.e.</t>
  </si>
  <si>
    <t>10411</t>
  </si>
  <si>
    <t>10412</t>
  </si>
  <si>
    <t>10413</t>
  </si>
  <si>
    <t>10414</t>
  </si>
  <si>
    <t>10420</t>
  </si>
  <si>
    <t>10510</t>
  </si>
  <si>
    <t>10520</t>
  </si>
  <si>
    <t>10611</t>
  </si>
  <si>
    <t>10612</t>
  </si>
  <si>
    <t>Descasque, branqueamento e outros tratamentos do arroz</t>
  </si>
  <si>
    <t>10613</t>
  </si>
  <si>
    <t xml:space="preserve">A c) Outras Construções e Obras de Adaptação e Remodelação </t>
  </si>
  <si>
    <t xml:space="preserve">A d) Aquisição de Equipamentos Sociais </t>
  </si>
  <si>
    <t xml:space="preserve">A e) Aquisição de Máquinas e Equipamentos </t>
  </si>
  <si>
    <t xml:space="preserve">A f) Aquisição e Registo de Patentes e Licenças </t>
  </si>
  <si>
    <t xml:space="preserve">A g) Aquisição e Registo de Marcas e Alvarás </t>
  </si>
  <si>
    <t xml:space="preserve">A h) Assistência Técnica </t>
  </si>
  <si>
    <t xml:space="preserve">B a) Estudos de mercado e de estratégias de internacionalização </t>
  </si>
  <si>
    <t>Estabelecimentos de bebidas</t>
  </si>
  <si>
    <t>5540</t>
  </si>
  <si>
    <t>55401</t>
  </si>
  <si>
    <t>Cafés</t>
  </si>
  <si>
    <t>55402</t>
  </si>
  <si>
    <t>3.7.Outro Investimento</t>
  </si>
  <si>
    <t xml:space="preserve">  3.7. Outro Investimento</t>
  </si>
  <si>
    <t xml:space="preserve">Justificação do Efeito Incentivo
</t>
  </si>
  <si>
    <t>Outras imparidades de investimentos não depreciáveis/amortizáveis (perdas/reversões) (*)</t>
  </si>
  <si>
    <r>
      <t xml:space="preserve">3.1 </t>
    </r>
    <r>
      <rPr>
        <sz val="11"/>
        <rFont val="Arial"/>
        <family val="2"/>
      </rPr>
      <t>- Declaração emitida pela Autoridade Tributária e Aduaneira comprovativa da situação</t>
    </r>
  </si>
  <si>
    <t>O beneficiário deve confirmar que não efetuou uma relocalização para o estabelecimento em que se realizará o investimento inicial para o qual se solicita o auxílio, nos dois anos anteriores ao pedido de auxílio e deve comprometer-se a não fazê-lo por um período de dois anos após a conclusão do investimento inicial para o qual se solicita o auxílio, conforme previsto no número 16 do artigo 14.º do Regulamento (EU) n.º 651/2014.</t>
  </si>
  <si>
    <t>(Freguesia)</t>
  </si>
  <si>
    <t>Tabela Freguesias</t>
  </si>
  <si>
    <t>unique</t>
  </si>
  <si>
    <t>100601</t>
  </si>
  <si>
    <t>A dos Francos</t>
  </si>
  <si>
    <t>101201</t>
  </si>
  <si>
    <t>A dos Negros</t>
  </si>
  <si>
    <t>171401</t>
  </si>
  <si>
    <t>Abaças</t>
  </si>
  <si>
    <t>030201</t>
  </si>
  <si>
    <t>Abade de Neiva</t>
  </si>
  <si>
    <t>030401</t>
  </si>
  <si>
    <t>Abadim</t>
  </si>
  <si>
    <t>040701</t>
  </si>
  <si>
    <t>Abambres</t>
  </si>
  <si>
    <t>160401</t>
  </si>
  <si>
    <t>Abedim</t>
  </si>
  <si>
    <t>150901</t>
  </si>
  <si>
    <t>Abela</t>
  </si>
  <si>
    <t>141601</t>
  </si>
  <si>
    <t>Abitureiras</t>
  </si>
  <si>
    <t>101501</t>
  </si>
  <si>
    <t>Abiul</t>
  </si>
  <si>
    <t>031359</t>
  </si>
  <si>
    <t>Aboim da Nóbrega e Gondomar</t>
  </si>
  <si>
    <t>160101</t>
  </si>
  <si>
    <t>Aboim das Choças</t>
  </si>
  <si>
    <t>030202</t>
  </si>
  <si>
    <t>Aborim</t>
  </si>
  <si>
    <t>141602</t>
  </si>
  <si>
    <t>Abrã</t>
  </si>
  <si>
    <t>131101</t>
  </si>
  <si>
    <t>Abragão</t>
  </si>
  <si>
    <t>182301</t>
  </si>
  <si>
    <t>Abraveses</t>
  </si>
  <si>
    <t>040702</t>
  </si>
  <si>
    <t>Abreiro</t>
  </si>
  <si>
    <t>180601</t>
  </si>
  <si>
    <t>Abrunhosa-a-Velha</t>
  </si>
  <si>
    <t>420201</t>
  </si>
  <si>
    <t>Achada</t>
  </si>
  <si>
    <t>310601</t>
  </si>
  <si>
    <t>Achadas da Cruz</t>
  </si>
  <si>
    <t>420202</t>
  </si>
  <si>
    <t>Achadinha</t>
  </si>
  <si>
    <t>040901</t>
  </si>
  <si>
    <t>Açoreira</t>
  </si>
  <si>
    <t>030203</t>
  </si>
  <si>
    <t>Adães</t>
  </si>
  <si>
    <t>090766</t>
  </si>
  <si>
    <t>Adão</t>
  </si>
  <si>
    <t>030301</t>
  </si>
  <si>
    <t>Adaúfe</t>
  </si>
  <si>
    <t>181901</t>
  </si>
  <si>
    <t>Adorigo</t>
  </si>
  <si>
    <t>160901</t>
  </si>
  <si>
    <t>Afife</t>
  </si>
  <si>
    <t>030501</t>
  </si>
  <si>
    <t>Agilde</t>
  </si>
  <si>
    <t>091028</t>
  </si>
  <si>
    <t>Agregação das freguesias Sul de Pinhel</t>
  </si>
  <si>
    <t>131401</t>
  </si>
  <si>
    <t>Agrela</t>
  </si>
  <si>
    <t>041201</t>
  </si>
  <si>
    <t>Agrochão</t>
  </si>
  <si>
    <t>420601</t>
  </si>
  <si>
    <t>Água de Alto</t>
  </si>
  <si>
    <t>420101</t>
  </si>
  <si>
    <t>Água de Pau</t>
  </si>
  <si>
    <t>310401</t>
  </si>
  <si>
    <t>Água de Pena</t>
  </si>
  <si>
    <t>131402</t>
  </si>
  <si>
    <t>Água Longa</t>
  </si>
  <si>
    <t>420401</t>
  </si>
  <si>
    <t>Água Retorta</t>
  </si>
  <si>
    <t>171201</t>
  </si>
  <si>
    <t>Água Revés e Crasto</t>
  </si>
  <si>
    <t>010103</t>
  </si>
  <si>
    <t>Aguada de Cima</t>
  </si>
  <si>
    <t>160501</t>
  </si>
  <si>
    <t>Agualonga</t>
  </si>
  <si>
    <t>430201</t>
  </si>
  <si>
    <t>Agualva</t>
  </si>
  <si>
    <t>091101</t>
  </si>
  <si>
    <t>Águas Belas</t>
  </si>
  <si>
    <t>141101</t>
  </si>
  <si>
    <t>170301</t>
  </si>
  <si>
    <t>Águas Frias</t>
  </si>
  <si>
    <t>111513</t>
  </si>
  <si>
    <t>Águas Livres</t>
  </si>
  <si>
    <t>130601</t>
  </si>
  <si>
    <t>Águas Santas</t>
  </si>
  <si>
    <t>100801</t>
  </si>
  <si>
    <t>Aguda</t>
  </si>
  <si>
    <t>160102</t>
  </si>
  <si>
    <t>Aguiã</t>
  </si>
  <si>
    <t>071303</t>
  </si>
  <si>
    <t>Aguiar</t>
  </si>
  <si>
    <t>131001</t>
  </si>
  <si>
    <t>Aguiar de Sousa</t>
  </si>
  <si>
    <t>040703</t>
  </si>
  <si>
    <t>Aguieiras</t>
  </si>
  <si>
    <t>130301</t>
  </si>
  <si>
    <t>Aião</t>
  </si>
  <si>
    <t>130302</t>
  </si>
  <si>
    <t>Airães</t>
  </si>
  <si>
    <t>030205</t>
  </si>
  <si>
    <t>Airó</t>
  </si>
  <si>
    <t>110601</t>
  </si>
  <si>
    <t>Ajuda</t>
  </si>
  <si>
    <t>420323</t>
  </si>
  <si>
    <t>Ajuda da Bretanha</t>
  </si>
  <si>
    <t>121401</t>
  </si>
  <si>
    <t>Alagoa</t>
  </si>
  <si>
    <t>010209</t>
  </si>
  <si>
    <t>Albergaria-a-Velha e Valmaior</t>
  </si>
  <si>
    <t>080106</t>
  </si>
  <si>
    <t>Albufeira e Olhos de Água</t>
  </si>
  <si>
    <t>142101</t>
  </si>
  <si>
    <t>Alburitel</t>
  </si>
  <si>
    <t>110501</t>
  </si>
  <si>
    <t>Alcabideche</t>
  </si>
  <si>
    <t>071301</t>
  </si>
  <si>
    <t>Alcáçovas</t>
  </si>
  <si>
    <t>180602</t>
  </si>
  <si>
    <t>Alcafache</t>
  </si>
  <si>
    <t>050401</t>
  </si>
  <si>
    <t>Alcaide</t>
  </si>
  <si>
    <t>050201</t>
  </si>
  <si>
    <t>Alcains</t>
  </si>
  <si>
    <t>141604</t>
  </si>
  <si>
    <t>Alcanede</t>
  </si>
  <si>
    <t>141605</t>
  </si>
  <si>
    <t>Alcanhões</t>
  </si>
  <si>
    <t>110602</t>
  </si>
  <si>
    <t>Alcântara</t>
  </si>
  <si>
    <t>141701</t>
  </si>
  <si>
    <t>Alcaravela</t>
  </si>
  <si>
    <t>050402</t>
  </si>
  <si>
    <t>Alcaria</t>
  </si>
  <si>
    <t>020901</t>
  </si>
  <si>
    <t>Alcaria Ruiva</t>
  </si>
  <si>
    <t>141401</t>
  </si>
  <si>
    <t>Alcobertas</t>
  </si>
  <si>
    <t>150201</t>
  </si>
  <si>
    <t>110301</t>
  </si>
  <si>
    <t>Alcoentre</t>
  </si>
  <si>
    <t>182401</t>
  </si>
  <si>
    <t>Alcofra</t>
  </si>
  <si>
    <t>050403</t>
  </si>
  <si>
    <t>Alcongosta</t>
  </si>
  <si>
    <t>030801</t>
  </si>
  <si>
    <t>Aldão</t>
  </si>
  <si>
    <t>120601</t>
  </si>
  <si>
    <t>Aldeia da Mata</t>
  </si>
  <si>
    <t>091103</t>
  </si>
  <si>
    <t>Aldeia da Ponte</t>
  </si>
  <si>
    <t>061101</t>
  </si>
  <si>
    <t>Aldeia das Dez</t>
  </si>
  <si>
    <t>050502</t>
  </si>
  <si>
    <t>Aldeia de Santa Margarida</t>
  </si>
  <si>
    <t>050302</t>
  </si>
  <si>
    <t>Aldeia de São Francisco de Assis</t>
  </si>
  <si>
    <t>090703</t>
  </si>
  <si>
    <t>Aldeia do Bispo</t>
  </si>
  <si>
    <t>091102</t>
  </si>
  <si>
    <t>020208</t>
  </si>
  <si>
    <t>Aldeia dos Fernandes</t>
  </si>
  <si>
    <t>091301</t>
  </si>
  <si>
    <t>Aldeia Nova</t>
  </si>
  <si>
    <t>091106</t>
  </si>
  <si>
    <t>Aldeia Velha</t>
  </si>
  <si>
    <t>120302</t>
  </si>
  <si>
    <t>090704</t>
  </si>
  <si>
    <t>Aldeia Viçosa</t>
  </si>
  <si>
    <t>180101</t>
  </si>
  <si>
    <t>Aldeias</t>
  </si>
  <si>
    <t>030206</t>
  </si>
  <si>
    <t>Aldreu</t>
  </si>
  <si>
    <t>121402</t>
  </si>
  <si>
    <t>Alegrete</t>
  </si>
  <si>
    <t>040201</t>
  </si>
  <si>
    <t>Alfaião</t>
  </si>
  <si>
    <t>091107</t>
  </si>
  <si>
    <t>Alfaiates</t>
  </si>
  <si>
    <t>040102</t>
  </si>
  <si>
    <t>171302</t>
  </si>
  <si>
    <t>Alfarela de Jales</t>
  </si>
  <si>
    <t>061501</t>
  </si>
  <si>
    <t>Alfarelos</t>
  </si>
  <si>
    <t>100102</t>
  </si>
  <si>
    <t>Alfeizerão</t>
  </si>
  <si>
    <t>131501</t>
  </si>
  <si>
    <t>Alfena</t>
  </si>
  <si>
    <t>080901</t>
  </si>
  <si>
    <t>Alferce</t>
  </si>
  <si>
    <t>111512</t>
  </si>
  <si>
    <t>Alfragide</t>
  </si>
  <si>
    <t>420208</t>
  </si>
  <si>
    <t>Algarvia</t>
  </si>
  <si>
    <t>171203</t>
  </si>
  <si>
    <t>Algeriz</t>
  </si>
  <si>
    <t>090501</t>
  </si>
  <si>
    <t>Algodres</t>
  </si>
  <si>
    <t>110401</t>
  </si>
  <si>
    <t>Alguber</t>
  </si>
  <si>
    <t>111102</t>
  </si>
  <si>
    <t>Algueirão-Mem Martins</t>
  </si>
  <si>
    <t>060519</t>
  </si>
  <si>
    <t>Alhadas</t>
  </si>
  <si>
    <t>150601</t>
  </si>
  <si>
    <t>Alhos Vedros</t>
  </si>
  <si>
    <t>170101</t>
  </si>
  <si>
    <t>080301</t>
  </si>
  <si>
    <t>100120</t>
  </si>
  <si>
    <t>Aljubarrota</t>
  </si>
  <si>
    <t>050202</t>
  </si>
  <si>
    <t>Almaceda</t>
  </si>
  <si>
    <t>101503</t>
  </si>
  <si>
    <t>Almagreira</t>
  </si>
  <si>
    <t>410101</t>
  </si>
  <si>
    <t>060301</t>
  </si>
  <si>
    <t>Almalaguês</t>
  </si>
  <si>
    <t>080801</t>
  </si>
  <si>
    <t>Almancil</t>
  </si>
  <si>
    <t>090203</t>
  </si>
  <si>
    <t>140301</t>
  </si>
  <si>
    <t>091401</t>
  </si>
  <si>
    <t>Almendra</t>
  </si>
  <si>
    <t>180301</t>
  </si>
  <si>
    <t>Almofala</t>
  </si>
  <si>
    <t>100201</t>
  </si>
  <si>
    <t>Almoster</t>
  </si>
  <si>
    <t>141606</t>
  </si>
  <si>
    <t>121201</t>
  </si>
  <si>
    <t>Alpalhão</t>
  </si>
  <si>
    <t>050406</t>
  </si>
  <si>
    <t>Alpedrinha</t>
  </si>
  <si>
    <t>130732</t>
  </si>
  <si>
    <t>Alpendorada, Várzea e Torrão</t>
  </si>
  <si>
    <t>140401</t>
  </si>
  <si>
    <t>060502</t>
  </si>
  <si>
    <t>Alqueidão</t>
  </si>
  <si>
    <t>101602</t>
  </si>
  <si>
    <t>Alqueidão da Serra</t>
  </si>
  <si>
    <t>010202</t>
  </si>
  <si>
    <t>Alquerubim</t>
  </si>
  <si>
    <t>430101</t>
  </si>
  <si>
    <t>Altares</t>
  </si>
  <si>
    <t>080802</t>
  </si>
  <si>
    <t>Alte</t>
  </si>
  <si>
    <t>120101</t>
  </si>
  <si>
    <t>091032</t>
  </si>
  <si>
    <t>Alto do Palurdo</t>
  </si>
  <si>
    <t>080404</t>
  </si>
  <si>
    <t>Altura</t>
  </si>
  <si>
    <t>170217</t>
  </si>
  <si>
    <t>Alturas do Barroso e Cerdedo</t>
  </si>
  <si>
    <t>171101</t>
  </si>
  <si>
    <t>Alvações do Corgo</t>
  </si>
  <si>
    <t>170901</t>
  </si>
  <si>
    <t>Alvadia</t>
  </si>
  <si>
    <t>100208</t>
  </si>
  <si>
    <t>110654</t>
  </si>
  <si>
    <t>Alvalade</t>
  </si>
  <si>
    <t>150902</t>
  </si>
  <si>
    <t>171319</t>
  </si>
  <si>
    <t>Alvão</t>
  </si>
  <si>
    <t>160902</t>
  </si>
  <si>
    <t>Alvarães</t>
  </si>
  <si>
    <t>160301</t>
  </si>
  <si>
    <t>Alvaredo</t>
  </si>
  <si>
    <t>010402</t>
  </si>
  <si>
    <t>Alvarenga</t>
  </si>
  <si>
    <t>060601</t>
  </si>
  <si>
    <t>Alvares</t>
  </si>
  <si>
    <t>050601</t>
  </si>
  <si>
    <t>Álvaro</t>
  </si>
  <si>
    <t>030208</t>
  </si>
  <si>
    <t>Alvelos</t>
  </si>
  <si>
    <t>090705</t>
  </si>
  <si>
    <t>Alvendre</t>
  </si>
  <si>
    <t>091029</t>
  </si>
  <si>
    <t>Alverca da Beira/Bouça Cova</t>
  </si>
  <si>
    <t>180702</t>
  </si>
  <si>
    <t>Alvite</t>
  </si>
  <si>
    <t>040704</t>
  </si>
  <si>
    <t>Alvites</t>
  </si>
  <si>
    <t>020301</t>
  </si>
  <si>
    <t>091201</t>
  </si>
  <si>
    <t>Alvoco da Serra</t>
  </si>
  <si>
    <t>061102</t>
  </si>
  <si>
    <t>Alvoco das Várzeas</t>
  </si>
  <si>
    <t>081101</t>
  </si>
  <si>
    <t>Alvor</t>
  </si>
  <si>
    <t>100301</t>
  </si>
  <si>
    <t>Alvorge</t>
  </si>
  <si>
    <t>100602</t>
  </si>
  <si>
    <t>Alvorninha</t>
  </si>
  <si>
    <t>021001</t>
  </si>
  <si>
    <t>Amareleja</t>
  </si>
  <si>
    <t>080803</t>
  </si>
  <si>
    <t>Ameixial</t>
  </si>
  <si>
    <t>141302</t>
  </si>
  <si>
    <t>Amêndoa</t>
  </si>
  <si>
    <t>040502</t>
  </si>
  <si>
    <t>Amendoeira</t>
  </si>
  <si>
    <t>141607</t>
  </si>
  <si>
    <t>Amiais de Baixo</t>
  </si>
  <si>
    <t>160903</t>
  </si>
  <si>
    <t>Amonde</t>
  </si>
  <si>
    <t>100901</t>
  </si>
  <si>
    <t>Amor</t>
  </si>
  <si>
    <t>151002</t>
  </si>
  <si>
    <t>Amora</t>
  </si>
  <si>
    <t>101202</t>
  </si>
  <si>
    <t>Amoreira</t>
  </si>
  <si>
    <t>160701</t>
  </si>
  <si>
    <t>Anais</t>
  </si>
  <si>
    <t>060201</t>
  </si>
  <si>
    <t>Ançã</t>
  </si>
  <si>
    <t>160201</t>
  </si>
  <si>
    <t>Âncora</t>
  </si>
  <si>
    <t>171403</t>
  </si>
  <si>
    <t>Andrães</t>
  </si>
  <si>
    <t>170302</t>
  </si>
  <si>
    <t>Anelhe</t>
  </si>
  <si>
    <t>010203</t>
  </si>
  <si>
    <t>Angeja</t>
  </si>
  <si>
    <t>430102</t>
  </si>
  <si>
    <t>Angra (Nossa Senhora da Conceição)</t>
  </si>
  <si>
    <t>430103</t>
  </si>
  <si>
    <t>Angra (Santa Luzia)</t>
  </si>
  <si>
    <t>430104</t>
  </si>
  <si>
    <t>Angra (São Pedro)</t>
  </si>
  <si>
    <t>430105</t>
  </si>
  <si>
    <t>Angra (Sé)</t>
  </si>
  <si>
    <t>160904</t>
  </si>
  <si>
    <t>Anha</t>
  </si>
  <si>
    <t>060401</t>
  </si>
  <si>
    <t>Anobra</t>
  </si>
  <si>
    <t>130103</t>
  </si>
  <si>
    <t>Ansiães</t>
  </si>
  <si>
    <t>100309</t>
  </si>
  <si>
    <t>030601</t>
  </si>
  <si>
    <t>Antas</t>
  </si>
  <si>
    <t>010501</t>
  </si>
  <si>
    <t>Aradas</t>
  </si>
  <si>
    <t>050704</t>
  </si>
  <si>
    <t>Aranhas</t>
  </si>
  <si>
    <t>061002</t>
  </si>
  <si>
    <t>Arazede</t>
  </si>
  <si>
    <t>160752</t>
  </si>
  <si>
    <t>Arca e Ponte de Lima</t>
  </si>
  <si>
    <t>040503</t>
  </si>
  <si>
    <t>Arcas</t>
  </si>
  <si>
    <t>310101</t>
  </si>
  <si>
    <t>Arco da Calheta</t>
  </si>
  <si>
    <t>310901</t>
  </si>
  <si>
    <t>Arco de São Jorge</t>
  </si>
  <si>
    <t>070401</t>
  </si>
  <si>
    <t>Arcos</t>
  </si>
  <si>
    <t>181902</t>
  </si>
  <si>
    <t>030209</t>
  </si>
  <si>
    <t>Arcozelo</t>
  </si>
  <si>
    <t>090602</t>
  </si>
  <si>
    <t>131701</t>
  </si>
  <si>
    <t>160704</t>
  </si>
  <si>
    <t>181002</t>
  </si>
  <si>
    <t>Arcozelo das Maias</t>
  </si>
  <si>
    <t>180703</t>
  </si>
  <si>
    <t>Arcozelos</t>
  </si>
  <si>
    <t>170218</t>
  </si>
  <si>
    <t>Ardãos e Bobadela</t>
  </si>
  <si>
    <t>160753</t>
  </si>
  <si>
    <t>Ardegão, Freixo e Mato</t>
  </si>
  <si>
    <t>110655</t>
  </si>
  <si>
    <t>Areeiro</t>
  </si>
  <si>
    <t>100802</t>
  </si>
  <si>
    <t>Arega</t>
  </si>
  <si>
    <t>030210</t>
  </si>
  <si>
    <t>Areias</t>
  </si>
  <si>
    <t>160905</t>
  </si>
  <si>
    <t>Areosa</t>
  </si>
  <si>
    <t>060102</t>
  </si>
  <si>
    <t>160205</t>
  </si>
  <si>
    <t>Argela</t>
  </si>
  <si>
    <t>010901</t>
  </si>
  <si>
    <t>Argoncilhe</t>
  </si>
  <si>
    <t>041103</t>
  </si>
  <si>
    <t>Argozelo</t>
  </si>
  <si>
    <t>081303</t>
  </si>
  <si>
    <t>Armação de Pêra</t>
  </si>
  <si>
    <t>180120</t>
  </si>
  <si>
    <t>030705</t>
  </si>
  <si>
    <t>Armil</t>
  </si>
  <si>
    <t>181801</t>
  </si>
  <si>
    <t>Arnas</t>
  </si>
  <si>
    <t>141608</t>
  </si>
  <si>
    <t>Arneiro das Milhariças</t>
  </si>
  <si>
    <t>030502</t>
  </si>
  <si>
    <t>Arnóia</t>
  </si>
  <si>
    <t>011901</t>
  </si>
  <si>
    <t>Arões</t>
  </si>
  <si>
    <t>030726</t>
  </si>
  <si>
    <t>Arões (Santa Cristina)</t>
  </si>
  <si>
    <t>030730</t>
  </si>
  <si>
    <t>Arões (São Romão)</t>
  </si>
  <si>
    <t>100902</t>
  </si>
  <si>
    <t>Arrabal</t>
  </si>
  <si>
    <t>070201</t>
  </si>
  <si>
    <t>110201</t>
  </si>
  <si>
    <t>Arranhó</t>
  </si>
  <si>
    <t>010902</t>
  </si>
  <si>
    <t>Arrifana</t>
  </si>
  <si>
    <t>061701</t>
  </si>
  <si>
    <t>090706</t>
  </si>
  <si>
    <t>420301</t>
  </si>
  <si>
    <t>Arrifes</t>
  </si>
  <si>
    <t>110656</t>
  </si>
  <si>
    <t>Arroios</t>
  </si>
  <si>
    <t>171404</t>
  </si>
  <si>
    <t>141402</t>
  </si>
  <si>
    <t>Arrouquelas</t>
  </si>
  <si>
    <t>110202</t>
  </si>
  <si>
    <t>131602</t>
  </si>
  <si>
    <t>Árvore</t>
  </si>
  <si>
    <t>141410</t>
  </si>
  <si>
    <t>Asseiceira</t>
  </si>
  <si>
    <t>141802</t>
  </si>
  <si>
    <t>141902</t>
  </si>
  <si>
    <t>Assentiz</t>
  </si>
  <si>
    <t>160754</t>
  </si>
  <si>
    <t>Associação de freguesias do Vale do Neiva</t>
  </si>
  <si>
    <t>121101</t>
  </si>
  <si>
    <t>Assumar</t>
  </si>
  <si>
    <t>120201</t>
  </si>
  <si>
    <t>Assunção</t>
  </si>
  <si>
    <t>120712</t>
  </si>
  <si>
    <t>Assunção, Ajuda, Salvador e Santo Ildefonso</t>
  </si>
  <si>
    <t>131002</t>
  </si>
  <si>
    <t>Astromil</t>
  </si>
  <si>
    <t>142001</t>
  </si>
  <si>
    <t>Atalaia</t>
  </si>
  <si>
    <t>170501</t>
  </si>
  <si>
    <t>Atei</t>
  </si>
  <si>
    <t>031304</t>
  </si>
  <si>
    <t>Atiães</t>
  </si>
  <si>
    <t>142102</t>
  </si>
  <si>
    <t>Atouguia</t>
  </si>
  <si>
    <t>101402</t>
  </si>
  <si>
    <t>Atouguia da Baleia</t>
  </si>
  <si>
    <t>010801</t>
  </si>
  <si>
    <t>Avanca</t>
  </si>
  <si>
    <t>110302</t>
  </si>
  <si>
    <t>Aveiras de Baixo</t>
  </si>
  <si>
    <t>110303</t>
  </si>
  <si>
    <t>Aveiras de Cima</t>
  </si>
  <si>
    <t>181702</t>
  </si>
  <si>
    <t>Avelal</t>
  </si>
  <si>
    <t>100303</t>
  </si>
  <si>
    <t>Avelar</t>
  </si>
  <si>
    <t>090708</t>
  </si>
  <si>
    <t>Avelãs da Ribeira</t>
  </si>
  <si>
    <t>010304</t>
  </si>
  <si>
    <t>Avelãs de Caminho</t>
  </si>
  <si>
    <t>010305</t>
  </si>
  <si>
    <t>Avelãs de Cima</t>
  </si>
  <si>
    <t>130502</t>
  </si>
  <si>
    <t>Aveleda</t>
  </si>
  <si>
    <t>131603</t>
  </si>
  <si>
    <t>090901</t>
  </si>
  <si>
    <t>Aveloso</t>
  </si>
  <si>
    <t>110657</t>
  </si>
  <si>
    <t>Avenidas Novas</t>
  </si>
  <si>
    <t>131405</t>
  </si>
  <si>
    <t>Aves</t>
  </si>
  <si>
    <t>130733</t>
  </si>
  <si>
    <t>Avessadas e Rosém</t>
  </si>
  <si>
    <t>131702</t>
  </si>
  <si>
    <t>Avintes</t>
  </si>
  <si>
    <t>120303</t>
  </si>
  <si>
    <t>061103</t>
  </si>
  <si>
    <t>Avô</t>
  </si>
  <si>
    <t>180502</t>
  </si>
  <si>
    <t>Avões</t>
  </si>
  <si>
    <t>110304</t>
  </si>
  <si>
    <t>160104</t>
  </si>
  <si>
    <t>Ázere</t>
  </si>
  <si>
    <t>160601</t>
  </si>
  <si>
    <t>Azias</t>
  </si>
  <si>
    <t>141201</t>
  </si>
  <si>
    <t>Azinhaga</t>
  </si>
  <si>
    <t>080401</t>
  </si>
  <si>
    <t>Azinhal</t>
  </si>
  <si>
    <t>150501</t>
  </si>
  <si>
    <t>Azinheira dos Barros e São Mamede do Sádão</t>
  </si>
  <si>
    <t>040801</t>
  </si>
  <si>
    <t>Azinhoso</t>
  </si>
  <si>
    <t>131604</t>
  </si>
  <si>
    <t>Azurara</t>
  </si>
  <si>
    <t>030804</t>
  </si>
  <si>
    <t>Azurém</t>
  </si>
  <si>
    <t>040203</t>
  </si>
  <si>
    <t>Babe</t>
  </si>
  <si>
    <t>040204</t>
  </si>
  <si>
    <t>Baçal</t>
  </si>
  <si>
    <t>130412</t>
  </si>
  <si>
    <t>Baguim do Monte (Rio Tinto)</t>
  </si>
  <si>
    <t>031204</t>
  </si>
  <si>
    <t>Bairro</t>
  </si>
  <si>
    <t>100925</t>
  </si>
  <si>
    <t>Bajouca</t>
  </si>
  <si>
    <t>031001</t>
  </si>
  <si>
    <t>Balança</t>
  </si>
  <si>
    <t>131305</t>
  </si>
  <si>
    <t>Balazar</t>
  </si>
  <si>
    <t>180705</t>
  </si>
  <si>
    <t>Baldos</t>
  </si>
  <si>
    <t>020502</t>
  </si>
  <si>
    <t>Baleizão</t>
  </si>
  <si>
    <t>131003</t>
  </si>
  <si>
    <t>Baltar</t>
  </si>
  <si>
    <t>030212</t>
  </si>
  <si>
    <t>Balugães</t>
  </si>
  <si>
    <t>460201</t>
  </si>
  <si>
    <t>Bandeiras</t>
  </si>
  <si>
    <t>130704</t>
  </si>
  <si>
    <t>Banho e Carvalhosa</t>
  </si>
  <si>
    <t>090302</t>
  </si>
  <si>
    <t>Baraçal</t>
  </si>
  <si>
    <t>091109</t>
  </si>
  <si>
    <t>081501</t>
  </si>
  <si>
    <t>Barão de São Miguel</t>
  </si>
  <si>
    <t>160404</t>
  </si>
  <si>
    <t>Barbeita</t>
  </si>
  <si>
    <t>111002</t>
  </si>
  <si>
    <t>Barcarena</t>
  </si>
  <si>
    <t>030213</t>
  </si>
  <si>
    <t>Barcelinhos</t>
  </si>
  <si>
    <t>030806</t>
  </si>
  <si>
    <t>Barco</t>
  </si>
  <si>
    <t>011102</t>
  </si>
  <si>
    <t>Barcouço</t>
  </si>
  <si>
    <t>030215</t>
  </si>
  <si>
    <t>Barqueiros</t>
  </si>
  <si>
    <t>170401</t>
  </si>
  <si>
    <t>020401</t>
  </si>
  <si>
    <t>090902</t>
  </si>
  <si>
    <t>Barreira</t>
  </si>
  <si>
    <t>030102</t>
  </si>
  <si>
    <t>Barreiros</t>
  </si>
  <si>
    <t>100104</t>
  </si>
  <si>
    <t>Bárrio</t>
  </si>
  <si>
    <t>160755</t>
  </si>
  <si>
    <t>Bárrio e Cepões</t>
  </si>
  <si>
    <t>181302</t>
  </si>
  <si>
    <t>Barrô</t>
  </si>
  <si>
    <t>050408</t>
  </si>
  <si>
    <t>Barroca</t>
  </si>
  <si>
    <t>160405</t>
  </si>
  <si>
    <t>Barroças e Taias</t>
  </si>
  <si>
    <t>140504</t>
  </si>
  <si>
    <t>Barrosa</t>
  </si>
  <si>
    <t>030404</t>
  </si>
  <si>
    <t>Basto</t>
  </si>
  <si>
    <t>030520</t>
  </si>
  <si>
    <t>Basto (São Clemente)</t>
  </si>
  <si>
    <t>100401</t>
  </si>
  <si>
    <t>110607</t>
  </si>
  <si>
    <t>Beato</t>
  </si>
  <si>
    <t>170203</t>
  </si>
  <si>
    <t>Beça</t>
  </si>
  <si>
    <t>141103</t>
  </si>
  <si>
    <t>Beco</t>
  </si>
  <si>
    <t>180201</t>
  </si>
  <si>
    <t>Beijós</t>
  </si>
  <si>
    <t>121001</t>
  </si>
  <si>
    <t>Beirã</t>
  </si>
  <si>
    <t>160707</t>
  </si>
  <si>
    <t>Beiral do Lima</t>
  </si>
  <si>
    <t>131004</t>
  </si>
  <si>
    <t>Beire</t>
  </si>
  <si>
    <t>160406</t>
  </si>
  <si>
    <t>Bela</t>
  </si>
  <si>
    <t>110658</t>
  </si>
  <si>
    <t>Belém</t>
  </si>
  <si>
    <t>120902</t>
  </si>
  <si>
    <t>Belver</t>
  </si>
  <si>
    <t>130734</t>
  </si>
  <si>
    <t>Bem Viver</t>
  </si>
  <si>
    <t>040802</t>
  </si>
  <si>
    <t>Bemposta</t>
  </si>
  <si>
    <t>140104</t>
  </si>
  <si>
    <t>140501</t>
  </si>
  <si>
    <t>071401</t>
  </si>
  <si>
    <t>Bencatel</t>
  </si>
  <si>
    <t>091110</t>
  </si>
  <si>
    <t>Bendada</t>
  </si>
  <si>
    <t>100105</t>
  </si>
  <si>
    <t>Benedita</t>
  </si>
  <si>
    <t>090709</t>
  </si>
  <si>
    <t>Benespera</t>
  </si>
  <si>
    <t>060104</t>
  </si>
  <si>
    <t>Benfeita</t>
  </si>
  <si>
    <t>110608</t>
  </si>
  <si>
    <t>Benfica</t>
  </si>
  <si>
    <t>140302</t>
  </si>
  <si>
    <t>Benfica do Ribatejo</t>
  </si>
  <si>
    <t>041002</t>
  </si>
  <si>
    <t>Benlhevai</t>
  </si>
  <si>
    <t>050706</t>
  </si>
  <si>
    <t>Benquerença</t>
  </si>
  <si>
    <t>050203</t>
  </si>
  <si>
    <t>Benquerenças</t>
  </si>
  <si>
    <t>020503</t>
  </si>
  <si>
    <t>Beringel</t>
  </si>
  <si>
    <t>160708</t>
  </si>
  <si>
    <t>Bertiandos</t>
  </si>
  <si>
    <t>181202</t>
  </si>
  <si>
    <t>Beselga</t>
  </si>
  <si>
    <t>030104</t>
  </si>
  <si>
    <t>Bico</t>
  </si>
  <si>
    <t>100926</t>
  </si>
  <si>
    <t>Bidoeira de Cima</t>
  </si>
  <si>
    <t>170502</t>
  </si>
  <si>
    <t>Bilhó</t>
  </si>
  <si>
    <t>140907</t>
  </si>
  <si>
    <t>Biscainho</t>
  </si>
  <si>
    <t>430202</t>
  </si>
  <si>
    <t>Biscoitos</t>
  </si>
  <si>
    <t>091111</t>
  </si>
  <si>
    <t>Bismula</t>
  </si>
  <si>
    <t>311001</t>
  </si>
  <si>
    <t>Boa Ventura</t>
  </si>
  <si>
    <t>160709</t>
  </si>
  <si>
    <t>Boalhosa</t>
  </si>
  <si>
    <t>021116</t>
  </si>
  <si>
    <t>Boavista dos Pinheiros</t>
  </si>
  <si>
    <t>061104</t>
  </si>
  <si>
    <t>Bobadela</t>
  </si>
  <si>
    <t>182304</t>
  </si>
  <si>
    <t>Bodiosa</t>
  </si>
  <si>
    <t>131102</t>
  </si>
  <si>
    <t>Boelhe</t>
  </si>
  <si>
    <t>050410</t>
  </si>
  <si>
    <t>Bogas de Cima</t>
  </si>
  <si>
    <t>050305</t>
  </si>
  <si>
    <t>Boidobra</t>
  </si>
  <si>
    <t>160602</t>
  </si>
  <si>
    <t>Boivães</t>
  </si>
  <si>
    <t>160802</t>
  </si>
  <si>
    <t>Boivão</t>
  </si>
  <si>
    <t>080804</t>
  </si>
  <si>
    <t>Boliqueime</t>
  </si>
  <si>
    <t>060515</t>
  </si>
  <si>
    <t>Bom Sucesso</t>
  </si>
  <si>
    <t>131202</t>
  </si>
  <si>
    <t>Bonfim</t>
  </si>
  <si>
    <t>070301</t>
  </si>
  <si>
    <t>Borba (Matriz)</t>
  </si>
  <si>
    <t>070304</t>
  </si>
  <si>
    <t>Borba (São Bartolomeu)</t>
  </si>
  <si>
    <t>030503</t>
  </si>
  <si>
    <t>Borba de Montanha</t>
  </si>
  <si>
    <t>080302</t>
  </si>
  <si>
    <t>Bordeira</t>
  </si>
  <si>
    <t>181602</t>
  </si>
  <si>
    <t>Bordonhos</t>
  </si>
  <si>
    <t>171303</t>
  </si>
  <si>
    <t>Bornes de Aguiar</t>
  </si>
  <si>
    <t>170219</t>
  </si>
  <si>
    <t>Boticas e Granja</t>
  </si>
  <si>
    <t>040708</t>
  </si>
  <si>
    <t>Bouça</t>
  </si>
  <si>
    <t>171205</t>
  </si>
  <si>
    <t>Bouçoães</t>
  </si>
  <si>
    <t>030119</t>
  </si>
  <si>
    <t>Bouro (Santa Maria)</t>
  </si>
  <si>
    <t>030120</t>
  </si>
  <si>
    <t>Bouro (Santa Marta)</t>
  </si>
  <si>
    <t>030349</t>
  </si>
  <si>
    <t>Braga (São Vicente)</t>
  </si>
  <si>
    <t>030351</t>
  </si>
  <si>
    <t>Braga (São Vítor)</t>
  </si>
  <si>
    <t>171304</t>
  </si>
  <si>
    <t>Bragado</t>
  </si>
  <si>
    <t>010204</t>
  </si>
  <si>
    <t>Branca</t>
  </si>
  <si>
    <t>140905</t>
  </si>
  <si>
    <t>160710</t>
  </si>
  <si>
    <t>Brandara</t>
  </si>
  <si>
    <t>060309</t>
  </si>
  <si>
    <t>Brasfemes</t>
  </si>
  <si>
    <t>160603</t>
  </si>
  <si>
    <t>Bravães</t>
  </si>
  <si>
    <t>021302</t>
  </si>
  <si>
    <t>Brinches</t>
  </si>
  <si>
    <t>160604</t>
  </si>
  <si>
    <t>Britelo</t>
  </si>
  <si>
    <t>180504</t>
  </si>
  <si>
    <t>Britiande</t>
  </si>
  <si>
    <t>030807</t>
  </si>
  <si>
    <t>Brito</t>
  </si>
  <si>
    <t>070701</t>
  </si>
  <si>
    <t>Brotas</t>
  </si>
  <si>
    <t>040803</t>
  </si>
  <si>
    <t>Bruçó</t>
  </si>
  <si>
    <t>031206</t>
  </si>
  <si>
    <t>Brufe</t>
  </si>
  <si>
    <t>040804</t>
  </si>
  <si>
    <t>Brunhoso</t>
  </si>
  <si>
    <t>060520</t>
  </si>
  <si>
    <t>Buarcos</t>
  </si>
  <si>
    <t>110702</t>
  </si>
  <si>
    <t>Bucelas</t>
  </si>
  <si>
    <t>030405</t>
  </si>
  <si>
    <t>Bucos</t>
  </si>
  <si>
    <t>081502</t>
  </si>
  <si>
    <t>Budens</t>
  </si>
  <si>
    <t>140202</t>
  </si>
  <si>
    <t>Bugalhos</t>
  </si>
  <si>
    <t>011201</t>
  </si>
  <si>
    <t>Bunheiro</t>
  </si>
  <si>
    <t>131103</t>
  </si>
  <si>
    <t>Bustelo</t>
  </si>
  <si>
    <t>170305</t>
  </si>
  <si>
    <t>180706</t>
  </si>
  <si>
    <t>Cabaços</t>
  </si>
  <si>
    <t>160756</t>
  </si>
  <si>
    <t>Cabaços e Fojo Lobal</t>
  </si>
  <si>
    <t>160105</t>
  </si>
  <si>
    <t>Cabana Maior</t>
  </si>
  <si>
    <t>180202</t>
  </si>
  <si>
    <t>Cabanas de Viriato</t>
  </si>
  <si>
    <t>031308</t>
  </si>
  <si>
    <t>Cabanelas</t>
  </si>
  <si>
    <t>040709</t>
  </si>
  <si>
    <t>040903</t>
  </si>
  <si>
    <t>Cabeça Boa</t>
  </si>
  <si>
    <t>020504</t>
  </si>
  <si>
    <t>Cabeça Gorda</t>
  </si>
  <si>
    <t>131104</t>
  </si>
  <si>
    <t>Cabeça Santa</t>
  </si>
  <si>
    <t>070702</t>
  </si>
  <si>
    <t>Cabeção</t>
  </si>
  <si>
    <t>030406</t>
  </si>
  <si>
    <t>120801</t>
  </si>
  <si>
    <t>Cabeço de Vide</t>
  </si>
  <si>
    <t>050901</t>
  </si>
  <si>
    <t>Cabeçudo</t>
  </si>
  <si>
    <t>430203</t>
  </si>
  <si>
    <t>Cabo da Praia</t>
  </si>
  <si>
    <t>420102</t>
  </si>
  <si>
    <t>Cabouco</t>
  </si>
  <si>
    <t>160757</t>
  </si>
  <si>
    <t>Cabração e Moreira do Lima</t>
  </si>
  <si>
    <t>160106</t>
  </si>
  <si>
    <t>Cabreiro</t>
  </si>
  <si>
    <t>070601</t>
  </si>
  <si>
    <t>Cabrela</t>
  </si>
  <si>
    <t>061201</t>
  </si>
  <si>
    <t>Cabril</t>
  </si>
  <si>
    <t>170601</t>
  </si>
  <si>
    <t>180303</t>
  </si>
  <si>
    <t>081401</t>
  </si>
  <si>
    <t>Cachopo</t>
  </si>
  <si>
    <t>010502</t>
  </si>
  <si>
    <t>Cacia</t>
  </si>
  <si>
    <t>060203</t>
  </si>
  <si>
    <t>Cadima</t>
  </si>
  <si>
    <t>120713</t>
  </si>
  <si>
    <t>Caia, São Pedro e Alcáçova</t>
  </si>
  <si>
    <t>130504</t>
  </si>
  <si>
    <t>Caíde de Rei</t>
  </si>
  <si>
    <t>030105</t>
  </si>
  <si>
    <t>Caires</t>
  </si>
  <si>
    <t>182305</t>
  </si>
  <si>
    <t>Calde</t>
  </si>
  <si>
    <t>030808</t>
  </si>
  <si>
    <t>Caldelas</t>
  </si>
  <si>
    <t>160713</t>
  </si>
  <si>
    <t>Calheiros</t>
  </si>
  <si>
    <t>310102</t>
  </si>
  <si>
    <t>Calheta</t>
  </si>
  <si>
    <t>450101</t>
  </si>
  <si>
    <t>460101</t>
  </si>
  <si>
    <t>Calheta de Nesquim</t>
  </si>
  <si>
    <t>420501</t>
  </si>
  <si>
    <t>Calhetas</t>
  </si>
  <si>
    <t>011801</t>
  </si>
  <si>
    <t>Calvão</t>
  </si>
  <si>
    <t>101605</t>
  </si>
  <si>
    <t>Calvaria de Cima</t>
  </si>
  <si>
    <t>160714</t>
  </si>
  <si>
    <t>Calvelo</t>
  </si>
  <si>
    <t>310802</t>
  </si>
  <si>
    <t>Camacha</t>
  </si>
  <si>
    <t>310201</t>
  </si>
  <si>
    <t>050603</t>
  </si>
  <si>
    <t>Cambas</t>
  </si>
  <si>
    <t>030216</t>
  </si>
  <si>
    <t>Cambeses</t>
  </si>
  <si>
    <t>160407</t>
  </si>
  <si>
    <t>180505</t>
  </si>
  <si>
    <t>Cambres</t>
  </si>
  <si>
    <t>310701</t>
  </si>
  <si>
    <t>Campanário</t>
  </si>
  <si>
    <t>131203</t>
  </si>
  <si>
    <t>Campanhã</t>
  </si>
  <si>
    <t>171406</t>
  </si>
  <si>
    <t>Campeã</t>
  </si>
  <si>
    <t>100803</t>
  </si>
  <si>
    <t>Campelo</t>
  </si>
  <si>
    <t>182403</t>
  </si>
  <si>
    <t>Campia</t>
  </si>
  <si>
    <t>182306</t>
  </si>
  <si>
    <t>Campo</t>
  </si>
  <si>
    <t>182102</t>
  </si>
  <si>
    <t>Campo de Besteiros</t>
  </si>
  <si>
    <t>110659</t>
  </si>
  <si>
    <t>Campo de Ourique</t>
  </si>
  <si>
    <t>031003</t>
  </si>
  <si>
    <t>Campo do Gerês</t>
  </si>
  <si>
    <t>110610</t>
  </si>
  <si>
    <t>Campolide</t>
  </si>
  <si>
    <t>182103</t>
  </si>
  <si>
    <t>Canas de Santa Maria</t>
  </si>
  <si>
    <t>180901</t>
  </si>
  <si>
    <t>Canas de Senhorim</t>
  </si>
  <si>
    <t>171206</t>
  </si>
  <si>
    <t>Canaveses</t>
  </si>
  <si>
    <t>070515</t>
  </si>
  <si>
    <t>Canaviais</t>
  </si>
  <si>
    <t>041203</t>
  </si>
  <si>
    <t>Candedo</t>
  </si>
  <si>
    <t>170701</t>
  </si>
  <si>
    <t>420303</t>
  </si>
  <si>
    <t>Candelária</t>
  </si>
  <si>
    <t>460202</t>
  </si>
  <si>
    <t>130107</t>
  </si>
  <si>
    <t>Candemil</t>
  </si>
  <si>
    <t>061602</t>
  </si>
  <si>
    <t>Candosa</t>
  </si>
  <si>
    <t>030857</t>
  </si>
  <si>
    <t>Candoso (São Martinho)</t>
  </si>
  <si>
    <t>170902</t>
  </si>
  <si>
    <t>Canedo</t>
  </si>
  <si>
    <t>131105</t>
  </si>
  <si>
    <t>Canelas</t>
  </si>
  <si>
    <t>131703</t>
  </si>
  <si>
    <t>150701</t>
  </si>
  <si>
    <t>Canha</t>
  </si>
  <si>
    <t>310501</t>
  </si>
  <si>
    <t>Canhas</t>
  </si>
  <si>
    <t>310402</t>
  </si>
  <si>
    <t>Caniçal</t>
  </si>
  <si>
    <t>310803</t>
  </si>
  <si>
    <t>Caniço</t>
  </si>
  <si>
    <t>131704</t>
  </si>
  <si>
    <t>Canidelo</t>
  </si>
  <si>
    <t>121501</t>
  </si>
  <si>
    <t>Cano</t>
  </si>
  <si>
    <t>031105</t>
  </si>
  <si>
    <t>Cantelães</t>
  </si>
  <si>
    <t>131106</t>
  </si>
  <si>
    <t>Capela</t>
  </si>
  <si>
    <t>420304</t>
  </si>
  <si>
    <t>Capelas</t>
  </si>
  <si>
    <t>070104</t>
  </si>
  <si>
    <t>Capelins (Santo António)</t>
  </si>
  <si>
    <t>470101</t>
  </si>
  <si>
    <t>Capelo</t>
  </si>
  <si>
    <t>171305</t>
  </si>
  <si>
    <t>Capeludos</t>
  </si>
  <si>
    <t>050411</t>
  </si>
  <si>
    <t>Capinha</t>
  </si>
  <si>
    <t>100907</t>
  </si>
  <si>
    <t>Caranguejeira</t>
  </si>
  <si>
    <t>030218</t>
  </si>
  <si>
    <t>Carapeços</t>
  </si>
  <si>
    <t>060803</t>
  </si>
  <si>
    <t>Carapelhos</t>
  </si>
  <si>
    <t>061603</t>
  </si>
  <si>
    <t>Carapinha</t>
  </si>
  <si>
    <t>061003</t>
  </si>
  <si>
    <t>Carapinheira</t>
  </si>
  <si>
    <t>090102</t>
  </si>
  <si>
    <t>Carapito</t>
  </si>
  <si>
    <t>040710</t>
  </si>
  <si>
    <t>Caravelas</t>
  </si>
  <si>
    <t>041107</t>
  </si>
  <si>
    <t>Carção</t>
  </si>
  <si>
    <t>141303</t>
  </si>
  <si>
    <t>Cardigos</t>
  </si>
  <si>
    <t>110203</t>
  </si>
  <si>
    <t>Cardosas</t>
  </si>
  <si>
    <t>050102</t>
  </si>
  <si>
    <t>Caria</t>
  </si>
  <si>
    <t>180707</t>
  </si>
  <si>
    <t>101504</t>
  </si>
  <si>
    <t>Carnide</t>
  </si>
  <si>
    <t>110611</t>
  </si>
  <si>
    <t>110106</t>
  </si>
  <si>
    <t>Carnota</t>
  </si>
  <si>
    <t>181303</t>
  </si>
  <si>
    <t>Cárquere</t>
  </si>
  <si>
    <t>040206</t>
  </si>
  <si>
    <t>Carragosa</t>
  </si>
  <si>
    <t>040507</t>
  </si>
  <si>
    <t>Carrapatas</t>
  </si>
  <si>
    <t>090304</t>
  </si>
  <si>
    <t>Carrapichana</t>
  </si>
  <si>
    <t>040304</t>
  </si>
  <si>
    <t>030107</t>
  </si>
  <si>
    <t>Carrazedo</t>
  </si>
  <si>
    <t>171232</t>
  </si>
  <si>
    <t>Carrazedo de Montenegro e Curros</t>
  </si>
  <si>
    <t>160908</t>
  </si>
  <si>
    <t>Carreço</t>
  </si>
  <si>
    <t>181802</t>
  </si>
  <si>
    <t>Carregal</t>
  </si>
  <si>
    <t>011301</t>
  </si>
  <si>
    <t>Carregosa</t>
  </si>
  <si>
    <t>140707</t>
  </si>
  <si>
    <t>Carregueira</t>
  </si>
  <si>
    <t>141804</t>
  </si>
  <si>
    <t>Carregueiros</t>
  </si>
  <si>
    <t>101505</t>
  </si>
  <si>
    <t>Carriço</t>
  </si>
  <si>
    <t>040711</t>
  </si>
  <si>
    <t>Carvalhais</t>
  </si>
  <si>
    <t>030220</t>
  </si>
  <si>
    <t>Carvalhal</t>
  </si>
  <si>
    <t>050902</t>
  </si>
  <si>
    <t>100502</t>
  </si>
  <si>
    <t>140119</t>
  </si>
  <si>
    <t>150505</t>
  </si>
  <si>
    <t>100604</t>
  </si>
  <si>
    <t>Carvalhal Benfeito</t>
  </si>
  <si>
    <t>030221</t>
  </si>
  <si>
    <t>Carvalhas</t>
  </si>
  <si>
    <t>031004</t>
  </si>
  <si>
    <t>Carvalheira</t>
  </si>
  <si>
    <t>061301</t>
  </si>
  <si>
    <t>Carvalho</t>
  </si>
  <si>
    <t>130902</t>
  </si>
  <si>
    <t>Carvalhosa</t>
  </si>
  <si>
    <t>040905</t>
  </si>
  <si>
    <t>Carviçais</t>
  </si>
  <si>
    <t>110902</t>
  </si>
  <si>
    <t>Carvoeira</t>
  </si>
  <si>
    <t>141304</t>
  </si>
  <si>
    <t>Carvoeiro</t>
  </si>
  <si>
    <t>121502</t>
  </si>
  <si>
    <t>Casa Branca</t>
  </si>
  <si>
    <t>011103</t>
  </si>
  <si>
    <t>Casal Comba</t>
  </si>
  <si>
    <t>111115</t>
  </si>
  <si>
    <t>Casal de Cambra</t>
  </si>
  <si>
    <t>090711</t>
  </si>
  <si>
    <t>Casal de Cinza</t>
  </si>
  <si>
    <t>090502</t>
  </si>
  <si>
    <t>Casal Vasco</t>
  </si>
  <si>
    <t>090322</t>
  </si>
  <si>
    <t>Casas do Soeiro</t>
  </si>
  <si>
    <t>181203</t>
  </si>
  <si>
    <t>Castainço</t>
  </si>
  <si>
    <t>090712</t>
  </si>
  <si>
    <t>Castanheira</t>
  </si>
  <si>
    <t>091303</t>
  </si>
  <si>
    <t>160503</t>
  </si>
  <si>
    <t>181501</t>
  </si>
  <si>
    <t>Castanheiro do Sul</t>
  </si>
  <si>
    <t>040906</t>
  </si>
  <si>
    <t>Castedo</t>
  </si>
  <si>
    <t>091112</t>
  </si>
  <si>
    <t>Casteleiro</t>
  </si>
  <si>
    <t>050412</t>
  </si>
  <si>
    <t>Castelejo</t>
  </si>
  <si>
    <t>050903</t>
  </si>
  <si>
    <t>Castelo</t>
  </si>
  <si>
    <t>180708</t>
  </si>
  <si>
    <t>090207</t>
  </si>
  <si>
    <t>Castelo Bom</t>
  </si>
  <si>
    <t>040807</t>
  </si>
  <si>
    <t>050205</t>
  </si>
  <si>
    <t>470102</t>
  </si>
  <si>
    <t>130618</t>
  </si>
  <si>
    <t>Castêlo da Maia</t>
  </si>
  <si>
    <t>181102</t>
  </si>
  <si>
    <t>Castelo de Penalva</t>
  </si>
  <si>
    <t>160910</t>
  </si>
  <si>
    <t>Castelo do Neiva</t>
  </si>
  <si>
    <t>091402</t>
  </si>
  <si>
    <t>Castelo Melhor</t>
  </si>
  <si>
    <t>050413</t>
  </si>
  <si>
    <t>Castelo Novo</t>
  </si>
  <si>
    <t>090403</t>
  </si>
  <si>
    <t>Castelo Rodrigo</t>
  </si>
  <si>
    <t>031210</t>
  </si>
  <si>
    <t>Castelões</t>
  </si>
  <si>
    <t>131107</t>
  </si>
  <si>
    <t>182105</t>
  </si>
  <si>
    <t>180304</t>
  </si>
  <si>
    <t>040209</t>
  </si>
  <si>
    <t>Castro de Avelãs</t>
  </si>
  <si>
    <t>080402</t>
  </si>
  <si>
    <t>040808</t>
  </si>
  <si>
    <t>Castro Vicente</t>
  </si>
  <si>
    <t>090603</t>
  </si>
  <si>
    <t>Cativelos</t>
  </si>
  <si>
    <t>090713</t>
  </si>
  <si>
    <t>Cavadoude</t>
  </si>
  <si>
    <t>480201</t>
  </si>
  <si>
    <t>Caveira</t>
  </si>
  <si>
    <t>182307</t>
  </si>
  <si>
    <t>Cavernães</t>
  </si>
  <si>
    <t>030407</t>
  </si>
  <si>
    <t>Cavez</t>
  </si>
  <si>
    <t>142104</t>
  </si>
  <si>
    <t>Caxarias</t>
  </si>
  <si>
    <t>040712</t>
  </si>
  <si>
    <t>Cedães</t>
  </si>
  <si>
    <t>091403</t>
  </si>
  <si>
    <t>Cedovim</t>
  </si>
  <si>
    <t>470103</t>
  </si>
  <si>
    <t>Cedros</t>
  </si>
  <si>
    <t>480202</t>
  </si>
  <si>
    <t>060311</t>
  </si>
  <si>
    <t>Ceira</t>
  </si>
  <si>
    <t>100106</t>
  </si>
  <si>
    <t>Cela</t>
  </si>
  <si>
    <t>041204</t>
  </si>
  <si>
    <t>Celas</t>
  </si>
  <si>
    <t>060105</t>
  </si>
  <si>
    <t>Celavisa</t>
  </si>
  <si>
    <t>171001</t>
  </si>
  <si>
    <t>Celeirós</t>
  </si>
  <si>
    <t>160108</t>
  </si>
  <si>
    <t>Cendufe</t>
  </si>
  <si>
    <t>011903</t>
  </si>
  <si>
    <t>Cepelos</t>
  </si>
  <si>
    <t>150903</t>
  </si>
  <si>
    <t>Cercal</t>
  </si>
  <si>
    <t>180802</t>
  </si>
  <si>
    <t>Cercosa</t>
  </si>
  <si>
    <t>160803</t>
  </si>
  <si>
    <t>Cerdal</t>
  </si>
  <si>
    <t>091113</t>
  </si>
  <si>
    <t>Cerdeira</t>
  </si>
  <si>
    <t>040103</t>
  </si>
  <si>
    <t>Cerejais</t>
  </si>
  <si>
    <t>060312</t>
  </si>
  <si>
    <t>Cernache</t>
  </si>
  <si>
    <t>031309</t>
  </si>
  <si>
    <t>Cervães</t>
  </si>
  <si>
    <t>170603</t>
  </si>
  <si>
    <t>Cervos</t>
  </si>
  <si>
    <t>011302</t>
  </si>
  <si>
    <t>Cesar</t>
  </si>
  <si>
    <t>131008</t>
  </si>
  <si>
    <t>Cete</t>
  </si>
  <si>
    <t>170604</t>
  </si>
  <si>
    <t>Chã</t>
  </si>
  <si>
    <t>040509</t>
  </si>
  <si>
    <t>Chacim</t>
  </si>
  <si>
    <t>160940</t>
  </si>
  <si>
    <t>Chafé</t>
  </si>
  <si>
    <t>120102</t>
  </si>
  <si>
    <t>Chancelaria</t>
  </si>
  <si>
    <t>141904</t>
  </si>
  <si>
    <t>100304</t>
  </si>
  <si>
    <t>Chão de Couce</t>
  </si>
  <si>
    <t>141104</t>
  </si>
  <si>
    <t>Chãos</t>
  </si>
  <si>
    <t>091404</t>
  </si>
  <si>
    <t>Chãs</t>
  </si>
  <si>
    <t>181904</t>
  </si>
  <si>
    <t>Chavães</t>
  </si>
  <si>
    <t>010407</t>
  </si>
  <si>
    <t>Chave</t>
  </si>
  <si>
    <t>181803</t>
  </si>
  <si>
    <t>Chosendo</t>
  </si>
  <si>
    <t>070607</t>
  </si>
  <si>
    <t>Ciborro</t>
  </si>
  <si>
    <t>130619</t>
  </si>
  <si>
    <t>Cidade da Maia</t>
  </si>
  <si>
    <t>170402</t>
  </si>
  <si>
    <t>Cidadelhe</t>
  </si>
  <si>
    <t>071402</t>
  </si>
  <si>
    <t>Ciladas</t>
  </si>
  <si>
    <t>180104</t>
  </si>
  <si>
    <t>Cimbres</t>
  </si>
  <si>
    <t>170309</t>
  </si>
  <si>
    <t>Cimo de Vila da Castanheira</t>
  </si>
  <si>
    <t>430106</t>
  </si>
  <si>
    <t>Cinco Ribeiras</t>
  </si>
  <si>
    <t>180403</t>
  </si>
  <si>
    <t>040713</t>
  </si>
  <si>
    <t>Cobro</t>
  </si>
  <si>
    <t>030508</t>
  </si>
  <si>
    <t>Codeçoso</t>
  </si>
  <si>
    <t>090714</t>
  </si>
  <si>
    <t>Codesseiro</t>
  </si>
  <si>
    <t>170220</t>
  </si>
  <si>
    <t>Codessoso, Curros e Fiães do Tâmega</t>
  </si>
  <si>
    <t>040210</t>
  </si>
  <si>
    <t>Coelhoso</t>
  </si>
  <si>
    <t>091304</t>
  </si>
  <si>
    <t>Cogula</t>
  </si>
  <si>
    <t>100909</t>
  </si>
  <si>
    <t>Coimbrão</t>
  </si>
  <si>
    <t>111105</t>
  </si>
  <si>
    <t>Colares</t>
  </si>
  <si>
    <t>021118</t>
  </si>
  <si>
    <t>Colos</t>
  </si>
  <si>
    <t>120903</t>
  </si>
  <si>
    <t>Comenda</t>
  </si>
  <si>
    <t>150106</t>
  </si>
  <si>
    <t>Comporta</t>
  </si>
  <si>
    <t>130705</t>
  </si>
  <si>
    <t>Constance</t>
  </si>
  <si>
    <t>140801</t>
  </si>
  <si>
    <t>060205</t>
  </si>
  <si>
    <t>Cordinhã</t>
  </si>
  <si>
    <t>090905</t>
  </si>
  <si>
    <t>Coriscada</t>
  </si>
  <si>
    <t>161003</t>
  </si>
  <si>
    <t>Cornes</t>
  </si>
  <si>
    <t>160716</t>
  </si>
  <si>
    <t>Correlhã</t>
  </si>
  <si>
    <t>151005</t>
  </si>
  <si>
    <t>Corroios</t>
  </si>
  <si>
    <t>020902</t>
  </si>
  <si>
    <t>Corte do Pinto</t>
  </si>
  <si>
    <t>011502</t>
  </si>
  <si>
    <t>Cortegaça</t>
  </si>
  <si>
    <t>050308</t>
  </si>
  <si>
    <t>Cortes do Meio</t>
  </si>
  <si>
    <t>090103</t>
  </si>
  <si>
    <t>Cortiçada</t>
  </si>
  <si>
    <t>040510</t>
  </si>
  <si>
    <t>Cortiços</t>
  </si>
  <si>
    <t>040511</t>
  </si>
  <si>
    <t>Corujas</t>
  </si>
  <si>
    <t>071102</t>
  </si>
  <si>
    <t>Corval</t>
  </si>
  <si>
    <t>490101</t>
  </si>
  <si>
    <t>030224</t>
  </si>
  <si>
    <t>Cossourado</t>
  </si>
  <si>
    <t>030812</t>
  </si>
  <si>
    <t>Costa</t>
  </si>
  <si>
    <t>150303</t>
  </si>
  <si>
    <t>Costa da Caparica</t>
  </si>
  <si>
    <t>182310</t>
  </si>
  <si>
    <t>Cota</t>
  </si>
  <si>
    <t>091305</t>
  </si>
  <si>
    <t>Cótimos</t>
  </si>
  <si>
    <t>031311</t>
  </si>
  <si>
    <t>Coucieiro</t>
  </si>
  <si>
    <t>140902</t>
  </si>
  <si>
    <t>Couço</t>
  </si>
  <si>
    <t>160505</t>
  </si>
  <si>
    <t>Coura</t>
  </si>
  <si>
    <t>160304</t>
  </si>
  <si>
    <t>Cousso</t>
  </si>
  <si>
    <t>160109</t>
  </si>
  <si>
    <t>Couto</t>
  </si>
  <si>
    <t>011702</t>
  </si>
  <si>
    <t>Couto de Esteves</t>
  </si>
  <si>
    <t>161004</t>
  </si>
  <si>
    <t>Covas</t>
  </si>
  <si>
    <t>170208</t>
  </si>
  <si>
    <t>Covas do Barroso</t>
  </si>
  <si>
    <t>171002</t>
  </si>
  <si>
    <t>Covas do Douro</t>
  </si>
  <si>
    <t>030906</t>
  </si>
  <si>
    <t>Covelas</t>
  </si>
  <si>
    <t>131806</t>
  </si>
  <si>
    <t>170607</t>
  </si>
  <si>
    <t>Covelo do Gerês</t>
  </si>
  <si>
    <t>031008</t>
  </si>
  <si>
    <t>Covide</t>
  </si>
  <si>
    <t>420305</t>
  </si>
  <si>
    <t>Covoada</t>
  </si>
  <si>
    <t>030813</t>
  </si>
  <si>
    <t>Creixomil</t>
  </si>
  <si>
    <t>460203</t>
  </si>
  <si>
    <t>Criação Velha</t>
  </si>
  <si>
    <t>030228</t>
  </si>
  <si>
    <t>Cristelo</t>
  </si>
  <si>
    <t>131009</t>
  </si>
  <si>
    <t>160305</t>
  </si>
  <si>
    <t>Cristoval</t>
  </si>
  <si>
    <t>131108</t>
  </si>
  <si>
    <t>Croca</t>
  </si>
  <si>
    <t>031212</t>
  </si>
  <si>
    <t>Cruz</t>
  </si>
  <si>
    <t>020701</t>
  </si>
  <si>
    <t>160606</t>
  </si>
  <si>
    <t>Cuide de Vila Verde</t>
  </si>
  <si>
    <t>180305</t>
  </si>
  <si>
    <t>Cujó</t>
  </si>
  <si>
    <t>061401</t>
  </si>
  <si>
    <t>Cumeeira</t>
  </si>
  <si>
    <t>171102</t>
  </si>
  <si>
    <t>Cumieira</t>
  </si>
  <si>
    <t>160507</t>
  </si>
  <si>
    <t>Cunha</t>
  </si>
  <si>
    <t>181804</t>
  </si>
  <si>
    <t>180605</t>
  </si>
  <si>
    <t>Cunha Baixa</t>
  </si>
  <si>
    <t>120104</t>
  </si>
  <si>
    <t>Cunheira</t>
  </si>
  <si>
    <t>170310</t>
  </si>
  <si>
    <t>Curalha</t>
  </si>
  <si>
    <t>310202</t>
  </si>
  <si>
    <t>Curral das Freiras</t>
  </si>
  <si>
    <t>091405</t>
  </si>
  <si>
    <t>Custóias</t>
  </si>
  <si>
    <t>182106</t>
  </si>
  <si>
    <t>Dardavaz</t>
  </si>
  <si>
    <t>160911</t>
  </si>
  <si>
    <t>Darque</t>
  </si>
  <si>
    <t>031213</t>
  </si>
  <si>
    <t>Delães</t>
  </si>
  <si>
    <t>160209</t>
  </si>
  <si>
    <t>Dem</t>
  </si>
  <si>
    <t>181905</t>
  </si>
  <si>
    <t>Desejosa</t>
  </si>
  <si>
    <t>050309</t>
  </si>
  <si>
    <t>Dominguizo</t>
  </si>
  <si>
    <t>040212</t>
  </si>
  <si>
    <t>Donai</t>
  </si>
  <si>
    <t>030108</t>
  </si>
  <si>
    <t>Dornelas</t>
  </si>
  <si>
    <t>090105</t>
  </si>
  <si>
    <t>170210</t>
  </si>
  <si>
    <t>061202</t>
  </si>
  <si>
    <t>Dornelas do Zêzere</t>
  </si>
  <si>
    <t>031313</t>
  </si>
  <si>
    <t>Dossãos</t>
  </si>
  <si>
    <t>430107</t>
  </si>
  <si>
    <t>Doze Ribeiras</t>
  </si>
  <si>
    <t>040604</t>
  </si>
  <si>
    <t>Duas Igrejas</t>
  </si>
  <si>
    <t>131010</t>
  </si>
  <si>
    <t>131109</t>
  </si>
  <si>
    <t>041206</t>
  </si>
  <si>
    <t>Edral</t>
  </si>
  <si>
    <t>041207</t>
  </si>
  <si>
    <t>Edrosa</t>
  </si>
  <si>
    <t>060406</t>
  </si>
  <si>
    <t>Ega</t>
  </si>
  <si>
    <t>031107</t>
  </si>
  <si>
    <t>Eira Vedra</t>
  </si>
  <si>
    <t>090106</t>
  </si>
  <si>
    <t>Eirado</t>
  </si>
  <si>
    <t>130904</t>
  </si>
  <si>
    <t>Eiriz</t>
  </si>
  <si>
    <t>010515</t>
  </si>
  <si>
    <t>Eixo e Eirol</t>
  </si>
  <si>
    <t>131110</t>
  </si>
  <si>
    <t>Eja</t>
  </si>
  <si>
    <t>110904</t>
  </si>
  <si>
    <t>Encarnação</t>
  </si>
  <si>
    <t>111514</t>
  </si>
  <si>
    <t>Encosta do Sol</t>
  </si>
  <si>
    <t>020603</t>
  </si>
  <si>
    <t>Entradas</t>
  </si>
  <si>
    <t>141305</t>
  </si>
  <si>
    <t>Envendos</t>
  </si>
  <si>
    <t>050431</t>
  </si>
  <si>
    <t>Enxames</t>
  </si>
  <si>
    <t>050310</t>
  </si>
  <si>
    <t>Erada</t>
  </si>
  <si>
    <t>061014</t>
  </si>
  <si>
    <t>Ereira</t>
  </si>
  <si>
    <t>110906</t>
  </si>
  <si>
    <t>Ericeira</t>
  </si>
  <si>
    <t>131503</t>
  </si>
  <si>
    <t>Ermesinde</t>
  </si>
  <si>
    <t>150904</t>
  </si>
  <si>
    <t>Ermidas-Sado</t>
  </si>
  <si>
    <t>120305</t>
  </si>
  <si>
    <t>Ervedal</t>
  </si>
  <si>
    <t>170312</t>
  </si>
  <si>
    <t>Ervededo</t>
  </si>
  <si>
    <t>041208</t>
  </si>
  <si>
    <t>Ervedosa</t>
  </si>
  <si>
    <t>091009</t>
  </si>
  <si>
    <t>181502</t>
  </si>
  <si>
    <t>Ervedosa do Douro</t>
  </si>
  <si>
    <t>020102</t>
  </si>
  <si>
    <t>Ervidel</t>
  </si>
  <si>
    <t>171209</t>
  </si>
  <si>
    <t>Ervões</t>
  </si>
  <si>
    <t>090406</t>
  </si>
  <si>
    <t>Escalhão</t>
  </si>
  <si>
    <t>010904</t>
  </si>
  <si>
    <t>Escapães</t>
  </si>
  <si>
    <t>010409</t>
  </si>
  <si>
    <t>Escariz</t>
  </si>
  <si>
    <t>010505</t>
  </si>
  <si>
    <t>Esgueira</t>
  </si>
  <si>
    <t>181103</t>
  </si>
  <si>
    <t>Esmolfe</t>
  </si>
  <si>
    <t>011503</t>
  </si>
  <si>
    <t>Esmoriz</t>
  </si>
  <si>
    <t>180404</t>
  </si>
  <si>
    <t>Espadanedo</t>
  </si>
  <si>
    <t>120202</t>
  </si>
  <si>
    <t>Esperança</t>
  </si>
  <si>
    <t>061402</t>
  </si>
  <si>
    <t>Espinhal</t>
  </si>
  <si>
    <t>010702</t>
  </si>
  <si>
    <t>030312</t>
  </si>
  <si>
    <t>180606</t>
  </si>
  <si>
    <t>180804</t>
  </si>
  <si>
    <t>040213</t>
  </si>
  <si>
    <t>Espinhosela</t>
  </si>
  <si>
    <t>020903</t>
  </si>
  <si>
    <t>Espírito Santo</t>
  </si>
  <si>
    <t>142105</t>
  </si>
  <si>
    <t>Espite</t>
  </si>
  <si>
    <t>030313</t>
  </si>
  <si>
    <t>Esporões</t>
  </si>
  <si>
    <t>131307</t>
  </si>
  <si>
    <t>Estela</t>
  </si>
  <si>
    <t>030708</t>
  </si>
  <si>
    <t>Estorãos</t>
  </si>
  <si>
    <t>160717</t>
  </si>
  <si>
    <t>999999</t>
  </si>
  <si>
    <t>9999</t>
  </si>
  <si>
    <t>310103</t>
  </si>
  <si>
    <t>Estreito da Calheta</t>
  </si>
  <si>
    <t>310203</t>
  </si>
  <si>
    <t>Estreito de Câmara de Lobos</t>
  </si>
  <si>
    <t>050613</t>
  </si>
  <si>
    <t>Estreito-Vilar Barroco</t>
  </si>
  <si>
    <t>110660</t>
  </si>
  <si>
    <t>Estrela</t>
  </si>
  <si>
    <t>100108</t>
  </si>
  <si>
    <t>Évora de Alcobaça</t>
  </si>
  <si>
    <t>070404</t>
  </si>
  <si>
    <t>Évora Monte (Santa Maria)</t>
  </si>
  <si>
    <t>160718</t>
  </si>
  <si>
    <t>Facha</t>
  </si>
  <si>
    <t>030709</t>
  </si>
  <si>
    <t>030408</t>
  </si>
  <si>
    <t>Faia</t>
  </si>
  <si>
    <t>090716</t>
  </si>
  <si>
    <t>181806</t>
  </si>
  <si>
    <t>310902</t>
  </si>
  <si>
    <t>Faial</t>
  </si>
  <si>
    <t>420402</t>
  </si>
  <si>
    <t>Faial da Terra</t>
  </si>
  <si>
    <t>170313</t>
  </si>
  <si>
    <t>Faiões</t>
  </si>
  <si>
    <t>310104</t>
  </si>
  <si>
    <t>Fajã da Ovelha</t>
  </si>
  <si>
    <t>420306</t>
  </si>
  <si>
    <t>Fajã de Baixo</t>
  </si>
  <si>
    <t>420307</t>
  </si>
  <si>
    <t>Fajã de Cima</t>
  </si>
  <si>
    <t>480101</t>
  </si>
  <si>
    <t>Fajã Grande</t>
  </si>
  <si>
    <t>061211</t>
  </si>
  <si>
    <t>Fajão-Vidual</t>
  </si>
  <si>
    <t>480102</t>
  </si>
  <si>
    <t>Fajãzinha</t>
  </si>
  <si>
    <t>011303</t>
  </si>
  <si>
    <t>Fajões</t>
  </si>
  <si>
    <t>131607</t>
  </si>
  <si>
    <t>Fajozes</t>
  </si>
  <si>
    <t>111515</t>
  </si>
  <si>
    <t>Falagueira-Venda Nova</t>
  </si>
  <si>
    <t>090717</t>
  </si>
  <si>
    <t>Famalicão</t>
  </si>
  <si>
    <t>101101</t>
  </si>
  <si>
    <t>110705</t>
  </si>
  <si>
    <t>Fanhões</t>
  </si>
  <si>
    <t>020702</t>
  </si>
  <si>
    <t>Faro do Alentejo</t>
  </si>
  <si>
    <t>050416</t>
  </si>
  <si>
    <t>Fatela</t>
  </si>
  <si>
    <t>142106</t>
  </si>
  <si>
    <t>Fátima</t>
  </si>
  <si>
    <t>170107</t>
  </si>
  <si>
    <t>Favaios</t>
  </si>
  <si>
    <t>480103</t>
  </si>
  <si>
    <t>Fazenda</t>
  </si>
  <si>
    <t>140303</t>
  </si>
  <si>
    <t>Fazendas de Almeirim</t>
  </si>
  <si>
    <t>060207</t>
  </si>
  <si>
    <t>Febres</t>
  </si>
  <si>
    <t>160719</t>
  </si>
  <si>
    <t>Feitosa</t>
  </si>
  <si>
    <t>420502</t>
  </si>
  <si>
    <t>Fenais da Ajuda</t>
  </si>
  <si>
    <t>420308</t>
  </si>
  <si>
    <t>Fenais da Luz</t>
  </si>
  <si>
    <t>010411</t>
  </si>
  <si>
    <t>Fermedo</t>
  </si>
  <si>
    <t>010109</t>
  </si>
  <si>
    <t>Fermentelos</t>
  </si>
  <si>
    <t>030815</t>
  </si>
  <si>
    <t>Fermentões</t>
  </si>
  <si>
    <t>151006</t>
  </si>
  <si>
    <t>Fernão Ferro</t>
  </si>
  <si>
    <t>090718</t>
  </si>
  <si>
    <t>Fernão Joanes</t>
  </si>
  <si>
    <t>080602</t>
  </si>
  <si>
    <t>Ferragudo</t>
  </si>
  <si>
    <t>170609</t>
  </si>
  <si>
    <t>Ferral</t>
  </si>
  <si>
    <t>040514</t>
  </si>
  <si>
    <t>Ferreira</t>
  </si>
  <si>
    <t>130905</t>
  </si>
  <si>
    <t>181704</t>
  </si>
  <si>
    <t>Ferreira de Aves</t>
  </si>
  <si>
    <t>141106</t>
  </si>
  <si>
    <t>060521</t>
  </si>
  <si>
    <t>Ferreira-a-Nova</t>
  </si>
  <si>
    <t>080104</t>
  </si>
  <si>
    <t>Ferreiras</t>
  </si>
  <si>
    <t>180507</t>
  </si>
  <si>
    <t>Ferreirim</t>
  </si>
  <si>
    <t>030908</t>
  </si>
  <si>
    <t>Ferreiros</t>
  </si>
  <si>
    <t>180508</t>
  </si>
  <si>
    <t>Ferreiros de Avões</t>
  </si>
  <si>
    <t>180405</t>
  </si>
  <si>
    <t>Ferreiros de Tendais</t>
  </si>
  <si>
    <t>182107</t>
  </si>
  <si>
    <t>Ferreirós do Dão</t>
  </si>
  <si>
    <t>101406</t>
  </si>
  <si>
    <t>Ferrel</t>
  </si>
  <si>
    <t>050311</t>
  </si>
  <si>
    <t>Ferro</t>
  </si>
  <si>
    <t>030510</t>
  </si>
  <si>
    <t>Fervença</t>
  </si>
  <si>
    <t>430108</t>
  </si>
  <si>
    <t>Feteira</t>
  </si>
  <si>
    <t>470104</t>
  </si>
  <si>
    <t>420309</t>
  </si>
  <si>
    <t>Feteiras</t>
  </si>
  <si>
    <t>010907</t>
  </si>
  <si>
    <t>Fiães</t>
  </si>
  <si>
    <t>091307</t>
  </si>
  <si>
    <t>160307</t>
  </si>
  <si>
    <t>180509</t>
  </si>
  <si>
    <t>Figueira</t>
  </si>
  <si>
    <t>090408</t>
  </si>
  <si>
    <t>061302</t>
  </si>
  <si>
    <t>Figueira de Lorvão</t>
  </si>
  <si>
    <t>020803</t>
  </si>
  <si>
    <t>Figueira dos Cavaleiros</t>
  </si>
  <si>
    <t>120306</t>
  </si>
  <si>
    <t>Figueira e Barros</t>
  </si>
  <si>
    <t>030315</t>
  </si>
  <si>
    <t>Figueiredo</t>
  </si>
  <si>
    <t>181606</t>
  </si>
  <si>
    <t>Figueiredo de Alva</t>
  </si>
  <si>
    <t>130906</t>
  </si>
  <si>
    <t>Figueiró</t>
  </si>
  <si>
    <t>090504</t>
  </si>
  <si>
    <t>Figueiró da Granja</t>
  </si>
  <si>
    <t>061504</t>
  </si>
  <si>
    <t>Figueiró do Campo</t>
  </si>
  <si>
    <t>170703</t>
  </si>
  <si>
    <t>Fiolhoso</t>
  </si>
  <si>
    <t>030111</t>
  </si>
  <si>
    <t>Fiscal</t>
  </si>
  <si>
    <t>470105</t>
  </si>
  <si>
    <t>Flamengos</t>
  </si>
  <si>
    <t>091114</t>
  </si>
  <si>
    <t>Fóios</t>
  </si>
  <si>
    <t>130603</t>
  </si>
  <si>
    <t>Folgosa</t>
  </si>
  <si>
    <t>180106</t>
  </si>
  <si>
    <t>090605</t>
  </si>
  <si>
    <t>Folgosinho</t>
  </si>
  <si>
    <t>171409</t>
  </si>
  <si>
    <t>Folhadela</t>
  </si>
  <si>
    <t>060109</t>
  </si>
  <si>
    <t>Folques</t>
  </si>
  <si>
    <t>160721</t>
  </si>
  <si>
    <t>Fontão</t>
  </si>
  <si>
    <t>131112</t>
  </si>
  <si>
    <t>Fonte Arcada</t>
  </si>
  <si>
    <t>430204</t>
  </si>
  <si>
    <t>Fonte do Bastardo</t>
  </si>
  <si>
    <t>040306</t>
  </si>
  <si>
    <t>Fonte Longa</t>
  </si>
  <si>
    <t>170802</t>
  </si>
  <si>
    <t>Fontelas</t>
  </si>
  <si>
    <t>180107</t>
  </si>
  <si>
    <t>Fontelo</t>
  </si>
  <si>
    <t>140118</t>
  </si>
  <si>
    <t>Fontes</t>
  </si>
  <si>
    <t>171103</t>
  </si>
  <si>
    <t>430205</t>
  </si>
  <si>
    <t>Fontinhas</t>
  </si>
  <si>
    <t>160805</t>
  </si>
  <si>
    <t>Fontoura</t>
  </si>
  <si>
    <t>030608</t>
  </si>
  <si>
    <t>Forjães</t>
  </si>
  <si>
    <t>182407</t>
  </si>
  <si>
    <t>Fornelo do Monte</t>
  </si>
  <si>
    <t>030234</t>
  </si>
  <si>
    <t>Fornelos</t>
  </si>
  <si>
    <t>030712</t>
  </si>
  <si>
    <t>180406</t>
  </si>
  <si>
    <t>160758</t>
  </si>
  <si>
    <t>Fornelos e Queijada</t>
  </si>
  <si>
    <t>090107</t>
  </si>
  <si>
    <t>Forninhos</t>
  </si>
  <si>
    <t>090306</t>
  </si>
  <si>
    <t>Forno Telheiro</t>
  </si>
  <si>
    <t>010602</t>
  </si>
  <si>
    <t>Fornos</t>
  </si>
  <si>
    <t>010908</t>
  </si>
  <si>
    <t>090505</t>
  </si>
  <si>
    <t>180607</t>
  </si>
  <si>
    <t>Fornos de Maceira Dão</t>
  </si>
  <si>
    <t>171211</t>
  </si>
  <si>
    <t>Fornos do Pinhal</t>
  </si>
  <si>
    <t>121304</t>
  </si>
  <si>
    <t>Foros de Arrão</t>
  </si>
  <si>
    <t>070610</t>
  </si>
  <si>
    <t>Foros de Vale de Figueira</t>
  </si>
  <si>
    <t>121404</t>
  </si>
  <si>
    <t>Fortios</t>
  </si>
  <si>
    <t>100606</t>
  </si>
  <si>
    <t>Foz do Arelho</t>
  </si>
  <si>
    <t>031215</t>
  </si>
  <si>
    <t>Fradelos</t>
  </si>
  <si>
    <t>040714</t>
  </si>
  <si>
    <t>Fradizela</t>
  </si>
  <si>
    <t>182315</t>
  </si>
  <si>
    <t>Fragosela</t>
  </si>
  <si>
    <t>030235</t>
  </si>
  <si>
    <t>Fragoso</t>
  </si>
  <si>
    <t>141405</t>
  </si>
  <si>
    <t>Fráguas</t>
  </si>
  <si>
    <t>040215</t>
  </si>
  <si>
    <t>051101</t>
  </si>
  <si>
    <t>Fratel</t>
  </si>
  <si>
    <t>130917</t>
  </si>
  <si>
    <t>Frazão Arreigada</t>
  </si>
  <si>
    <t>130908</t>
  </si>
  <si>
    <t>Freamunde</t>
  </si>
  <si>
    <t>040716</t>
  </si>
  <si>
    <t>Frechas</t>
  </si>
  <si>
    <t>130112</t>
  </si>
  <si>
    <t>Fregim</t>
  </si>
  <si>
    <t>090209</t>
  </si>
  <si>
    <t>Freineda</t>
  </si>
  <si>
    <t>111306</t>
  </si>
  <si>
    <t>Freiria</t>
  </si>
  <si>
    <t>031316</t>
  </si>
  <si>
    <t>Freiriz</t>
  </si>
  <si>
    <t>091010</t>
  </si>
  <si>
    <t>Freixedas</t>
  </si>
  <si>
    <t>160914</t>
  </si>
  <si>
    <t>Freixieiro de Soutelo</t>
  </si>
  <si>
    <t>041005</t>
  </si>
  <si>
    <t>Freixiel</t>
  </si>
  <si>
    <t>180608</t>
  </si>
  <si>
    <t>Freixiosa</t>
  </si>
  <si>
    <t>090210</t>
  </si>
  <si>
    <t>Freixo</t>
  </si>
  <si>
    <t>091418</t>
  </si>
  <si>
    <t>Freixo de Numão</t>
  </si>
  <si>
    <t>130204</t>
  </si>
  <si>
    <t>Frende</t>
  </si>
  <si>
    <t>130305</t>
  </si>
  <si>
    <t>Friande</t>
  </si>
  <si>
    <t>160724</t>
  </si>
  <si>
    <t>Friastelas</t>
  </si>
  <si>
    <t>130115</t>
  </si>
  <si>
    <t>Fridão</t>
  </si>
  <si>
    <t>160806</t>
  </si>
  <si>
    <t>Friestas</t>
  </si>
  <si>
    <t>171212</t>
  </si>
  <si>
    <t>Friões</t>
  </si>
  <si>
    <t>120802</t>
  </si>
  <si>
    <t>310303</t>
  </si>
  <si>
    <t>Funchal (Santa Luzia)</t>
  </si>
  <si>
    <t>310304</t>
  </si>
  <si>
    <t>Funchal (Santa Maria Maior)</t>
  </si>
  <si>
    <t>310308</t>
  </si>
  <si>
    <t>Funchal (São Pedro)</t>
  </si>
  <si>
    <t>310310</t>
  </si>
  <si>
    <t>Funchal (Sé)</t>
  </si>
  <si>
    <t>051001</t>
  </si>
  <si>
    <t>Fundada</t>
  </si>
  <si>
    <t>060407</t>
  </si>
  <si>
    <t>Furadouro</t>
  </si>
  <si>
    <t>420403</t>
  </si>
  <si>
    <t>Furnas</t>
  </si>
  <si>
    <t>101208</t>
  </si>
  <si>
    <t>Gaeiras</t>
  </si>
  <si>
    <t>011804</t>
  </si>
  <si>
    <t>Gafanha da Boa Hora</t>
  </si>
  <si>
    <t>011005</t>
  </si>
  <si>
    <t>Gafanha da Encarnação</t>
  </si>
  <si>
    <t>011006</t>
  </si>
  <si>
    <t>Gafanha da Nazaré</t>
  </si>
  <si>
    <t>011007</t>
  </si>
  <si>
    <t>Gafanha do Carmo</t>
  </si>
  <si>
    <t>120604</t>
  </si>
  <si>
    <t>Gáfete</t>
  </si>
  <si>
    <t>030912</t>
  </si>
  <si>
    <t>Galegos</t>
  </si>
  <si>
    <t>131113</t>
  </si>
  <si>
    <t>030268</t>
  </si>
  <si>
    <t>Galegos (Santa Maria)</t>
  </si>
  <si>
    <t>030272</t>
  </si>
  <si>
    <t>Galegos (São Martinho)</t>
  </si>
  <si>
    <t>121301</t>
  </si>
  <si>
    <t>Galveias</t>
  </si>
  <si>
    <t>151207</t>
  </si>
  <si>
    <t>Gâmbia-Pontes-Alto da Guerra</t>
  </si>
  <si>
    <t>141628</t>
  </si>
  <si>
    <t>Gançaria</t>
  </si>
  <si>
    <t>060706</t>
  </si>
  <si>
    <t>Gândaras</t>
  </si>
  <si>
    <t>131011</t>
  </si>
  <si>
    <t>Gandra</t>
  </si>
  <si>
    <t>160726</t>
  </si>
  <si>
    <t>160808</t>
  </si>
  <si>
    <t>Ganfei</t>
  </si>
  <si>
    <t>030913</t>
  </si>
  <si>
    <t>Garfe</t>
  </si>
  <si>
    <t>310804</t>
  </si>
  <si>
    <t>Gaula</t>
  </si>
  <si>
    <t>160308</t>
  </si>
  <si>
    <t>Gave</t>
  </si>
  <si>
    <t>031216</t>
  </si>
  <si>
    <t>160113</t>
  </si>
  <si>
    <t>Gavieira</t>
  </si>
  <si>
    <t>031317</t>
  </si>
  <si>
    <t>Gême</t>
  </si>
  <si>
    <t>030610</t>
  </si>
  <si>
    <t>Gemeses</t>
  </si>
  <si>
    <t>160727</t>
  </si>
  <si>
    <t>Gemieira</t>
  </si>
  <si>
    <t>040605</t>
  </si>
  <si>
    <t>Genísio</t>
  </si>
  <si>
    <t>030914</t>
  </si>
  <si>
    <t>Geraz do Minho</t>
  </si>
  <si>
    <t>181104</t>
  </si>
  <si>
    <t>Germil</t>
  </si>
  <si>
    <t>130205</t>
  </si>
  <si>
    <t>Gestaçô</t>
  </si>
  <si>
    <t>131610</t>
  </si>
  <si>
    <t>Gião</t>
  </si>
  <si>
    <t>030237</t>
  </si>
  <si>
    <t>Gilmonde</t>
  </si>
  <si>
    <t>040216</t>
  </si>
  <si>
    <t>Gimonde</t>
  </si>
  <si>
    <t>420310</t>
  </si>
  <si>
    <t>Ginetes</t>
  </si>
  <si>
    <t>080202</t>
  </si>
  <si>
    <t>Giões</t>
  </si>
  <si>
    <t>091205</t>
  </si>
  <si>
    <t>Girabolhos</t>
  </si>
  <si>
    <t>070402</t>
  </si>
  <si>
    <t>Glória</t>
  </si>
  <si>
    <t>030112</t>
  </si>
  <si>
    <t>Goães</t>
  </si>
  <si>
    <t>060604</t>
  </si>
  <si>
    <t>030714</t>
  </si>
  <si>
    <t>Golães</t>
  </si>
  <si>
    <t>141202</t>
  </si>
  <si>
    <t>100404</t>
  </si>
  <si>
    <t>Golpilheira</t>
  </si>
  <si>
    <t>030820</t>
  </si>
  <si>
    <t>Gonça</t>
  </si>
  <si>
    <t>090757</t>
  </si>
  <si>
    <t>Gonçalo</t>
  </si>
  <si>
    <t>090721</t>
  </si>
  <si>
    <t>Gonçalo Bocas</t>
  </si>
  <si>
    <t>030821</t>
  </si>
  <si>
    <t>Gondar</t>
  </si>
  <si>
    <t>130117</t>
  </si>
  <si>
    <t>161006</t>
  </si>
  <si>
    <t>Gondarém</t>
  </si>
  <si>
    <t>040217</t>
  </si>
  <si>
    <t>Gondesende</t>
  </si>
  <si>
    <t>031009</t>
  </si>
  <si>
    <t>Gondoriz</t>
  </si>
  <si>
    <t>160115</t>
  </si>
  <si>
    <t>160728</t>
  </si>
  <si>
    <t>Gondufe</t>
  </si>
  <si>
    <t>180309</t>
  </si>
  <si>
    <t>Gosende</t>
  </si>
  <si>
    <t>040218</t>
  </si>
  <si>
    <t>Gostei</t>
  </si>
  <si>
    <t>130134</t>
  </si>
  <si>
    <t>Gouveia (São Simão)</t>
  </si>
  <si>
    <t>171004</t>
  </si>
  <si>
    <t>Gouvinhas</t>
  </si>
  <si>
    <t>130206</t>
  </si>
  <si>
    <t>Gove</t>
  </si>
  <si>
    <t>101301</t>
  </si>
  <si>
    <t>Graça</t>
  </si>
  <si>
    <t>170612</t>
  </si>
  <si>
    <t>Gralhas</t>
  </si>
  <si>
    <t>070801</t>
  </si>
  <si>
    <t>Granja</t>
  </si>
  <si>
    <t>091309</t>
  </si>
  <si>
    <t>181906</t>
  </si>
  <si>
    <t>Granja do Tedo</t>
  </si>
  <si>
    <t>061506</t>
  </si>
  <si>
    <t>Granja do Ulmeiro</t>
  </si>
  <si>
    <t>181810</t>
  </si>
  <si>
    <t>Granjal</t>
  </si>
  <si>
    <t>040515</t>
  </si>
  <si>
    <t>Grijó</t>
  </si>
  <si>
    <t>040219</t>
  </si>
  <si>
    <t>Grijó de Parada</t>
  </si>
  <si>
    <t>130207</t>
  </si>
  <si>
    <t>Grilo</t>
  </si>
  <si>
    <t>440101</t>
  </si>
  <si>
    <t>030319</t>
  </si>
  <si>
    <t>Gualtar</t>
  </si>
  <si>
    <t>090758</t>
  </si>
  <si>
    <t>182108</t>
  </si>
  <si>
    <t>Guardão</t>
  </si>
  <si>
    <t>030823</t>
  </si>
  <si>
    <t>Guardizela</t>
  </si>
  <si>
    <t>080102</t>
  </si>
  <si>
    <t>Guia</t>
  </si>
  <si>
    <t>171410</t>
  </si>
  <si>
    <t>Guiães</t>
  </si>
  <si>
    <t>131611</t>
  </si>
  <si>
    <t>Guilhabreu</t>
  </si>
  <si>
    <t>091310</t>
  </si>
  <si>
    <t>Guilheiro</t>
  </si>
  <si>
    <t>031108</t>
  </si>
  <si>
    <t>Guilhofrei</t>
  </si>
  <si>
    <t>131141</t>
  </si>
  <si>
    <t>Guilhufe e Urrô</t>
  </si>
  <si>
    <t>091407</t>
  </si>
  <si>
    <t>470106</t>
  </si>
  <si>
    <t>Horta (Angústias)</t>
  </si>
  <si>
    <t>470107</t>
  </si>
  <si>
    <t>Horta (Conceição)</t>
  </si>
  <si>
    <t>470108</t>
  </si>
  <si>
    <t>Horta (Matriz)</t>
  </si>
  <si>
    <t>040909</t>
  </si>
  <si>
    <t>Horta da Vilariça</t>
  </si>
  <si>
    <t>130306</t>
  </si>
  <si>
    <t>Idães</t>
  </si>
  <si>
    <t>141107</t>
  </si>
  <si>
    <t>Igreja Nova do Sobral</t>
  </si>
  <si>
    <t>070202</t>
  </si>
  <si>
    <t>Igrejinha</t>
  </si>
  <si>
    <t>310906</t>
  </si>
  <si>
    <t>Ilha</t>
  </si>
  <si>
    <t>011008</t>
  </si>
  <si>
    <t>Ílhavo (São Salvador)</t>
  </si>
  <si>
    <t>310301</t>
  </si>
  <si>
    <t>Imaculado Coração de Maria</t>
  </si>
  <si>
    <t>030824</t>
  </si>
  <si>
    <t>Infantas</t>
  </si>
  <si>
    <t>160510</t>
  </si>
  <si>
    <t>Infesta</t>
  </si>
  <si>
    <t>031404</t>
  </si>
  <si>
    <t>Infias</t>
  </si>
  <si>
    <t>090507</t>
  </si>
  <si>
    <t>050104</t>
  </si>
  <si>
    <t>Inguias</t>
  </si>
  <si>
    <t>181105</t>
  </si>
  <si>
    <t>Ínsua</t>
  </si>
  <si>
    <t>131115</t>
  </si>
  <si>
    <t>Irivo</t>
  </si>
  <si>
    <t>050605</t>
  </si>
  <si>
    <t>Isna</t>
  </si>
  <si>
    <t>061204</t>
  </si>
  <si>
    <t>Janeiro de Baixo</t>
  </si>
  <si>
    <t>310205</t>
  </si>
  <si>
    <t>Jardim da Serra</t>
  </si>
  <si>
    <t>310105</t>
  </si>
  <si>
    <t>Jardim do Mar</t>
  </si>
  <si>
    <t>090759</t>
  </si>
  <si>
    <t>Jarmelo São Miguel</t>
  </si>
  <si>
    <t>090760</t>
  </si>
  <si>
    <t>Jarmelo São Pedro</t>
  </si>
  <si>
    <t>130118</t>
  </si>
  <si>
    <t>Jazente</t>
  </si>
  <si>
    <t>031219</t>
  </si>
  <si>
    <t>Joane</t>
  </si>
  <si>
    <t>090722</t>
  </si>
  <si>
    <t>João Antão</t>
  </si>
  <si>
    <t>160142</t>
  </si>
  <si>
    <t>Jolda (São Paio)</t>
  </si>
  <si>
    <t>170704</t>
  </si>
  <si>
    <t>Jou</t>
  </si>
  <si>
    <t>130307</t>
  </si>
  <si>
    <t>Jugueiros</t>
  </si>
  <si>
    <t>101606</t>
  </si>
  <si>
    <t>Juncal</t>
  </si>
  <si>
    <t>011905</t>
  </si>
  <si>
    <t>Junqueira</t>
  </si>
  <si>
    <t>131612</t>
  </si>
  <si>
    <t>131613</t>
  </si>
  <si>
    <t>Labruge</t>
  </si>
  <si>
    <t>160729</t>
  </si>
  <si>
    <t>Labruja</t>
  </si>
  <si>
    <t>160759</t>
  </si>
  <si>
    <t>Labrujó, Rendufe e Vilar do Monte</t>
  </si>
  <si>
    <t>050505</t>
  </si>
  <si>
    <t>Ladoeiro</t>
  </si>
  <si>
    <t>061106</t>
  </si>
  <si>
    <t>Lagares</t>
  </si>
  <si>
    <t>131142</t>
  </si>
  <si>
    <t>Lagares e Figueira</t>
  </si>
  <si>
    <t>031323</t>
  </si>
  <si>
    <t>Lage</t>
  </si>
  <si>
    <t>030113</t>
  </si>
  <si>
    <t>Lago</t>
  </si>
  <si>
    <t>040516</t>
  </si>
  <si>
    <t>420103</t>
  </si>
  <si>
    <t>Lagoa (Nossa Senhora do Rosário)</t>
  </si>
  <si>
    <t>420104</t>
  </si>
  <si>
    <t>Lagoa (Santa Cruz)</t>
  </si>
  <si>
    <t>480104</t>
  </si>
  <si>
    <t>Lajedo</t>
  </si>
  <si>
    <t>182109</t>
  </si>
  <si>
    <t>Lajeosa do Dão</t>
  </si>
  <si>
    <t>090307</t>
  </si>
  <si>
    <t>Lajeosa do Mondego</t>
  </si>
  <si>
    <t>430206</t>
  </si>
  <si>
    <t>Lajes</t>
  </si>
  <si>
    <t>480105</t>
  </si>
  <si>
    <t>460102</t>
  </si>
  <si>
    <t>180510</t>
  </si>
  <si>
    <t>Lalim</t>
  </si>
  <si>
    <t>030242</t>
  </si>
  <si>
    <t>Lama</t>
  </si>
  <si>
    <t>170314</t>
  </si>
  <si>
    <t>Lama de Arcos</t>
  </si>
  <si>
    <t>040517</t>
  </si>
  <si>
    <t>Lamalonga</t>
  </si>
  <si>
    <t>030322</t>
  </si>
  <si>
    <t>Lamas</t>
  </si>
  <si>
    <t>040518</t>
  </si>
  <si>
    <t>060901</t>
  </si>
  <si>
    <t>040718</t>
  </si>
  <si>
    <t>Lamas de Orelhão</t>
  </si>
  <si>
    <t>091012</t>
  </si>
  <si>
    <t>Lamegal</t>
  </si>
  <si>
    <t>180525</t>
  </si>
  <si>
    <t>Lamego (Almacave e Sé)</t>
  </si>
  <si>
    <t>091013</t>
  </si>
  <si>
    <t>Lameiras</t>
  </si>
  <si>
    <t>181811</t>
  </si>
  <si>
    <t>Lamosa</t>
  </si>
  <si>
    <t>100607</t>
  </si>
  <si>
    <t>Landal</t>
  </si>
  <si>
    <t>071202</t>
  </si>
  <si>
    <t>Landeira</t>
  </si>
  <si>
    <t>031221</t>
  </si>
  <si>
    <t>Landim</t>
  </si>
  <si>
    <t>031324</t>
  </si>
  <si>
    <t>Lanhas</t>
  </si>
  <si>
    <t>160211</t>
  </si>
  <si>
    <t>Lanhelas</t>
  </si>
  <si>
    <t>160915</t>
  </si>
  <si>
    <t>Lanheses</t>
  </si>
  <si>
    <t>030915</t>
  </si>
  <si>
    <t>Lanhoso</t>
  </si>
  <si>
    <t>180908</t>
  </si>
  <si>
    <t>Lapa do Lobo</t>
  </si>
  <si>
    <t>160410</t>
  </si>
  <si>
    <t>Lara</t>
  </si>
  <si>
    <t>050211</t>
  </si>
  <si>
    <t>Lardosa</t>
  </si>
  <si>
    <t>040910</t>
  </si>
  <si>
    <t>Larinho</t>
  </si>
  <si>
    <t>131308</t>
  </si>
  <si>
    <t>Laundos</t>
  </si>
  <si>
    <t>050419</t>
  </si>
  <si>
    <t>Lavacolhos</t>
  </si>
  <si>
    <t>061702</t>
  </si>
  <si>
    <t>Lavegadas</t>
  </si>
  <si>
    <t>060522</t>
  </si>
  <si>
    <t>Lavos</t>
  </si>
  <si>
    <t>160611</t>
  </si>
  <si>
    <t>Lavradas</t>
  </si>
  <si>
    <t>180511</t>
  </si>
  <si>
    <t>Lazarim</t>
  </si>
  <si>
    <t>171233</t>
  </si>
  <si>
    <t>Lebução, Fiães e Nozelos</t>
  </si>
  <si>
    <t>180709</t>
  </si>
  <si>
    <t>Leomil</t>
  </si>
  <si>
    <t>061005</t>
  </si>
  <si>
    <t>Liceia</t>
  </si>
  <si>
    <t>040404</t>
  </si>
  <si>
    <t>Ligares</t>
  </si>
  <si>
    <t>030243</t>
  </si>
  <si>
    <t>Lijó</t>
  </si>
  <si>
    <t>160612</t>
  </si>
  <si>
    <t>Lindoso</t>
  </si>
  <si>
    <t>040308</t>
  </si>
  <si>
    <t>Linhares</t>
  </si>
  <si>
    <t>090308</t>
  </si>
  <si>
    <t>130735</t>
  </si>
  <si>
    <t>Livração</t>
  </si>
  <si>
    <t>182110</t>
  </si>
  <si>
    <t>Lobão da Beira</t>
  </si>
  <si>
    <t>130510</t>
  </si>
  <si>
    <t>Lodares</t>
  </si>
  <si>
    <t>161007</t>
  </si>
  <si>
    <t>Loivo</t>
  </si>
  <si>
    <t>130208</t>
  </si>
  <si>
    <t>Loivos do Monte</t>
  </si>
  <si>
    <t>130119</t>
  </si>
  <si>
    <t>Lomba</t>
  </si>
  <si>
    <t>130405</t>
  </si>
  <si>
    <t>480106</t>
  </si>
  <si>
    <t>420203</t>
  </si>
  <si>
    <t>Lomba da Fazenda</t>
  </si>
  <si>
    <t>420503</t>
  </si>
  <si>
    <t>Lomba da Maia</t>
  </si>
  <si>
    <t>420504</t>
  </si>
  <si>
    <t>Lomba de São Pedro</t>
  </si>
  <si>
    <t>040519</t>
  </si>
  <si>
    <t>Lombo</t>
  </si>
  <si>
    <t>181908</t>
  </si>
  <si>
    <t>Longa</t>
  </si>
  <si>
    <t>121305</t>
  </si>
  <si>
    <t>Longomel</t>
  </si>
  <si>
    <t>030827</t>
  </si>
  <si>
    <t>Longos</t>
  </si>
  <si>
    <t>160411</t>
  </si>
  <si>
    <t>Longos Vales</t>
  </si>
  <si>
    <t>090907</t>
  </si>
  <si>
    <t>Longroiva</t>
  </si>
  <si>
    <t>021117</t>
  </si>
  <si>
    <t>Longueira/Almograve</t>
  </si>
  <si>
    <t>030828</t>
  </si>
  <si>
    <t>Lordelo</t>
  </si>
  <si>
    <t>131013</t>
  </si>
  <si>
    <t>171414</t>
  </si>
  <si>
    <t>182316</t>
  </si>
  <si>
    <t>Lordosa</t>
  </si>
  <si>
    <t>091207</t>
  </si>
  <si>
    <t>Loriga</t>
  </si>
  <si>
    <t>061304</t>
  </si>
  <si>
    <t>Lorvão</t>
  </si>
  <si>
    <t>080808</t>
  </si>
  <si>
    <t>Loulé (São Clemente)</t>
  </si>
  <si>
    <t>080809</t>
  </si>
  <si>
    <t>Loulé (São Sebastião)</t>
  </si>
  <si>
    <t>031109</t>
  </si>
  <si>
    <t>Louredo</t>
  </si>
  <si>
    <t>130120</t>
  </si>
  <si>
    <t>131014</t>
  </si>
  <si>
    <t>031325</t>
  </si>
  <si>
    <t>Loureira</t>
  </si>
  <si>
    <t>011304</t>
  </si>
  <si>
    <t>Loureiro</t>
  </si>
  <si>
    <t>170805</t>
  </si>
  <si>
    <t>110707</t>
  </si>
  <si>
    <t>101506</t>
  </si>
  <si>
    <t>Louriçal</t>
  </si>
  <si>
    <t>050212</t>
  </si>
  <si>
    <t>Louriçal do Campo</t>
  </si>
  <si>
    <t>031223</t>
  </si>
  <si>
    <t>Louro</t>
  </si>
  <si>
    <t>010913</t>
  </si>
  <si>
    <t>Lourosa</t>
  </si>
  <si>
    <t>061109</t>
  </si>
  <si>
    <t>040911</t>
  </si>
  <si>
    <t>Lousa</t>
  </si>
  <si>
    <t>110708</t>
  </si>
  <si>
    <t>031224</t>
  </si>
  <si>
    <t>Lousado</t>
  </si>
  <si>
    <t>130121</t>
  </si>
  <si>
    <t>Lufrei</t>
  </si>
  <si>
    <t>110618</t>
  </si>
  <si>
    <t>Lumiar</t>
  </si>
  <si>
    <t>181106</t>
  </si>
  <si>
    <t>Lusinde</t>
  </si>
  <si>
    <t>011104</t>
  </si>
  <si>
    <t>Luso</t>
  </si>
  <si>
    <t>070802</t>
  </si>
  <si>
    <t>Luz</t>
  </si>
  <si>
    <t>080703</t>
  </si>
  <si>
    <t>440102</t>
  </si>
  <si>
    <t>021115</t>
  </si>
  <si>
    <t>Luzianes-Gare</t>
  </si>
  <si>
    <t>131140</t>
  </si>
  <si>
    <t>Luzim e Vila Cova</t>
  </si>
  <si>
    <t>050105</t>
  </si>
  <si>
    <t>Maçainhas</t>
  </si>
  <si>
    <t>090723</t>
  </si>
  <si>
    <t>090309</t>
  </si>
  <si>
    <t>Maçal do Chão</t>
  </si>
  <si>
    <t>100204</t>
  </si>
  <si>
    <t>Maçãs de Dona Maria</t>
  </si>
  <si>
    <t>011504</t>
  </si>
  <si>
    <t>Maceda</t>
  </si>
  <si>
    <t>040520</t>
  </si>
  <si>
    <t>040221</t>
  </si>
  <si>
    <t>Macedo do Mato</t>
  </si>
  <si>
    <t>090509</t>
  </si>
  <si>
    <t>Maceira</t>
  </si>
  <si>
    <t>100913</t>
  </si>
  <si>
    <t>310403</t>
  </si>
  <si>
    <t>130512</t>
  </si>
  <si>
    <t>Macieira</t>
  </si>
  <si>
    <t>131614</t>
  </si>
  <si>
    <t>Macieira da Maia</t>
  </si>
  <si>
    <t>011906</t>
  </si>
  <si>
    <t>Macieira de Cambra</t>
  </si>
  <si>
    <t>030244</t>
  </si>
  <si>
    <t>Macieira de Rates</t>
  </si>
  <si>
    <t>011305</t>
  </si>
  <si>
    <t>Macieira de Sarnes</t>
  </si>
  <si>
    <t>010112</t>
  </si>
  <si>
    <t>Macinhata do Vouga</t>
  </si>
  <si>
    <t>131709</t>
  </si>
  <si>
    <t>460204</t>
  </si>
  <si>
    <t>310502</t>
  </si>
  <si>
    <t>Madalena do Mar</t>
  </si>
  <si>
    <t>050606</t>
  </si>
  <si>
    <t>Madeirã</t>
  </si>
  <si>
    <t>110909</t>
  </si>
  <si>
    <t>420505</t>
  </si>
  <si>
    <t>060507</t>
  </si>
  <si>
    <t>Maiorca</t>
  </si>
  <si>
    <t>100109</t>
  </si>
  <si>
    <t>Maiorga</t>
  </si>
  <si>
    <t>170316</t>
  </si>
  <si>
    <t>Mairos</t>
  </si>
  <si>
    <t>091118</t>
  </si>
  <si>
    <t>Malcata</t>
  </si>
  <si>
    <t>090213</t>
  </si>
  <si>
    <t>Malhada Sorda</t>
  </si>
  <si>
    <t>040607</t>
  </si>
  <si>
    <t>Malhadas</t>
  </si>
  <si>
    <t>050214</t>
  </si>
  <si>
    <t>Malpica do Tejo</t>
  </si>
  <si>
    <t>450201</t>
  </si>
  <si>
    <t>Manadas (Santa Bárbara)</t>
  </si>
  <si>
    <t>130123</t>
  </si>
  <si>
    <t>Mancelos</t>
  </si>
  <si>
    <t>030245</t>
  </si>
  <si>
    <t>Manhente</t>
  </si>
  <si>
    <t>181607</t>
  </si>
  <si>
    <t>Manhouce</t>
  </si>
  <si>
    <t>091014</t>
  </si>
  <si>
    <t>Manigoto</t>
  </si>
  <si>
    <t>010413</t>
  </si>
  <si>
    <t>Mansores</t>
  </si>
  <si>
    <t>090802</t>
  </si>
  <si>
    <t>Manteigas (Santa Maria)</t>
  </si>
  <si>
    <t>090803</t>
  </si>
  <si>
    <t>Manteigas (São Pedro)</t>
  </si>
  <si>
    <t>130736</t>
  </si>
  <si>
    <t>Marco</t>
  </si>
  <si>
    <t>120905</t>
  </si>
  <si>
    <t>Margem</t>
  </si>
  <si>
    <t>090908</t>
  </si>
  <si>
    <t>Marialva</t>
  </si>
  <si>
    <t>060508</t>
  </si>
  <si>
    <t>Marinha das Ondas</t>
  </si>
  <si>
    <t>101001</t>
  </si>
  <si>
    <t>141502</t>
  </si>
  <si>
    <t>Marinhais</t>
  </si>
  <si>
    <t>180805</t>
  </si>
  <si>
    <t>Marmeleira</t>
  </si>
  <si>
    <t>090724</t>
  </si>
  <si>
    <t>Marmeleiro</t>
  </si>
  <si>
    <t>080902</t>
  </si>
  <si>
    <t>Marmelete</t>
  </si>
  <si>
    <t>030247</t>
  </si>
  <si>
    <t>Martim</t>
  </si>
  <si>
    <t>080203</t>
  </si>
  <si>
    <t>Martim Longo</t>
  </si>
  <si>
    <t>140105</t>
  </si>
  <si>
    <t>Martinchel</t>
  </si>
  <si>
    <t>110621</t>
  </si>
  <si>
    <t>Marvila</t>
  </si>
  <si>
    <t>040309</t>
  </si>
  <si>
    <t>Marzagão</t>
  </si>
  <si>
    <t>040720</t>
  </si>
  <si>
    <t>Mascarenhas</t>
  </si>
  <si>
    <t>090410</t>
  </si>
  <si>
    <t>Mata de Lobos</t>
  </si>
  <si>
    <t>090510</t>
  </si>
  <si>
    <t>Matança</t>
  </si>
  <si>
    <t>041108</t>
  </si>
  <si>
    <t>Matela</t>
  </si>
  <si>
    <t>171415</t>
  </si>
  <si>
    <t>Mateus</t>
  </si>
  <si>
    <t>061006</t>
  </si>
  <si>
    <t>Meãs do Campo</t>
  </si>
  <si>
    <t>110107</t>
  </si>
  <si>
    <t>Meca</t>
  </si>
  <si>
    <t>050506</t>
  </si>
  <si>
    <t>Medelim</t>
  </si>
  <si>
    <t>030716</t>
  </si>
  <si>
    <t>Medelo</t>
  </si>
  <si>
    <t>171106</t>
  </si>
  <si>
    <t>Medrões</t>
  </si>
  <si>
    <t>141917</t>
  </si>
  <si>
    <t>Meia Via</t>
  </si>
  <si>
    <t>050707</t>
  </si>
  <si>
    <t>Meimão</t>
  </si>
  <si>
    <t>050708</t>
  </si>
  <si>
    <t>Meimoa</t>
  </si>
  <si>
    <t>130513</t>
  </si>
  <si>
    <t>Meinedo</t>
  </si>
  <si>
    <t>090725</t>
  </si>
  <si>
    <t>Meios</t>
  </si>
  <si>
    <t>101515</t>
  </si>
  <si>
    <t>Meirinhas</t>
  </si>
  <si>
    <t>040809</t>
  </si>
  <si>
    <t>Meirinhos</t>
  </si>
  <si>
    <t>130910</t>
  </si>
  <si>
    <t>Meixomil</t>
  </si>
  <si>
    <t>150503</t>
  </si>
  <si>
    <t>Melides</t>
  </si>
  <si>
    <t>161009</t>
  </si>
  <si>
    <t>Mentrestido</t>
  </si>
  <si>
    <t>020904</t>
  </si>
  <si>
    <t>160415</t>
  </si>
  <si>
    <t>Merufe</t>
  </si>
  <si>
    <t>061110</t>
  </si>
  <si>
    <t>Meruge</t>
  </si>
  <si>
    <t>030830</t>
  </si>
  <si>
    <t>170408</t>
  </si>
  <si>
    <t>Mesão Frio (Santo André)</t>
  </si>
  <si>
    <t>090310</t>
  </si>
  <si>
    <t>Mesquitela</t>
  </si>
  <si>
    <t>020103</t>
  </si>
  <si>
    <t>Messejana</t>
  </si>
  <si>
    <t>081102</t>
  </si>
  <si>
    <t>Mexilhoeira Grande</t>
  </si>
  <si>
    <t>061608</t>
  </si>
  <si>
    <t>Midões</t>
  </si>
  <si>
    <t>100915</t>
  </si>
  <si>
    <t>Milagres</t>
  </si>
  <si>
    <t>110911</t>
  </si>
  <si>
    <t>Milharado</t>
  </si>
  <si>
    <t>130608</t>
  </si>
  <si>
    <t>Milheirós</t>
  </si>
  <si>
    <t>010914</t>
  </si>
  <si>
    <t>Milheirós de Poiares</t>
  </si>
  <si>
    <t>111516</t>
  </si>
  <si>
    <t>Mina de Água</t>
  </si>
  <si>
    <t>140206</t>
  </si>
  <si>
    <t>Minde</t>
  </si>
  <si>
    <t>131616</t>
  </si>
  <si>
    <t>Mindelo</t>
  </si>
  <si>
    <t>090311</t>
  </si>
  <si>
    <t>Minhocal</t>
  </si>
  <si>
    <t>181706</t>
  </si>
  <si>
    <t>Mioma</t>
  </si>
  <si>
    <t>060801</t>
  </si>
  <si>
    <t>101608</t>
  </si>
  <si>
    <t>Mira de Aire</t>
  </si>
  <si>
    <t>160121</t>
  </si>
  <si>
    <t>Miranda</t>
  </si>
  <si>
    <t>060902</t>
  </si>
  <si>
    <t>040608</t>
  </si>
  <si>
    <t>040721</t>
  </si>
  <si>
    <t>030325</t>
  </si>
  <si>
    <t>Mire de Tibães</t>
  </si>
  <si>
    <t>110661</t>
  </si>
  <si>
    <t>Misericórdia</t>
  </si>
  <si>
    <t>141613</t>
  </si>
  <si>
    <t>Moçarria</t>
  </si>
  <si>
    <t>131617</t>
  </si>
  <si>
    <t>Modivas</t>
  </si>
  <si>
    <t>180312</t>
  </si>
  <si>
    <t>Mões</t>
  </si>
  <si>
    <t>031225</t>
  </si>
  <si>
    <t>Mogege</t>
  </si>
  <si>
    <t>031010</t>
  </si>
  <si>
    <t>Moimenta</t>
  </si>
  <si>
    <t>180408</t>
  </si>
  <si>
    <t>180710</t>
  </si>
  <si>
    <t>091311</t>
  </si>
  <si>
    <t>Moimentinha</t>
  </si>
  <si>
    <t>060518</t>
  </si>
  <si>
    <t>Moinhos da Gândara</t>
  </si>
  <si>
    <t>010307</t>
  </si>
  <si>
    <t>101003</t>
  </si>
  <si>
    <t>150603</t>
  </si>
  <si>
    <t>110803</t>
  </si>
  <si>
    <t>Moita dos Ferreiros</t>
  </si>
  <si>
    <t>140207</t>
  </si>
  <si>
    <t>Moitas Venda</t>
  </si>
  <si>
    <t>010414</t>
  </si>
  <si>
    <t>Moldes</t>
  </si>
  <si>
    <t>180313</t>
  </si>
  <si>
    <t>Moledo</t>
  </si>
  <si>
    <t>182111</t>
  </si>
  <si>
    <t>Molelos</t>
  </si>
  <si>
    <t>080903</t>
  </si>
  <si>
    <t>182004</t>
  </si>
  <si>
    <t>Mondim da Beira</t>
  </si>
  <si>
    <t>170505</t>
  </si>
  <si>
    <t>171416</t>
  </si>
  <si>
    <t>Mondrões</t>
  </si>
  <si>
    <t>121102</t>
  </si>
  <si>
    <t>050216</t>
  </si>
  <si>
    <t>Monforte da Beira</t>
  </si>
  <si>
    <t>140208</t>
  </si>
  <si>
    <t>Monsanto</t>
  </si>
  <si>
    <t>071103</t>
  </si>
  <si>
    <t>Monsaraz</t>
  </si>
  <si>
    <t>030917</t>
  </si>
  <si>
    <t>Monsul</t>
  </si>
  <si>
    <t>121205</t>
  </si>
  <si>
    <t>Montalvão</t>
  </si>
  <si>
    <t>140802</t>
  </si>
  <si>
    <t>Montalvo</t>
  </si>
  <si>
    <t>121302</t>
  </si>
  <si>
    <t>Montargil</t>
  </si>
  <si>
    <t>160920</t>
  </si>
  <si>
    <t>Montaria</t>
  </si>
  <si>
    <t>011202</t>
  </si>
  <si>
    <t>Monte</t>
  </si>
  <si>
    <t>310302</t>
  </si>
  <si>
    <t>131413</t>
  </si>
  <si>
    <t>Monte Córdova</t>
  </si>
  <si>
    <t>120605</t>
  </si>
  <si>
    <t>Monte da Pedra</t>
  </si>
  <si>
    <t>070903</t>
  </si>
  <si>
    <t>Monte do Trigo</t>
  </si>
  <si>
    <t>081603</t>
  </si>
  <si>
    <t>Monte Gordo</t>
  </si>
  <si>
    <t>160122</t>
  </si>
  <si>
    <t>Monte Redondo</t>
  </si>
  <si>
    <t>180314</t>
  </si>
  <si>
    <t>Monteiras</t>
  </si>
  <si>
    <t>080506</t>
  </si>
  <si>
    <t>050802</t>
  </si>
  <si>
    <t>Montes da Senhora</t>
  </si>
  <si>
    <t>071001</t>
  </si>
  <si>
    <t>Montoito</t>
  </si>
  <si>
    <t>070703</t>
  </si>
  <si>
    <t>040521</t>
  </si>
  <si>
    <t>Morais</t>
  </si>
  <si>
    <t>130609</t>
  </si>
  <si>
    <t>Moreira</t>
  </si>
  <si>
    <t>160418</t>
  </si>
  <si>
    <t>030831</t>
  </si>
  <si>
    <t>Moreira de Cónegos</t>
  </si>
  <si>
    <t>091312</t>
  </si>
  <si>
    <t>Moreira de Rei</t>
  </si>
  <si>
    <t>030515</t>
  </si>
  <si>
    <t>Moreira do Castelo</t>
  </si>
  <si>
    <t>170317</t>
  </si>
  <si>
    <t>Moreiras</t>
  </si>
  <si>
    <t>170616</t>
  </si>
  <si>
    <t>Morgade</t>
  </si>
  <si>
    <t>040224</t>
  </si>
  <si>
    <t>Mós</t>
  </si>
  <si>
    <t>040913</t>
  </si>
  <si>
    <t>031110</t>
  </si>
  <si>
    <t>Mosteiro</t>
  </si>
  <si>
    <t>050607</t>
  </si>
  <si>
    <t>480107</t>
  </si>
  <si>
    <t>120203</t>
  </si>
  <si>
    <t>Mosteiros</t>
  </si>
  <si>
    <t>420311</t>
  </si>
  <si>
    <t>070803</t>
  </si>
  <si>
    <t>030252</t>
  </si>
  <si>
    <t>Moure</t>
  </si>
  <si>
    <t>031328</t>
  </si>
  <si>
    <t>140106</t>
  </si>
  <si>
    <t>Mouriscas</t>
  </si>
  <si>
    <t>061609</t>
  </si>
  <si>
    <t>Mouronho</t>
  </si>
  <si>
    <t>010916</t>
  </si>
  <si>
    <t>Mozelos</t>
  </si>
  <si>
    <t>160513</t>
  </si>
  <si>
    <t>141503</t>
  </si>
  <si>
    <t>Muge</t>
  </si>
  <si>
    <t>160922</t>
  </si>
  <si>
    <t>Mujães</t>
  </si>
  <si>
    <t>182318</t>
  </si>
  <si>
    <t>Mundão</t>
  </si>
  <si>
    <t>170705</t>
  </si>
  <si>
    <t>040722</t>
  </si>
  <si>
    <t>Múrias</t>
  </si>
  <si>
    <t>131808</t>
  </si>
  <si>
    <t>Muro</t>
  </si>
  <si>
    <t>060208</t>
  </si>
  <si>
    <t>Murtede</t>
  </si>
  <si>
    <t>011203</t>
  </si>
  <si>
    <t>090511</t>
  </si>
  <si>
    <t>Muxagata</t>
  </si>
  <si>
    <t>091410</t>
  </si>
  <si>
    <t>100608</t>
  </si>
  <si>
    <t>Nadadouro</t>
  </si>
  <si>
    <t>181504</t>
  </si>
  <si>
    <t>Nagozelo do Douro</t>
  </si>
  <si>
    <t>091120</t>
  </si>
  <si>
    <t>Nave</t>
  </si>
  <si>
    <t>090219</t>
  </si>
  <si>
    <t>Nave de Haver</t>
  </si>
  <si>
    <t>160760</t>
  </si>
  <si>
    <t>Navió e Vitorino dos Piães</t>
  </si>
  <si>
    <t>101102</t>
  </si>
  <si>
    <t>131430</t>
  </si>
  <si>
    <t>Negrelos (São Tomé)</t>
  </si>
  <si>
    <t>170618</t>
  </si>
  <si>
    <t>Negrões</t>
  </si>
  <si>
    <t>180903</t>
  </si>
  <si>
    <t>030832</t>
  </si>
  <si>
    <t>Nespereira</t>
  </si>
  <si>
    <t>090612</t>
  </si>
  <si>
    <t>180409</t>
  </si>
  <si>
    <t>130515</t>
  </si>
  <si>
    <t>Nevogilde</t>
  </si>
  <si>
    <t>031227</t>
  </si>
  <si>
    <t>Nine</t>
  </si>
  <si>
    <t>040225</t>
  </si>
  <si>
    <t>Nogueira</t>
  </si>
  <si>
    <t>160613</t>
  </si>
  <si>
    <t>170318</t>
  </si>
  <si>
    <t>Nogueira da Montanha</t>
  </si>
  <si>
    <t>010917</t>
  </si>
  <si>
    <t>Nogueira da Regedoura</t>
  </si>
  <si>
    <t>061111</t>
  </si>
  <si>
    <t>Nogueira do Cravo</t>
  </si>
  <si>
    <t>130620</t>
  </si>
  <si>
    <t>Nogueira e Silva Escura</t>
  </si>
  <si>
    <t>420204</t>
  </si>
  <si>
    <t>450202</t>
  </si>
  <si>
    <t>Norte Grande (Neves)</t>
  </si>
  <si>
    <t>450102</t>
  </si>
  <si>
    <t>Norte Pequeno</t>
  </si>
  <si>
    <t>071406</t>
  </si>
  <si>
    <t>Nossa Senhora da Conceição e São Bartolomeu</t>
  </si>
  <si>
    <t>120401</t>
  </si>
  <si>
    <t>Nossa Senhora da Expectação</t>
  </si>
  <si>
    <t>120501</t>
  </si>
  <si>
    <t>Nossa Senhora da Graça de Póvoa e Meadas</t>
  </si>
  <si>
    <t>070502</t>
  </si>
  <si>
    <t>Nossa Senhora da Graça do Divor</t>
  </si>
  <si>
    <t>120402</t>
  </si>
  <si>
    <t>Nossa Senhora da Graça dos Degolados</t>
  </si>
  <si>
    <t>142115</t>
  </si>
  <si>
    <t>Nossa Senhora da Piedade</t>
  </si>
  <si>
    <t>142111</t>
  </si>
  <si>
    <t>Nossa Senhora das Misericórdias</t>
  </si>
  <si>
    <t>020506</t>
  </si>
  <si>
    <t>Nossa Senhora das Neves</t>
  </si>
  <si>
    <t>141002</t>
  </si>
  <si>
    <t>Nossa Senhora de Fátima</t>
  </si>
  <si>
    <t>070503</t>
  </si>
  <si>
    <t>Nossa Senhora de Machede</t>
  </si>
  <si>
    <t>141110</t>
  </si>
  <si>
    <t>Nossa Senhora do Pranto</t>
  </si>
  <si>
    <t>420404</t>
  </si>
  <si>
    <t>Nossa Senhora dos Remédios</t>
  </si>
  <si>
    <t>091411</t>
  </si>
  <si>
    <t>Numão</t>
  </si>
  <si>
    <t>080303</t>
  </si>
  <si>
    <t>Odeceixe</t>
  </si>
  <si>
    <t>080403</t>
  </si>
  <si>
    <t>Odeleite</t>
  </si>
  <si>
    <t>080704</t>
  </si>
  <si>
    <t>Odiáxere</t>
  </si>
  <si>
    <t>020804</t>
  </si>
  <si>
    <t>111603</t>
  </si>
  <si>
    <t>011403</t>
  </si>
  <si>
    <t>Oiã</t>
  </si>
  <si>
    <t>141808</t>
  </si>
  <si>
    <t>Olalhas</t>
  </si>
  <si>
    <t>131121</t>
  </si>
  <si>
    <t>Oldrões</t>
  </si>
  <si>
    <t>050509</t>
  </si>
  <si>
    <t>Oledo</t>
  </si>
  <si>
    <t>031330</t>
  </si>
  <si>
    <t>160614</t>
  </si>
  <si>
    <t>050614</t>
  </si>
  <si>
    <t>Oleiros-Amieira</t>
  </si>
  <si>
    <t>110108</t>
  </si>
  <si>
    <t>Olhalvo</t>
  </si>
  <si>
    <t>081003</t>
  </si>
  <si>
    <t>101203</t>
  </si>
  <si>
    <t>Olho Marinho</t>
  </si>
  <si>
    <t>110633</t>
  </si>
  <si>
    <t>Olivais</t>
  </si>
  <si>
    <t>030254</t>
  </si>
  <si>
    <t>Oliveira</t>
  </si>
  <si>
    <t>160123</t>
  </si>
  <si>
    <t>170403</t>
  </si>
  <si>
    <t>031239</t>
  </si>
  <si>
    <t>Oliveira (Santa Maria)</t>
  </si>
  <si>
    <t>031242</t>
  </si>
  <si>
    <t>Oliveira (São Mateus)</t>
  </si>
  <si>
    <t>011404</t>
  </si>
  <si>
    <t>180204</t>
  </si>
  <si>
    <t>Oliveira do Conde</t>
  </si>
  <si>
    <t>131712</t>
  </si>
  <si>
    <t>Oliveira do Douro</t>
  </si>
  <si>
    <t>180410</t>
  </si>
  <si>
    <t>010508</t>
  </si>
  <si>
    <t>Oliveirinha</t>
  </si>
  <si>
    <t>040523</t>
  </si>
  <si>
    <t>Olmos</t>
  </si>
  <si>
    <t>070302</t>
  </si>
  <si>
    <t>Orada</t>
  </si>
  <si>
    <t>050420</t>
  </si>
  <si>
    <t>Orca</t>
  </si>
  <si>
    <t>182319</t>
  </si>
  <si>
    <t>Orgens</t>
  </si>
  <si>
    <t>050312</t>
  </si>
  <si>
    <t>Orjais</t>
  </si>
  <si>
    <t>141307</t>
  </si>
  <si>
    <t>Ortiga</t>
  </si>
  <si>
    <t>050609</t>
  </si>
  <si>
    <t>Orvalho</t>
  </si>
  <si>
    <t>011310</t>
  </si>
  <si>
    <t>Ossela</t>
  </si>
  <si>
    <t>110109</t>
  </si>
  <si>
    <t>Ota</t>
  </si>
  <si>
    <t>011805</t>
  </si>
  <si>
    <t>Ouca</t>
  </si>
  <si>
    <t>170320</t>
  </si>
  <si>
    <t>Oura</t>
  </si>
  <si>
    <t>060209</t>
  </si>
  <si>
    <t>Ourentã</t>
  </si>
  <si>
    <t>021203</t>
  </si>
  <si>
    <t>040226</t>
  </si>
  <si>
    <t>Outeiro</t>
  </si>
  <si>
    <t>160925</t>
  </si>
  <si>
    <t>170619</t>
  </si>
  <si>
    <t>170321</t>
  </si>
  <si>
    <t>Outeiro Seco</t>
  </si>
  <si>
    <t>041215</t>
  </si>
  <si>
    <t>Paçó</t>
  </si>
  <si>
    <t>160124</t>
  </si>
  <si>
    <t>Paçô</t>
  </si>
  <si>
    <t>131122</t>
  </si>
  <si>
    <t>Paço de Sousa</t>
  </si>
  <si>
    <t>171007</t>
  </si>
  <si>
    <t>Paços</t>
  </si>
  <si>
    <t>090613</t>
  </si>
  <si>
    <t>Paços da Serra</t>
  </si>
  <si>
    <t>010919</t>
  </si>
  <si>
    <t>Paços de Brandão</t>
  </si>
  <si>
    <t>130918</t>
  </si>
  <si>
    <t>080103</t>
  </si>
  <si>
    <t>Paderne</t>
  </si>
  <si>
    <t>160311</t>
  </si>
  <si>
    <t>030330</t>
  </si>
  <si>
    <t>Padim da Graça</t>
  </si>
  <si>
    <t>160514</t>
  </si>
  <si>
    <t>Padornelo</t>
  </si>
  <si>
    <t>171215</t>
  </si>
  <si>
    <t>Padrela e Tazem</t>
  </si>
  <si>
    <t>130126</t>
  </si>
  <si>
    <t>Padronelo</t>
  </si>
  <si>
    <t>160125</t>
  </si>
  <si>
    <t>Padroso</t>
  </si>
  <si>
    <t>141809</t>
  </si>
  <si>
    <t>Paialvo</t>
  </si>
  <si>
    <t>060523</t>
  </si>
  <si>
    <t>Paião</t>
  </si>
  <si>
    <t>091015</t>
  </si>
  <si>
    <t>Pala</t>
  </si>
  <si>
    <t>180807</t>
  </si>
  <si>
    <t>040609</t>
  </si>
  <si>
    <t>Palaçoulo</t>
  </si>
  <si>
    <t>011405</t>
  </si>
  <si>
    <t>Palhaça</t>
  </si>
  <si>
    <t>091313</t>
  </si>
  <si>
    <t>Palhais</t>
  </si>
  <si>
    <t>030255</t>
  </si>
  <si>
    <t>Palme</t>
  </si>
  <si>
    <t>030331</t>
  </si>
  <si>
    <t>Palmeira</t>
  </si>
  <si>
    <t>150802</t>
  </si>
  <si>
    <t>011106</t>
  </si>
  <si>
    <t>Pampilhosa</t>
  </si>
  <si>
    <t>061206</t>
  </si>
  <si>
    <t>090728</t>
  </si>
  <si>
    <t>Panoias de Cima</t>
  </si>
  <si>
    <t>030256</t>
  </si>
  <si>
    <t>Panque</t>
  </si>
  <si>
    <t>160515</t>
  </si>
  <si>
    <t>Parada</t>
  </si>
  <si>
    <t>180206</t>
  </si>
  <si>
    <t>171420</t>
  </si>
  <si>
    <t>Parada de Cunhos</t>
  </si>
  <si>
    <t>031331</t>
  </si>
  <si>
    <t>Parada de Gatim</t>
  </si>
  <si>
    <t>182116</t>
  </si>
  <si>
    <t>Parada de Gonta</t>
  </si>
  <si>
    <t>171005</t>
  </si>
  <si>
    <t>Parada de Pinhão</t>
  </si>
  <si>
    <t>131017</t>
  </si>
  <si>
    <t>Parada de Todeia</t>
  </si>
  <si>
    <t>031111</t>
  </si>
  <si>
    <t>Parada do Bouro</t>
  </si>
  <si>
    <t>030257</t>
  </si>
  <si>
    <t>Paradela</t>
  </si>
  <si>
    <t>040811</t>
  </si>
  <si>
    <t>170322</t>
  </si>
  <si>
    <t>040311</t>
  </si>
  <si>
    <t>Parambos</t>
  </si>
  <si>
    <t>040229</t>
  </si>
  <si>
    <t>Parâmio</t>
  </si>
  <si>
    <t>010704</t>
  </si>
  <si>
    <t>Paramos</t>
  </si>
  <si>
    <t>091208</t>
  </si>
  <si>
    <t>Paranhos</t>
  </si>
  <si>
    <t>131210</t>
  </si>
  <si>
    <t>071404</t>
  </si>
  <si>
    <t>Pardais</t>
  </si>
  <si>
    <t>010805</t>
  </si>
  <si>
    <t>Pardilhó</t>
  </si>
  <si>
    <t>131025</t>
  </si>
  <si>
    <t>181505</t>
  </si>
  <si>
    <t>Paredes da Beira</t>
  </si>
  <si>
    <t>130737</t>
  </si>
  <si>
    <t>Paredes de Viadores e Manhuncelos</t>
  </si>
  <si>
    <t>110662</t>
  </si>
  <si>
    <t>Parque das Nações</t>
  </si>
  <si>
    <t>180713</t>
  </si>
  <si>
    <t>Passô</t>
  </si>
  <si>
    <t>030719</t>
  </si>
  <si>
    <t>Passos</t>
  </si>
  <si>
    <t>040724</t>
  </si>
  <si>
    <t>050314</t>
  </si>
  <si>
    <t>Paul</t>
  </si>
  <si>
    <t>310106</t>
  </si>
  <si>
    <t>Paul do Mar</t>
  </si>
  <si>
    <t>181310</t>
  </si>
  <si>
    <t>Paus</t>
  </si>
  <si>
    <t>070704</t>
  </si>
  <si>
    <t>Pavia</t>
  </si>
  <si>
    <t>081004</t>
  </si>
  <si>
    <t>Pechão</t>
  </si>
  <si>
    <t>031230</t>
  </si>
  <si>
    <t>Pedome</t>
  </si>
  <si>
    <t>030413</t>
  </si>
  <si>
    <t>Pedraça</t>
  </si>
  <si>
    <t>030334</t>
  </si>
  <si>
    <t>Pedralva</t>
  </si>
  <si>
    <t>101609</t>
  </si>
  <si>
    <t>Pedreiras</t>
  </si>
  <si>
    <t>470109</t>
  </si>
  <si>
    <t>Pedro Miguel</t>
  </si>
  <si>
    <t>021401</t>
  </si>
  <si>
    <t>Pedrógão</t>
  </si>
  <si>
    <t>141909</t>
  </si>
  <si>
    <t>101302</t>
  </si>
  <si>
    <t>050911</t>
  </si>
  <si>
    <t>Pedrógão Pequeno</t>
  </si>
  <si>
    <t>130617</t>
  </si>
  <si>
    <t>Pedrouços</t>
  </si>
  <si>
    <t>090729</t>
  </si>
  <si>
    <t>Pega</t>
  </si>
  <si>
    <t>170108</t>
  </si>
  <si>
    <t>Pegarinhos</t>
  </si>
  <si>
    <t>140107</t>
  </si>
  <si>
    <t>Pego</t>
  </si>
  <si>
    <t>101508</t>
  </si>
  <si>
    <t>Pelariga</t>
  </si>
  <si>
    <t>100205</t>
  </si>
  <si>
    <t>Pelmá</t>
  </si>
  <si>
    <t>090109</t>
  </si>
  <si>
    <t>Pena Verde</t>
  </si>
  <si>
    <t>061307</t>
  </si>
  <si>
    <t>130313</t>
  </si>
  <si>
    <t>131139</t>
  </si>
  <si>
    <t>180516</t>
  </si>
  <si>
    <t>Penajóia</t>
  </si>
  <si>
    <t>050710</t>
  </si>
  <si>
    <t>130913</t>
  </si>
  <si>
    <t>Penamaior</t>
  </si>
  <si>
    <t>040812</t>
  </si>
  <si>
    <t>Penas Roias</t>
  </si>
  <si>
    <t>030835</t>
  </si>
  <si>
    <t>Pencelo</t>
  </si>
  <si>
    <t>182203</t>
  </si>
  <si>
    <t>Pendilhe</t>
  </si>
  <si>
    <t>181207</t>
  </si>
  <si>
    <t>Penela da Beira</t>
  </si>
  <si>
    <t>110663</t>
  </si>
  <si>
    <t>Penha de França</t>
  </si>
  <si>
    <t>050510</t>
  </si>
  <si>
    <t>Penha Garcia</t>
  </si>
  <si>
    <t>130738</t>
  </si>
  <si>
    <t>Penhalonga e Paços de Gaiolo</t>
  </si>
  <si>
    <t>041216</t>
  </si>
  <si>
    <t>Penhas Juntas</t>
  </si>
  <si>
    <t>101407</t>
  </si>
  <si>
    <t>160313</t>
  </si>
  <si>
    <t>Penso</t>
  </si>
  <si>
    <t>180517</t>
  </si>
  <si>
    <t>Penude</t>
  </si>
  <si>
    <t>180317</t>
  </si>
  <si>
    <t>Pepim</t>
  </si>
  <si>
    <t>090730</t>
  </si>
  <si>
    <t>Pêra do Moço</t>
  </si>
  <si>
    <t>050315</t>
  </si>
  <si>
    <t>Peraboa</t>
  </si>
  <si>
    <t>051102</t>
  </si>
  <si>
    <t>Perais</t>
  </si>
  <si>
    <t>110407</t>
  </si>
  <si>
    <t>Peral</t>
  </si>
  <si>
    <t>040524</t>
  </si>
  <si>
    <t>Peredo</t>
  </si>
  <si>
    <t>040813</t>
  </si>
  <si>
    <t>Peredo da Bemposta</t>
  </si>
  <si>
    <t>030259</t>
  </si>
  <si>
    <t>Pereira</t>
  </si>
  <si>
    <t>061008</t>
  </si>
  <si>
    <t>040312</t>
  </si>
  <si>
    <t>Pereiros</t>
  </si>
  <si>
    <t>030260</t>
  </si>
  <si>
    <t>Perelhal</t>
  </si>
  <si>
    <t>141614</t>
  </si>
  <si>
    <t>Pernes</t>
  </si>
  <si>
    <t>050421</t>
  </si>
  <si>
    <t>Pêro Viseu</t>
  </si>
  <si>
    <t>131125</t>
  </si>
  <si>
    <t>Perozelo</t>
  </si>
  <si>
    <t>160926</t>
  </si>
  <si>
    <t>Perre</t>
  </si>
  <si>
    <t>061207</t>
  </si>
  <si>
    <t>Pessegueiro</t>
  </si>
  <si>
    <t>011704</t>
  </si>
  <si>
    <t>Pessegueiro do Vouga</t>
  </si>
  <si>
    <t>021303</t>
  </si>
  <si>
    <t>Pias</t>
  </si>
  <si>
    <t>160420</t>
  </si>
  <si>
    <t>031335</t>
  </si>
  <si>
    <t>Pico</t>
  </si>
  <si>
    <t>420506</t>
  </si>
  <si>
    <t>Pico da Pedra</t>
  </si>
  <si>
    <t>040611</t>
  </si>
  <si>
    <t>Picote</t>
  </si>
  <si>
    <t>460103</t>
  </si>
  <si>
    <t>Piedade</t>
  </si>
  <si>
    <t>420324</t>
  </si>
  <si>
    <t>Pilar da Bretanha</t>
  </si>
  <si>
    <t>181608</t>
  </si>
  <si>
    <t>Pindelo dos Milagres</t>
  </si>
  <si>
    <t>181109</t>
  </si>
  <si>
    <t>Pindo</t>
  </si>
  <si>
    <t>040230</t>
  </si>
  <si>
    <t>Pinela</t>
  </si>
  <si>
    <t>041109</t>
  </si>
  <si>
    <t>Pinelo</t>
  </si>
  <si>
    <t>040313</t>
  </si>
  <si>
    <t>Pinhal do Norte</t>
  </si>
  <si>
    <t>150803</t>
  </si>
  <si>
    <t>Pinhal Novo</t>
  </si>
  <si>
    <t>091209</t>
  </si>
  <si>
    <t>Pinhanços</t>
  </si>
  <si>
    <t>170109</t>
  </si>
  <si>
    <t>Pinhão</t>
  </si>
  <si>
    <t>030836</t>
  </si>
  <si>
    <t>Pinheiro</t>
  </si>
  <si>
    <t>031112</t>
  </si>
  <si>
    <t>090110</t>
  </si>
  <si>
    <t>130314</t>
  </si>
  <si>
    <t>180319</t>
  </si>
  <si>
    <t>181005</t>
  </si>
  <si>
    <t>181403</t>
  </si>
  <si>
    <t>Pinheiro de Ázere</t>
  </si>
  <si>
    <t>160421</t>
  </si>
  <si>
    <t>Pinheiros</t>
  </si>
  <si>
    <t>091017</t>
  </si>
  <si>
    <t>170213</t>
  </si>
  <si>
    <t>Pinho</t>
  </si>
  <si>
    <t>181609</t>
  </si>
  <si>
    <t>091018</t>
  </si>
  <si>
    <t>Pínzio</t>
  </si>
  <si>
    <t>060111</t>
  </si>
  <si>
    <t>Piódão</t>
  </si>
  <si>
    <t>170623</t>
  </si>
  <si>
    <t>Pitões das Junias</t>
  </si>
  <si>
    <t>170353</t>
  </si>
  <si>
    <t>Planalto de Monforte (União das freguesias de Oucidres e Bobadela)</t>
  </si>
  <si>
    <t>100505</t>
  </si>
  <si>
    <t>Pó</t>
  </si>
  <si>
    <t>090912</t>
  </si>
  <si>
    <t>Poço do Canto</t>
  </si>
  <si>
    <t>160422</t>
  </si>
  <si>
    <t>Podame</t>
  </si>
  <si>
    <t>061403</t>
  </si>
  <si>
    <t>Podentes</t>
  </si>
  <si>
    <t>040406</t>
  </si>
  <si>
    <t>Poiares</t>
  </si>
  <si>
    <t>160734</t>
  </si>
  <si>
    <t>061703</t>
  </si>
  <si>
    <t>Poiares (Santo André)</t>
  </si>
  <si>
    <t>030837</t>
  </si>
  <si>
    <t>Polvoreira</t>
  </si>
  <si>
    <t>060112</t>
  </si>
  <si>
    <t>Pomares</t>
  </si>
  <si>
    <t>040314</t>
  </si>
  <si>
    <t>101509</t>
  </si>
  <si>
    <t>141203</t>
  </si>
  <si>
    <t>Pombalinho</t>
  </si>
  <si>
    <t>060113</t>
  </si>
  <si>
    <t>Pombeiro da Beira</t>
  </si>
  <si>
    <t>130315</t>
  </si>
  <si>
    <t>Pombeiro de Ribavizela</t>
  </si>
  <si>
    <t>311002</t>
  </si>
  <si>
    <t>480203</t>
  </si>
  <si>
    <t>420313</t>
  </si>
  <si>
    <t>Ponta Delgada (São José)</t>
  </si>
  <si>
    <t>420314</t>
  </si>
  <si>
    <t>Ponta Delgada (São Pedro)</t>
  </si>
  <si>
    <t>420312</t>
  </si>
  <si>
    <t>Ponta Delgada (São Sebastião)</t>
  </si>
  <si>
    <t>310107</t>
  </si>
  <si>
    <t>Ponta do Pargo</t>
  </si>
  <si>
    <t>310503</t>
  </si>
  <si>
    <t>420602</t>
  </si>
  <si>
    <t>Ponta Garça</t>
  </si>
  <si>
    <t>030838</t>
  </si>
  <si>
    <t>Ponte</t>
  </si>
  <si>
    <t>031337</t>
  </si>
  <si>
    <t>111310</t>
  </si>
  <si>
    <t>Ponte do Rol</t>
  </si>
  <si>
    <t>140604</t>
  </si>
  <si>
    <t>Pontével</t>
  </si>
  <si>
    <t>080604</t>
  </si>
  <si>
    <t>Porches</t>
  </si>
  <si>
    <t>070905</t>
  </si>
  <si>
    <t>160423</t>
  </si>
  <si>
    <t>Portela</t>
  </si>
  <si>
    <t>061212</t>
  </si>
  <si>
    <t>Portela do Fojo-Machio</t>
  </si>
  <si>
    <t>081103</t>
  </si>
  <si>
    <t>151302</t>
  </si>
  <si>
    <t>Porto Covo</t>
  </si>
  <si>
    <t>090732</t>
  </si>
  <si>
    <t>Porto da Carne</t>
  </si>
  <si>
    <t>310404</t>
  </si>
  <si>
    <t>Porto da Cruz</t>
  </si>
  <si>
    <t>101614</t>
  </si>
  <si>
    <t>Porto de Mós - São João Baptista e São Pedro</t>
  </si>
  <si>
    <t>420507</t>
  </si>
  <si>
    <t>Porto Formoso</t>
  </si>
  <si>
    <t>430109</t>
  </si>
  <si>
    <t>Porto Judeu</t>
  </si>
  <si>
    <t>430211</t>
  </si>
  <si>
    <t>Porto Martins</t>
  </si>
  <si>
    <t>310602</t>
  </si>
  <si>
    <t>111009</t>
  </si>
  <si>
    <t>Porto Salvo</t>
  </si>
  <si>
    <t>320101</t>
  </si>
  <si>
    <t>171216</t>
  </si>
  <si>
    <t>Possacos</t>
  </si>
  <si>
    <t>430110</t>
  </si>
  <si>
    <t>Posto Santo</t>
  </si>
  <si>
    <t>030261</t>
  </si>
  <si>
    <t>Pousa</t>
  </si>
  <si>
    <t>031232</t>
  </si>
  <si>
    <t>Pousada de Saramagos</t>
  </si>
  <si>
    <t>100306</t>
  </si>
  <si>
    <t>Pousaflores</t>
  </si>
  <si>
    <t>040612</t>
  </si>
  <si>
    <t>Póvoa</t>
  </si>
  <si>
    <t>141616</t>
  </si>
  <si>
    <t>Póvoa da Isenta</t>
  </si>
  <si>
    <t>030919</t>
  </si>
  <si>
    <t>Póvoa de Lanhoso (Nossa Senhora do Amparo)</t>
  </si>
  <si>
    <t>061611</t>
  </si>
  <si>
    <t>Póvoa de Midões</t>
  </si>
  <si>
    <t>181208</t>
  </si>
  <si>
    <t>Póvoa de Penela</t>
  </si>
  <si>
    <t>021002</t>
  </si>
  <si>
    <t>Póvoa de São Miguel</t>
  </si>
  <si>
    <t>091314</t>
  </si>
  <si>
    <t>Póvoa do Concelho</t>
  </si>
  <si>
    <t>420405</t>
  </si>
  <si>
    <t>182320</t>
  </si>
  <si>
    <t>Povolide</t>
  </si>
  <si>
    <t>031350</t>
  </si>
  <si>
    <t>Prado (São Miguel)</t>
  </si>
  <si>
    <t>090312</t>
  </si>
  <si>
    <t>Prados</t>
  </si>
  <si>
    <t>430207</t>
  </si>
  <si>
    <t>Praia da Vitória (Santa Cruz)</t>
  </si>
  <si>
    <t>060804</t>
  </si>
  <si>
    <t>Praia de Mira</t>
  </si>
  <si>
    <t>470110</t>
  </si>
  <si>
    <t>Praia do Almoxarife</t>
  </si>
  <si>
    <t>470111</t>
  </si>
  <si>
    <t>Praia do Norte</t>
  </si>
  <si>
    <t>142002</t>
  </si>
  <si>
    <t>Praia do Ribatejo</t>
  </si>
  <si>
    <t>460301</t>
  </si>
  <si>
    <t>Prainha</t>
  </si>
  <si>
    <t>310108</t>
  </si>
  <si>
    <t>Prazeres</t>
  </si>
  <si>
    <t>030842</t>
  </si>
  <si>
    <t>Prazins (Santa Eufémia)</t>
  </si>
  <si>
    <t>030336</t>
  </si>
  <si>
    <t>Priscos</t>
  </si>
  <si>
    <t>050511</t>
  </si>
  <si>
    <t>Proença-a-Velha</t>
  </si>
  <si>
    <t>160128</t>
  </si>
  <si>
    <t>Prozelo</t>
  </si>
  <si>
    <t>100209</t>
  </si>
  <si>
    <t>Pussos São Pedro</t>
  </si>
  <si>
    <t>091123</t>
  </si>
  <si>
    <t>Quadrazais</t>
  </si>
  <si>
    <t>080805</t>
  </si>
  <si>
    <t>Quarteira</t>
  </si>
  <si>
    <t>430208</t>
  </si>
  <si>
    <t>Quatro Ribeiras</t>
  </si>
  <si>
    <t>180109</t>
  </si>
  <si>
    <t>Queimada</t>
  </si>
  <si>
    <t>180110</t>
  </si>
  <si>
    <t>Queimadela</t>
  </si>
  <si>
    <t>182409</t>
  </si>
  <si>
    <t>Queirã</t>
  </si>
  <si>
    <t>182204</t>
  </si>
  <si>
    <t>Queiriga</t>
  </si>
  <si>
    <t>090512</t>
  </si>
  <si>
    <t>Queiriz</t>
  </si>
  <si>
    <t>081005</t>
  </si>
  <si>
    <t>Quelfes</t>
  </si>
  <si>
    <t>060524</t>
  </si>
  <si>
    <t>Quiaios</t>
  </si>
  <si>
    <t>030722</t>
  </si>
  <si>
    <t>Quinchães</t>
  </si>
  <si>
    <t>150804</t>
  </si>
  <si>
    <t>Quinta do Anjo</t>
  </si>
  <si>
    <t>151103</t>
  </si>
  <si>
    <t>Quinta do Conde</t>
  </si>
  <si>
    <t>310204</t>
  </si>
  <si>
    <t>Quinta Grande</t>
  </si>
  <si>
    <t>040232</t>
  </si>
  <si>
    <t>Quintanilha</t>
  </si>
  <si>
    <t>091124</t>
  </si>
  <si>
    <t>Quintas de São Bartolomeu</t>
  </si>
  <si>
    <t>181814</t>
  </si>
  <si>
    <t>Quintela</t>
  </si>
  <si>
    <t>180614</t>
  </si>
  <si>
    <t>Quintela de Azurara</t>
  </si>
  <si>
    <t>040233</t>
  </si>
  <si>
    <t>Quintela de Lampaças</t>
  </si>
  <si>
    <t>090914</t>
  </si>
  <si>
    <t>Rabaçal</t>
  </si>
  <si>
    <t>040234</t>
  </si>
  <si>
    <t>Rabal</t>
  </si>
  <si>
    <t>420508</t>
  </si>
  <si>
    <t>Rabo de Peixe</t>
  </si>
  <si>
    <t>130914</t>
  </si>
  <si>
    <t>Raimonda</t>
  </si>
  <si>
    <t>131211</t>
  </si>
  <si>
    <t>Ramalde</t>
  </si>
  <si>
    <t>111311</t>
  </si>
  <si>
    <t>Ramalhal</t>
  </si>
  <si>
    <t>090734</t>
  </si>
  <si>
    <t>Ramela</t>
  </si>
  <si>
    <t>430111</t>
  </si>
  <si>
    <t>Raminho</t>
  </si>
  <si>
    <t>090915</t>
  </si>
  <si>
    <t>Ranhados</t>
  </si>
  <si>
    <t>182321</t>
  </si>
  <si>
    <t>131128</t>
  </si>
  <si>
    <t>Rans</t>
  </si>
  <si>
    <t>140304</t>
  </si>
  <si>
    <t>Raposa</t>
  </si>
  <si>
    <t>091125</t>
  </si>
  <si>
    <t>Rapoula do Côa</t>
  </si>
  <si>
    <t>131311</t>
  </si>
  <si>
    <t>Rates</t>
  </si>
  <si>
    <t>090314</t>
  </si>
  <si>
    <t>Ratoeira</t>
  </si>
  <si>
    <t>010606</t>
  </si>
  <si>
    <t>Real</t>
  </si>
  <si>
    <t>181110</t>
  </si>
  <si>
    <t>091315</t>
  </si>
  <si>
    <t>Reboleiro</t>
  </si>
  <si>
    <t>091126</t>
  </si>
  <si>
    <t>Rebolosa</t>
  </si>
  <si>
    <t>040236</t>
  </si>
  <si>
    <t>Rebordãos</t>
  </si>
  <si>
    <t>041219</t>
  </si>
  <si>
    <t>Rebordelo</t>
  </si>
  <si>
    <t>130128</t>
  </si>
  <si>
    <t>131416</t>
  </si>
  <si>
    <t>Rebordões</t>
  </si>
  <si>
    <t>160744</t>
  </si>
  <si>
    <t>Rebordões (Santa Maria)</t>
  </si>
  <si>
    <t>160747</t>
  </si>
  <si>
    <t>Rebordões (Souto)</t>
  </si>
  <si>
    <t>131018</t>
  </si>
  <si>
    <t>Rebordosa</t>
  </si>
  <si>
    <t>131019</t>
  </si>
  <si>
    <t>Recarei</t>
  </si>
  <si>
    <t>131132</t>
  </si>
  <si>
    <t>Recezinhos (São Mamede)</t>
  </si>
  <si>
    <t>131133</t>
  </si>
  <si>
    <t>Recezinhos (São Martinho)</t>
  </si>
  <si>
    <t>101510</t>
  </si>
  <si>
    <t>Redinha</t>
  </si>
  <si>
    <t>170324</t>
  </si>
  <si>
    <t>Redondelo</t>
  </si>
  <si>
    <t>071002</t>
  </si>
  <si>
    <t>160737</t>
  </si>
  <si>
    <t>Refóios do Lima</t>
  </si>
  <si>
    <t>130317</t>
  </si>
  <si>
    <t>Refontoura</t>
  </si>
  <si>
    <t>030723</t>
  </si>
  <si>
    <t>Regadas</t>
  </si>
  <si>
    <t>130318</t>
  </si>
  <si>
    <t>Regilde</t>
  </si>
  <si>
    <t>030517</t>
  </si>
  <si>
    <t>Rego</t>
  </si>
  <si>
    <t>100921</t>
  </si>
  <si>
    <t>Regueira de Pontes</t>
  </si>
  <si>
    <t>131418</t>
  </si>
  <si>
    <t>Reguenga</t>
  </si>
  <si>
    <t>100402</t>
  </si>
  <si>
    <t>Reguengo do Fetal</t>
  </si>
  <si>
    <t>110805</t>
  </si>
  <si>
    <t>Reguengo Grande</t>
  </si>
  <si>
    <t>071104</t>
  </si>
  <si>
    <t>170625</t>
  </si>
  <si>
    <t>Reigoso</t>
  </si>
  <si>
    <t>021102</t>
  </si>
  <si>
    <t>Relíquias</t>
  </si>
  <si>
    <t>420315</t>
  </si>
  <si>
    <t>Relva</t>
  </si>
  <si>
    <t>420316</t>
  </si>
  <si>
    <t>Remédios</t>
  </si>
  <si>
    <t>030263</t>
  </si>
  <si>
    <t>Remelhe</t>
  </si>
  <si>
    <t>091127</t>
  </si>
  <si>
    <t>Rendo</t>
  </si>
  <si>
    <t>030118</t>
  </si>
  <si>
    <t>Rendufe</t>
  </si>
  <si>
    <t>030921</t>
  </si>
  <si>
    <t>Rendufinho</t>
  </si>
  <si>
    <t>010516</t>
  </si>
  <si>
    <t>Requeixo, Nossa Senhora de Fátima e Nariz</t>
  </si>
  <si>
    <t>031233</t>
  </si>
  <si>
    <t>Requião</t>
  </si>
  <si>
    <t>181311</t>
  </si>
  <si>
    <t>030724</t>
  </si>
  <si>
    <t>Revelhe</t>
  </si>
  <si>
    <t>130319</t>
  </si>
  <si>
    <t>Revinhade</t>
  </si>
  <si>
    <t>141910</t>
  </si>
  <si>
    <t>Riachos</t>
  </si>
  <si>
    <t>160214</t>
  </si>
  <si>
    <t>Riba de Âncora</t>
  </si>
  <si>
    <t>031234</t>
  </si>
  <si>
    <t>Riba de Ave</t>
  </si>
  <si>
    <t>160424</t>
  </si>
  <si>
    <t>Riba de Mouro</t>
  </si>
  <si>
    <t>182322</t>
  </si>
  <si>
    <t>Ribafeita</t>
  </si>
  <si>
    <t>110810</t>
  </si>
  <si>
    <t>Ribamar</t>
  </si>
  <si>
    <t>090614</t>
  </si>
  <si>
    <t>Ribamondego</t>
  </si>
  <si>
    <t>030518</t>
  </si>
  <si>
    <t>Ribas</t>
  </si>
  <si>
    <t>031012</t>
  </si>
  <si>
    <t>Ribeira</t>
  </si>
  <si>
    <t>160739</t>
  </si>
  <si>
    <t>310702</t>
  </si>
  <si>
    <t>420105</t>
  </si>
  <si>
    <t>Ribeira Chã</t>
  </si>
  <si>
    <t>310603</t>
  </si>
  <si>
    <t>Ribeira da Janela</t>
  </si>
  <si>
    <t>420603</t>
  </si>
  <si>
    <t>Ribeira das Tainhas</t>
  </si>
  <si>
    <t>010206</t>
  </si>
  <si>
    <t>Ribeira de Fráguas</t>
  </si>
  <si>
    <t>420509</t>
  </si>
  <si>
    <t>Ribeira Grande (Conceição)</t>
  </si>
  <si>
    <t>420510</t>
  </si>
  <si>
    <t>Ribeira Grande (Matriz)</t>
  </si>
  <si>
    <t>420406</t>
  </si>
  <si>
    <t>Ribeira Quente</t>
  </si>
  <si>
    <t>420511</t>
  </si>
  <si>
    <t>Ribeira Seca</t>
  </si>
  <si>
    <t>420606</t>
  </si>
  <si>
    <t>450103</t>
  </si>
  <si>
    <t>181007</t>
  </si>
  <si>
    <t>Ribeiradio</t>
  </si>
  <si>
    <t>031235</t>
  </si>
  <si>
    <t>Ribeirão</t>
  </si>
  <si>
    <t>460104</t>
  </si>
  <si>
    <t>Ribeiras</t>
  </si>
  <si>
    <t>420512</t>
  </si>
  <si>
    <t>Ribeirinha</t>
  </si>
  <si>
    <t>430112</t>
  </si>
  <si>
    <t>460105</t>
  </si>
  <si>
    <t>470112</t>
  </si>
  <si>
    <t>030725</t>
  </si>
  <si>
    <t>Ribeiros</t>
  </si>
  <si>
    <t>031013</t>
  </si>
  <si>
    <t>Rio Caldo</t>
  </si>
  <si>
    <t>030265</t>
  </si>
  <si>
    <t>Rio Covo (Santa Eugénia)</t>
  </si>
  <si>
    <t>182323</t>
  </si>
  <si>
    <t>Rio de Loba</t>
  </si>
  <si>
    <t>091316</t>
  </si>
  <si>
    <t>Rio de Mel</t>
  </si>
  <si>
    <t>070303</t>
  </si>
  <si>
    <t>Rio de Moinhos</t>
  </si>
  <si>
    <t>131129</t>
  </si>
  <si>
    <t>140108</t>
  </si>
  <si>
    <t>160131</t>
  </si>
  <si>
    <t>181707</t>
  </si>
  <si>
    <t>111108</t>
  </si>
  <si>
    <t>Rio de Mouro</t>
  </si>
  <si>
    <t>030415</t>
  </si>
  <si>
    <t>Rio Douro</t>
  </si>
  <si>
    <t>160130</t>
  </si>
  <si>
    <t>Rio Frio</t>
  </si>
  <si>
    <t>141408</t>
  </si>
  <si>
    <t>131138</t>
  </si>
  <si>
    <t>Rio Mau</t>
  </si>
  <si>
    <t>010921</t>
  </si>
  <si>
    <t>Rio Meão</t>
  </si>
  <si>
    <t>130408</t>
  </si>
  <si>
    <t>Rio Tinto</t>
  </si>
  <si>
    <t>171217</t>
  </si>
  <si>
    <t>Rio Torto</t>
  </si>
  <si>
    <t>181507</t>
  </si>
  <si>
    <t>Riodades</t>
  </si>
  <si>
    <t>011705</t>
  </si>
  <si>
    <t>Rocas do Vouga</t>
  </si>
  <si>
    <t>011907</t>
  </si>
  <si>
    <t>Roge</t>
  </si>
  <si>
    <t>080304</t>
  </si>
  <si>
    <t>Rogil</t>
  </si>
  <si>
    <t>041009</t>
  </si>
  <si>
    <t>Roios</t>
  </si>
  <si>
    <t>100503</t>
  </si>
  <si>
    <t>Roliça</t>
  </si>
  <si>
    <t>160519</t>
  </si>
  <si>
    <t>Romarigães</t>
  </si>
  <si>
    <t>010922</t>
  </si>
  <si>
    <t>Romariz</t>
  </si>
  <si>
    <t>030840</t>
  </si>
  <si>
    <t>Ronfe</t>
  </si>
  <si>
    <t>030264</t>
  </si>
  <si>
    <t>Roriz</t>
  </si>
  <si>
    <t>131419</t>
  </si>
  <si>
    <t>450203</t>
  </si>
  <si>
    <t>Rosais</t>
  </si>
  <si>
    <t>020203</t>
  </si>
  <si>
    <t>Rosário</t>
  </si>
  <si>
    <t>050512</t>
  </si>
  <si>
    <t>Rosmaninhal</t>
  </si>
  <si>
    <t>010415</t>
  </si>
  <si>
    <t>Rossas</t>
  </si>
  <si>
    <t>031113</t>
  </si>
  <si>
    <t>420317</t>
  </si>
  <si>
    <t>Rosto do Cão (Livramento)</t>
  </si>
  <si>
    <t>420318</t>
  </si>
  <si>
    <t>Rosto do Cão (São Roque)</t>
  </si>
  <si>
    <t>180716</t>
  </si>
  <si>
    <t>Rua</t>
  </si>
  <si>
    <t>160520</t>
  </si>
  <si>
    <t>Rubiães</t>
  </si>
  <si>
    <t>030338</t>
  </si>
  <si>
    <t>Ruilhe</t>
  </si>
  <si>
    <t>160740</t>
  </si>
  <si>
    <t>Sá</t>
  </si>
  <si>
    <t>141814</t>
  </si>
  <si>
    <t>Sabacheira</t>
  </si>
  <si>
    <t>160133</t>
  </si>
  <si>
    <t>Sabadim</t>
  </si>
  <si>
    <t>031340</t>
  </si>
  <si>
    <t>Sabariz</t>
  </si>
  <si>
    <t>021103</t>
  </si>
  <si>
    <t>Sabóia</t>
  </si>
  <si>
    <t>171009</t>
  </si>
  <si>
    <t>171317</t>
  </si>
  <si>
    <t>Sabroso de Aguiar</t>
  </si>
  <si>
    <t>091210</t>
  </si>
  <si>
    <t>Sabugueiro</t>
  </si>
  <si>
    <t>151208</t>
  </si>
  <si>
    <t>Sado</t>
  </si>
  <si>
    <t>081504</t>
  </si>
  <si>
    <t>Sagres</t>
  </si>
  <si>
    <t>031115</t>
  </si>
  <si>
    <t>Salamonde</t>
  </si>
  <si>
    <t>470113</t>
  </si>
  <si>
    <t>Salão</t>
  </si>
  <si>
    <t>040815</t>
  </si>
  <si>
    <t>Saldanha</t>
  </si>
  <si>
    <t>420206</t>
  </si>
  <si>
    <t>Salga</t>
  </si>
  <si>
    <t>050220</t>
  </si>
  <si>
    <t>Salgueiro do Campo</t>
  </si>
  <si>
    <t>080807</t>
  </si>
  <si>
    <t>Salir</t>
  </si>
  <si>
    <t>100609</t>
  </si>
  <si>
    <t>Salir de Matos</t>
  </si>
  <si>
    <t>010806</t>
  </si>
  <si>
    <t>Salreu</t>
  </si>
  <si>
    <t>040239</t>
  </si>
  <si>
    <t>Salsas</t>
  </si>
  <si>
    <t>040526</t>
  </si>
  <si>
    <t>Salselas</t>
  </si>
  <si>
    <t>170626</t>
  </si>
  <si>
    <t>Salto</t>
  </si>
  <si>
    <t>050711</t>
  </si>
  <si>
    <t>Salvador</t>
  </si>
  <si>
    <t>130129</t>
  </si>
  <si>
    <t>Salvador do Monte</t>
  </si>
  <si>
    <t>182005</t>
  </si>
  <si>
    <t>Salzedas</t>
  </si>
  <si>
    <t>040111</t>
  </si>
  <si>
    <t>Sambade</t>
  </si>
  <si>
    <t>090801</t>
  </si>
  <si>
    <t>Sameiro</t>
  </si>
  <si>
    <t>040240</t>
  </si>
  <si>
    <t>Samil</t>
  </si>
  <si>
    <t>180519</t>
  </si>
  <si>
    <t>Samodães</t>
  </si>
  <si>
    <t>041010</t>
  </si>
  <si>
    <t>Samões</t>
  </si>
  <si>
    <t>140502</t>
  </si>
  <si>
    <t>Samora Correia</t>
  </si>
  <si>
    <t>150202</t>
  </si>
  <si>
    <t>Samouco</t>
  </si>
  <si>
    <t>041011</t>
  </si>
  <si>
    <t>Sampaio</t>
  </si>
  <si>
    <t>160619</t>
  </si>
  <si>
    <t>Sampriz</t>
  </si>
  <si>
    <t>061508</t>
  </si>
  <si>
    <t>Samuel</t>
  </si>
  <si>
    <t>180520</t>
  </si>
  <si>
    <t>Sande</t>
  </si>
  <si>
    <t>030858</t>
  </si>
  <si>
    <t>Sande (São Martinho)</t>
  </si>
  <si>
    <t>130739</t>
  </si>
  <si>
    <t>Sande e São Lourenço</t>
  </si>
  <si>
    <t>091212</t>
  </si>
  <si>
    <t>Sandomil</t>
  </si>
  <si>
    <t>170327</t>
  </si>
  <si>
    <t>Sanfins</t>
  </si>
  <si>
    <t>170112</t>
  </si>
  <si>
    <t>Sanfins do Douro</t>
  </si>
  <si>
    <t>130919</t>
  </si>
  <si>
    <t>Sanfins Lamoso Codessos</t>
  </si>
  <si>
    <t>010309</t>
  </si>
  <si>
    <t>Sangalhos</t>
  </si>
  <si>
    <t>010924</t>
  </si>
  <si>
    <t>Sanguedo</t>
  </si>
  <si>
    <t>060218</t>
  </si>
  <si>
    <t>Sanguinheira</t>
  </si>
  <si>
    <t>110806</t>
  </si>
  <si>
    <t>Santa Bárbara</t>
  </si>
  <si>
    <t>410102</t>
  </si>
  <si>
    <t>420319</t>
  </si>
  <si>
    <t>420513</t>
  </si>
  <si>
    <t>430113</t>
  </si>
  <si>
    <t>080503</t>
  </si>
  <si>
    <t>Santa Bárbara de Nexe</t>
  </si>
  <si>
    <t>020604</t>
  </si>
  <si>
    <t>Santa Bárbara de Padrões</t>
  </si>
  <si>
    <t>100611</t>
  </si>
  <si>
    <t>Santa Catarina</t>
  </si>
  <si>
    <t>081404</t>
  </si>
  <si>
    <t>Santa Catarina da Fonte do Bispo</t>
  </si>
  <si>
    <t>110664</t>
  </si>
  <si>
    <t>Santa Clara</t>
  </si>
  <si>
    <t>420325</t>
  </si>
  <si>
    <t>020510</t>
  </si>
  <si>
    <t>Santa Clara de Louredo</t>
  </si>
  <si>
    <t>021119</t>
  </si>
  <si>
    <t>Santa Clara-a-Velha</t>
  </si>
  <si>
    <t>091213</t>
  </si>
  <si>
    <t>Santa Comba</t>
  </si>
  <si>
    <t>091412</t>
  </si>
  <si>
    <t>160742</t>
  </si>
  <si>
    <t>040241</t>
  </si>
  <si>
    <t>Santa Comba de Rossas</t>
  </si>
  <si>
    <t>041012</t>
  </si>
  <si>
    <t>Santa Comba de Vilariça</t>
  </si>
  <si>
    <t>020205</t>
  </si>
  <si>
    <t>180111</t>
  </si>
  <si>
    <t>310805</t>
  </si>
  <si>
    <t>440104</t>
  </si>
  <si>
    <t>480204</t>
  </si>
  <si>
    <t>160743</t>
  </si>
  <si>
    <t>Santa Cruz do Lima</t>
  </si>
  <si>
    <t>170113</t>
  </si>
  <si>
    <t>Santa Eugénia</t>
  </si>
  <si>
    <t>010416</t>
  </si>
  <si>
    <t>Santa Eulália</t>
  </si>
  <si>
    <t>031401</t>
  </si>
  <si>
    <t>120706</t>
  </si>
  <si>
    <t>010513</t>
  </si>
  <si>
    <t>Santa Joana</t>
  </si>
  <si>
    <t>170329</t>
  </si>
  <si>
    <t>Santa Leocádia</t>
  </si>
  <si>
    <t>081408</t>
  </si>
  <si>
    <t>Santa Luzia</t>
  </si>
  <si>
    <t>460302</t>
  </si>
  <si>
    <t>140803</t>
  </si>
  <si>
    <t>Santa Margarida da Coutada</t>
  </si>
  <si>
    <t>120502</t>
  </si>
  <si>
    <t>Santa Maria da Devesa</t>
  </si>
  <si>
    <t>171219</t>
  </si>
  <si>
    <t>Santa Maria de Emeres</t>
  </si>
  <si>
    <t>010925</t>
  </si>
  <si>
    <t>Santa Maria de Lamas</t>
  </si>
  <si>
    <t>121002</t>
  </si>
  <si>
    <t>Santa Maria de Marvão</t>
  </si>
  <si>
    <t>010607</t>
  </si>
  <si>
    <t>Santa Maria de Sardoura</t>
  </si>
  <si>
    <t>110665</t>
  </si>
  <si>
    <t>Santa Maria Maior</t>
  </si>
  <si>
    <t>170350</t>
  </si>
  <si>
    <t>101210</t>
  </si>
  <si>
    <t>Santa Maria, São Pedro e Sobral da Lagoa</t>
  </si>
  <si>
    <t>170906</t>
  </si>
  <si>
    <t>Santa Marinha</t>
  </si>
  <si>
    <t>130215</t>
  </si>
  <si>
    <t>Santa Marinha do Zêzere</t>
  </si>
  <si>
    <t>160928</t>
  </si>
  <si>
    <t>Santa Marta de Portuzelo</t>
  </si>
  <si>
    <t>171220</t>
  </si>
  <si>
    <t>Santa Valha</t>
  </si>
  <si>
    <t>041221</t>
  </si>
  <si>
    <t>Santalha</t>
  </si>
  <si>
    <t>070906</t>
  </si>
  <si>
    <t>121207</t>
  </si>
  <si>
    <t>310903</t>
  </si>
  <si>
    <t>420207</t>
  </si>
  <si>
    <t>090738</t>
  </si>
  <si>
    <t>Santana da Azinha</t>
  </si>
  <si>
    <t>021206</t>
  </si>
  <si>
    <t>Santana da Serra</t>
  </si>
  <si>
    <t>020905</t>
  </si>
  <si>
    <t>Santana de Cambas</t>
  </si>
  <si>
    <t>140908</t>
  </si>
  <si>
    <t>Santana do Mato</t>
  </si>
  <si>
    <t>091216</t>
  </si>
  <si>
    <t>Santiago</t>
  </si>
  <si>
    <t>100307</t>
  </si>
  <si>
    <t>Santiago da Guarda</t>
  </si>
  <si>
    <t>171221</t>
  </si>
  <si>
    <t>Santiago da Ribeira de Alhariz</t>
  </si>
  <si>
    <t>182118</t>
  </si>
  <si>
    <t>Santiago de Besteiros</t>
  </si>
  <si>
    <t>141702</t>
  </si>
  <si>
    <t>Santiago de Montalegre</t>
  </si>
  <si>
    <t>180412</t>
  </si>
  <si>
    <t>Santiago de Piães</t>
  </si>
  <si>
    <t>070605</t>
  </si>
  <si>
    <t>Santiago do Escoural</t>
  </si>
  <si>
    <t>110204</t>
  </si>
  <si>
    <t>Santiago dos Velhos</t>
  </si>
  <si>
    <t>070103</t>
  </si>
  <si>
    <t>Santiago Maior</t>
  </si>
  <si>
    <t>120503</t>
  </si>
  <si>
    <t>121103</t>
  </si>
  <si>
    <t>Santo Aleixo</t>
  </si>
  <si>
    <t>121503</t>
  </si>
  <si>
    <t>Santo Amaro</t>
  </si>
  <si>
    <t>450204</t>
  </si>
  <si>
    <t>460303</t>
  </si>
  <si>
    <t>150907</t>
  </si>
  <si>
    <t>Santo André</t>
  </si>
  <si>
    <t>170627</t>
  </si>
  <si>
    <t>050221</t>
  </si>
  <si>
    <t>Santo André das Tojeiras</t>
  </si>
  <si>
    <t>011810</t>
  </si>
  <si>
    <t>Santo André de Vagos</t>
  </si>
  <si>
    <t>450104</t>
  </si>
  <si>
    <t>Santo Antão</t>
  </si>
  <si>
    <t>110666</t>
  </si>
  <si>
    <t>Santo António</t>
  </si>
  <si>
    <t>310305</t>
  </si>
  <si>
    <t>420320</t>
  </si>
  <si>
    <t>460304</t>
  </si>
  <si>
    <t>150407</t>
  </si>
  <si>
    <t>Santo António da Charneca</t>
  </si>
  <si>
    <t>310405</t>
  </si>
  <si>
    <t>Santo António da Serra</t>
  </si>
  <si>
    <t>310806</t>
  </si>
  <si>
    <t>121003</t>
  </si>
  <si>
    <t>Santo António das Areias</t>
  </si>
  <si>
    <t>170330</t>
  </si>
  <si>
    <t>Santo António de Monforte</t>
  </si>
  <si>
    <t>420209</t>
  </si>
  <si>
    <t>Santo António de Nordestinho</t>
  </si>
  <si>
    <t>060318</t>
  </si>
  <si>
    <t>Santo António dos Olivais</t>
  </si>
  <si>
    <t>030922</t>
  </si>
  <si>
    <t>Santo Emilião</t>
  </si>
  <si>
    <t>410103</t>
  </si>
  <si>
    <t>Santo Espírito</t>
  </si>
  <si>
    <t>140503</t>
  </si>
  <si>
    <t>Santo Estêvão</t>
  </si>
  <si>
    <t>170331</t>
  </si>
  <si>
    <t>110913</t>
  </si>
  <si>
    <t>Santo Isidoro</t>
  </si>
  <si>
    <t>111201</t>
  </si>
  <si>
    <t>Santo Quintino</t>
  </si>
  <si>
    <t>061009</t>
  </si>
  <si>
    <t>Santo Varão</t>
  </si>
  <si>
    <t>182325</t>
  </si>
  <si>
    <t>Santos Evos</t>
  </si>
  <si>
    <t>041110</t>
  </si>
  <si>
    <t>Santulhão</t>
  </si>
  <si>
    <t>020206</t>
  </si>
  <si>
    <t>São Barnabé</t>
  </si>
  <si>
    <t>081305</t>
  </si>
  <si>
    <t>São Bartolomeu de Messines</t>
  </si>
  <si>
    <t>430114</t>
  </si>
  <si>
    <t>São Bartolomeu de Regatos</t>
  </si>
  <si>
    <t>101610</t>
  </si>
  <si>
    <t>São Bento</t>
  </si>
  <si>
    <t>430115</t>
  </si>
  <si>
    <t>070506</t>
  </si>
  <si>
    <t>São Bento do Mato</t>
  </si>
  <si>
    <t>010510</t>
  </si>
  <si>
    <t>São Bernardo</t>
  </si>
  <si>
    <t>420514</t>
  </si>
  <si>
    <t>São Brás</t>
  </si>
  <si>
    <t>430209</t>
  </si>
  <si>
    <t>081201</t>
  </si>
  <si>
    <t>120707</t>
  </si>
  <si>
    <t>São Brás e São Lourenço</t>
  </si>
  <si>
    <t>060215</t>
  </si>
  <si>
    <t>São Caetano</t>
  </si>
  <si>
    <t>460205</t>
  </si>
  <si>
    <t>181312</t>
  </si>
  <si>
    <t>São Cipriano</t>
  </si>
  <si>
    <t>180114</t>
  </si>
  <si>
    <t>São Cosmado</t>
  </si>
  <si>
    <t>070606</t>
  </si>
  <si>
    <t>São Cristóvão</t>
  </si>
  <si>
    <t>180413</t>
  </si>
  <si>
    <t>São Cristóvão de Nogueira</t>
  </si>
  <si>
    <t>070411</t>
  </si>
  <si>
    <t>São Domingos de Ana Loura</t>
  </si>
  <si>
    <t>110639</t>
  </si>
  <si>
    <t>São Domingos de Benfica</t>
  </si>
  <si>
    <t>110506</t>
  </si>
  <si>
    <t>São Domingos de Rana</t>
  </si>
  <si>
    <t>181612</t>
  </si>
  <si>
    <t>São Félix</t>
  </si>
  <si>
    <t>131717</t>
  </si>
  <si>
    <t>São Félix da Marinha</t>
  </si>
  <si>
    <t>150203</t>
  </si>
  <si>
    <t>São Francisco</t>
  </si>
  <si>
    <t>150910</t>
  </si>
  <si>
    <t>São Francisco da Serra</t>
  </si>
  <si>
    <t>030728</t>
  </si>
  <si>
    <t>São Gens</t>
  </si>
  <si>
    <t>061115</t>
  </si>
  <si>
    <t>São Gião</t>
  </si>
  <si>
    <t>310306</t>
  </si>
  <si>
    <t>São Gonçalo</t>
  </si>
  <si>
    <t>010511</t>
  </si>
  <si>
    <t>São Jacinto</t>
  </si>
  <si>
    <t>180322</t>
  </si>
  <si>
    <t>São Joaninho</t>
  </si>
  <si>
    <t>181405</t>
  </si>
  <si>
    <t>460106</t>
  </si>
  <si>
    <t>São João</t>
  </si>
  <si>
    <t>120403</t>
  </si>
  <si>
    <t>São João Baptista</t>
  </si>
  <si>
    <t>120504</t>
  </si>
  <si>
    <t>141001</t>
  </si>
  <si>
    <t>061612</t>
  </si>
  <si>
    <t>São João da Boa Vista</t>
  </si>
  <si>
    <t>171222</t>
  </si>
  <si>
    <t>São João da Corveira</t>
  </si>
  <si>
    <t>180616</t>
  </si>
  <si>
    <t>São João da Fresta</t>
  </si>
  <si>
    <t>011601</t>
  </si>
  <si>
    <t>181008</t>
  </si>
  <si>
    <t>São João da Serra</t>
  </si>
  <si>
    <t>181406</t>
  </si>
  <si>
    <t>São João de Areias</t>
  </si>
  <si>
    <t>181313</t>
  </si>
  <si>
    <t>São João de Fontoura</t>
  </si>
  <si>
    <t>010210</t>
  </si>
  <si>
    <t>São João de Loure e Frossos</t>
  </si>
  <si>
    <t>182327</t>
  </si>
  <si>
    <t>São João de Lourosa</t>
  </si>
  <si>
    <t>020104</t>
  </si>
  <si>
    <t>São João de Negrilhos</t>
  </si>
  <si>
    <t>030923</t>
  </si>
  <si>
    <t>São João de Rei</t>
  </si>
  <si>
    <t>182006</t>
  </si>
  <si>
    <t>São João de Tarouca</t>
  </si>
  <si>
    <t>010926</t>
  </si>
  <si>
    <t>São João de Ver</t>
  </si>
  <si>
    <t>060320</t>
  </si>
  <si>
    <t>São João do Campo</t>
  </si>
  <si>
    <t>051002</t>
  </si>
  <si>
    <t>São João do Peso</t>
  </si>
  <si>
    <t>020906</t>
  </si>
  <si>
    <t>São João dos Caldeireiros</t>
  </si>
  <si>
    <t>310904</t>
  </si>
  <si>
    <t>São Jorge</t>
  </si>
  <si>
    <t>050318</t>
  </si>
  <si>
    <t>São Jorge da Beira</t>
  </si>
  <si>
    <t>140903</t>
  </si>
  <si>
    <t>São José da Lamarosa</t>
  </si>
  <si>
    <t>171011</t>
  </si>
  <si>
    <t>São Lourenço de Ribapinhão</t>
  </si>
  <si>
    <t>010310</t>
  </si>
  <si>
    <t>São Lourenço do Bairro</t>
  </si>
  <si>
    <t>021106</t>
  </si>
  <si>
    <t>São Luís</t>
  </si>
  <si>
    <t>100403</t>
  </si>
  <si>
    <t>São Mamede</t>
  </si>
  <si>
    <t>170114</t>
  </si>
  <si>
    <t>São Mamede de Ribatua</t>
  </si>
  <si>
    <t>020605</t>
  </si>
  <si>
    <t>São Marcos da Ataboeira</t>
  </si>
  <si>
    <t>081306</t>
  </si>
  <si>
    <t>São Marcos da Serra</t>
  </si>
  <si>
    <t>150105</t>
  </si>
  <si>
    <t>São Martinho</t>
  </si>
  <si>
    <t>310307</t>
  </si>
  <si>
    <t>060114</t>
  </si>
  <si>
    <t>São Martinho da Cortiça</t>
  </si>
  <si>
    <t>011315</t>
  </si>
  <si>
    <t>São Martinho da Gândara</t>
  </si>
  <si>
    <t>021107</t>
  </si>
  <si>
    <t>São Martinho das Amoreiras</t>
  </si>
  <si>
    <t>180115</t>
  </si>
  <si>
    <t>São Martinho das Chãs</t>
  </si>
  <si>
    <t>040613</t>
  </si>
  <si>
    <t>São Martinho de Angueira</t>
  </si>
  <si>
    <t>181314</t>
  </si>
  <si>
    <t>São Martinho de Mouros</t>
  </si>
  <si>
    <t>010608</t>
  </si>
  <si>
    <t>São Martinho de Sardoura</t>
  </si>
  <si>
    <t>040817</t>
  </si>
  <si>
    <t>São Martinho do Peso</t>
  </si>
  <si>
    <t>100112</t>
  </si>
  <si>
    <t>São Martinho do Porto</t>
  </si>
  <si>
    <t>440103</t>
  </si>
  <si>
    <t>São Mateus</t>
  </si>
  <si>
    <t>460206</t>
  </si>
  <si>
    <t>430116</t>
  </si>
  <si>
    <t>São Mateus da Calheta</t>
  </si>
  <si>
    <t>020516</t>
  </si>
  <si>
    <t>São Matias</t>
  </si>
  <si>
    <t>121208</t>
  </si>
  <si>
    <t>050514</t>
  </si>
  <si>
    <t>São Miguel de Acha</t>
  </si>
  <si>
    <t>070509</t>
  </si>
  <si>
    <t>São Miguel de Machede</t>
  </si>
  <si>
    <t>061704</t>
  </si>
  <si>
    <t>São Miguel de Poiares</t>
  </si>
  <si>
    <t>181709</t>
  </si>
  <si>
    <t>São Miguel de Vila Boa</t>
  </si>
  <si>
    <t>010417</t>
  </si>
  <si>
    <t>São Miguel do Mato</t>
  </si>
  <si>
    <t>182410</t>
  </si>
  <si>
    <t>090617</t>
  </si>
  <si>
    <t>São Paio</t>
  </si>
  <si>
    <t>160317</t>
  </si>
  <si>
    <t>010918</t>
  </si>
  <si>
    <t>São Paio de Oleiros</t>
  </si>
  <si>
    <t>060514</t>
  </si>
  <si>
    <t>São Pedro</t>
  </si>
  <si>
    <t>410104</t>
  </si>
  <si>
    <t>111314</t>
  </si>
  <si>
    <t>São Pedro da Cadeira</t>
  </si>
  <si>
    <t>160812</t>
  </si>
  <si>
    <t>São Pedro da Torre</t>
  </si>
  <si>
    <t>160703</t>
  </si>
  <si>
    <t>São Pedro d'Arcos</t>
  </si>
  <si>
    <t>170333</t>
  </si>
  <si>
    <t>São Pedro de Agostém</t>
  </si>
  <si>
    <t>011902</t>
  </si>
  <si>
    <t>São Pedro de Castelões</t>
  </si>
  <si>
    <t>182329</t>
  </si>
  <si>
    <t>São Pedro de France</t>
  </si>
  <si>
    <t>420210</t>
  </si>
  <si>
    <t>São Pedro de Nordestinho</t>
  </si>
  <si>
    <t>090224</t>
  </si>
  <si>
    <t>São Pedro de Rio Seco</t>
  </si>
  <si>
    <t>040244</t>
  </si>
  <si>
    <t>São Pedro de Sarracenos</t>
  </si>
  <si>
    <t>141813</t>
  </si>
  <si>
    <t>São Pedro de Tomar</t>
  </si>
  <si>
    <t>171223</t>
  </si>
  <si>
    <t>São Pedro de Veiga de Lila</t>
  </si>
  <si>
    <t>050805</t>
  </si>
  <si>
    <t>São Pedro do Esteval</t>
  </si>
  <si>
    <t>130613</t>
  </si>
  <si>
    <t>São Pedro Fins</t>
  </si>
  <si>
    <t>040727</t>
  </si>
  <si>
    <t>São Pedro Velho</t>
  </si>
  <si>
    <t>160923</t>
  </si>
  <si>
    <t>São Romão de Neiva</t>
  </si>
  <si>
    <t>011318</t>
  </si>
  <si>
    <t>São Roque</t>
  </si>
  <si>
    <t>310309</t>
  </si>
  <si>
    <t>310905</t>
  </si>
  <si>
    <t>São Roque do Faial</t>
  </si>
  <si>
    <t>460305</t>
  </si>
  <si>
    <t>040728</t>
  </si>
  <si>
    <t>São Salvador</t>
  </si>
  <si>
    <t>121004</t>
  </si>
  <si>
    <t>São Salvador da Aramenha</t>
  </si>
  <si>
    <t>021120</t>
  </si>
  <si>
    <t>São Salvador e Santa Maria</t>
  </si>
  <si>
    <t>120803</t>
  </si>
  <si>
    <t>São Saturnino</t>
  </si>
  <si>
    <t>141411</t>
  </si>
  <si>
    <t>São Sebastião</t>
  </si>
  <si>
    <t>060324</t>
  </si>
  <si>
    <t>São Silvestre</t>
  </si>
  <si>
    <t>021121</t>
  </si>
  <si>
    <t>São Teotónio</t>
  </si>
  <si>
    <t>030865</t>
  </si>
  <si>
    <t>São Torcato</t>
  </si>
  <si>
    <t>110667</t>
  </si>
  <si>
    <t>170334</t>
  </si>
  <si>
    <t>311003</t>
  </si>
  <si>
    <t>050222</t>
  </si>
  <si>
    <t>São Vicente da Beira</t>
  </si>
  <si>
    <t>181009</t>
  </si>
  <si>
    <t>São Vicente de Lafões</t>
  </si>
  <si>
    <t>120708</t>
  </si>
  <si>
    <t>São Vicente e Ventosa</t>
  </si>
  <si>
    <t>420321</t>
  </si>
  <si>
    <t>São Vicente Ferreira</t>
  </si>
  <si>
    <t>161012</t>
  </si>
  <si>
    <t>Sapardos</t>
  </si>
  <si>
    <t>111202</t>
  </si>
  <si>
    <t>Sapataria</t>
  </si>
  <si>
    <t>170215</t>
  </si>
  <si>
    <t>Sapiãos</t>
  </si>
  <si>
    <t>141703</t>
  </si>
  <si>
    <t>150704</t>
  </si>
  <si>
    <t>Sarilhos Grandes</t>
  </si>
  <si>
    <t>051103</t>
  </si>
  <si>
    <t>Sarnadas de Ródão</t>
  </si>
  <si>
    <t>050610</t>
  </si>
  <si>
    <t>Sarnadas de São Simão</t>
  </si>
  <si>
    <t>170629</t>
  </si>
  <si>
    <t>Sarraquinhos</t>
  </si>
  <si>
    <t>050223</t>
  </si>
  <si>
    <t>Sarzedas</t>
  </si>
  <si>
    <t>060115</t>
  </si>
  <si>
    <t>Sarzedo</t>
  </si>
  <si>
    <t>180717</t>
  </si>
  <si>
    <t>181710</t>
  </si>
  <si>
    <t>091219</t>
  </si>
  <si>
    <t>Sazes da Beira</t>
  </si>
  <si>
    <t>061310</t>
  </si>
  <si>
    <t>Sazes do Lorvão</t>
  </si>
  <si>
    <t>160745</t>
  </si>
  <si>
    <t>Seara</t>
  </si>
  <si>
    <t>091414</t>
  </si>
  <si>
    <t>Sebadelhe</t>
  </si>
  <si>
    <t>131134</t>
  </si>
  <si>
    <t>Sebolido</t>
  </si>
  <si>
    <t>060116</t>
  </si>
  <si>
    <t>Secarias</t>
  </si>
  <si>
    <t>120103</t>
  </si>
  <si>
    <t>Seda</t>
  </si>
  <si>
    <t>170809</t>
  </si>
  <si>
    <t>Sedielos</t>
  </si>
  <si>
    <t>160427</t>
  </si>
  <si>
    <t>Segude</t>
  </si>
  <si>
    <t>142113</t>
  </si>
  <si>
    <t>Seiça</t>
  </si>
  <si>
    <t>310604</t>
  </si>
  <si>
    <t>091415</t>
  </si>
  <si>
    <t>Seixas</t>
  </si>
  <si>
    <t>160215</t>
  </si>
  <si>
    <t>060802</t>
  </si>
  <si>
    <t>Seixo</t>
  </si>
  <si>
    <t>061118</t>
  </si>
  <si>
    <t>Seixo da Beira</t>
  </si>
  <si>
    <t>040316</t>
  </si>
  <si>
    <t>Seixo de Ansiães</t>
  </si>
  <si>
    <t>061010</t>
  </si>
  <si>
    <t>Seixo de Gatões</t>
  </si>
  <si>
    <t>041013</t>
  </si>
  <si>
    <t>Seixo de Manhoses</t>
  </si>
  <si>
    <t>030850</t>
  </si>
  <si>
    <t>Selho (São Cristóvão)</t>
  </si>
  <si>
    <t>030854</t>
  </si>
  <si>
    <t>Selho (São Jorge)</t>
  </si>
  <si>
    <t>021402</t>
  </si>
  <si>
    <t>Selmes</t>
  </si>
  <si>
    <t>040246</t>
  </si>
  <si>
    <t>Sendas</t>
  </si>
  <si>
    <t>130324</t>
  </si>
  <si>
    <t>Sendim</t>
  </si>
  <si>
    <t>181913</t>
  </si>
  <si>
    <t>160144</t>
  </si>
  <si>
    <t>Senharei</t>
  </si>
  <si>
    <t>180905</t>
  </si>
  <si>
    <t>Senhorim</t>
  </si>
  <si>
    <t>030354</t>
  </si>
  <si>
    <t>Sequeira</t>
  </si>
  <si>
    <t>040247</t>
  </si>
  <si>
    <t>Serapicos</t>
  </si>
  <si>
    <t>171224</t>
  </si>
  <si>
    <t>160746</t>
  </si>
  <si>
    <t>Serdedelo</t>
  </si>
  <si>
    <t>130916</t>
  </si>
  <si>
    <t>Seroa</t>
  </si>
  <si>
    <t>060704</t>
  </si>
  <si>
    <t>Serpins</t>
  </si>
  <si>
    <t>310703</t>
  </si>
  <si>
    <t>Serra de Água</t>
  </si>
  <si>
    <t>140209</t>
  </si>
  <si>
    <t>Serra de Santo António</t>
  </si>
  <si>
    <t>101405</t>
  </si>
  <si>
    <t>Serra d'El-Rei</t>
  </si>
  <si>
    <t>181615</t>
  </si>
  <si>
    <t>Serrazes</t>
  </si>
  <si>
    <t>430117</t>
  </si>
  <si>
    <t>Serreta</t>
  </si>
  <si>
    <t>101613</t>
  </si>
  <si>
    <t>Serro Ventoso</t>
  </si>
  <si>
    <t>050912</t>
  </si>
  <si>
    <t>030866</t>
  </si>
  <si>
    <t>Serzedelo</t>
  </si>
  <si>
    <t>030924</t>
  </si>
  <si>
    <t>151101</t>
  </si>
  <si>
    <t>Sesimbra (Castelo)</t>
  </si>
  <si>
    <t>151102</t>
  </si>
  <si>
    <t>Sesimbra (Santiago)</t>
  </si>
  <si>
    <t>420322</t>
  </si>
  <si>
    <t>Sete Cidades</t>
  </si>
  <si>
    <t>151205</t>
  </si>
  <si>
    <t>Setúbal (São Sebastião)</t>
  </si>
  <si>
    <t>171110</t>
  </si>
  <si>
    <t>Sever</t>
  </si>
  <si>
    <t>180719</t>
  </si>
  <si>
    <t>011706</t>
  </si>
  <si>
    <t>040528</t>
  </si>
  <si>
    <t>Sezulfe</t>
  </si>
  <si>
    <t>181111</t>
  </si>
  <si>
    <t>Sezures</t>
  </si>
  <si>
    <t>182317</t>
  </si>
  <si>
    <t>Silgueiros</t>
  </si>
  <si>
    <t>030279</t>
  </si>
  <si>
    <t>Silva</t>
  </si>
  <si>
    <t>181711</t>
  </si>
  <si>
    <t>Silvã de Cima</t>
  </si>
  <si>
    <t>010705</t>
  </si>
  <si>
    <t>Silvalde</t>
  </si>
  <si>
    <t>030868</t>
  </si>
  <si>
    <t>Silvares</t>
  </si>
  <si>
    <t>050424</t>
  </si>
  <si>
    <t>030729</t>
  </si>
  <si>
    <t>Silvares (São Martinho)</t>
  </si>
  <si>
    <t>111316</t>
  </si>
  <si>
    <t>Silveira</t>
  </si>
  <si>
    <t>081307</t>
  </si>
  <si>
    <t>151301</t>
  </si>
  <si>
    <t>160145</t>
  </si>
  <si>
    <t>Sistelo</t>
  </si>
  <si>
    <t>160146</t>
  </si>
  <si>
    <t>Soajo</t>
  </si>
  <si>
    <t>130722</t>
  </si>
  <si>
    <t>Soalhães</t>
  </si>
  <si>
    <t>050425</t>
  </si>
  <si>
    <t>Soalheira</t>
  </si>
  <si>
    <t>030925</t>
  </si>
  <si>
    <t>Sobradelo da Goma</t>
  </si>
  <si>
    <t>050611</t>
  </si>
  <si>
    <t>Sobral</t>
  </si>
  <si>
    <t>180808</t>
  </si>
  <si>
    <t>021008</t>
  </si>
  <si>
    <t>Sobral da Adiça</t>
  </si>
  <si>
    <t>090744</t>
  </si>
  <si>
    <t>Sobral da Serra</t>
  </si>
  <si>
    <t>111203</t>
  </si>
  <si>
    <t>050322</t>
  </si>
  <si>
    <t>Sobral de São Miguel</t>
  </si>
  <si>
    <t>131020</t>
  </si>
  <si>
    <t>Sobreira</t>
  </si>
  <si>
    <t>030355</t>
  </si>
  <si>
    <t>Sobreposta</t>
  </si>
  <si>
    <t>130723</t>
  </si>
  <si>
    <t>Sobretâmega</t>
  </si>
  <si>
    <t>131021</t>
  </si>
  <si>
    <t>Sobrosa</t>
  </si>
  <si>
    <t>170631</t>
  </si>
  <si>
    <t>Solveira</t>
  </si>
  <si>
    <t>171234</t>
  </si>
  <si>
    <t>Sonim e Barreiros</t>
  </si>
  <si>
    <t>161013</t>
  </si>
  <si>
    <t>Sopo</t>
  </si>
  <si>
    <t>091133</t>
  </si>
  <si>
    <t>Sortelha</t>
  </si>
  <si>
    <t>040248</t>
  </si>
  <si>
    <t>Sortes</t>
  </si>
  <si>
    <t>011807</t>
  </si>
  <si>
    <t>Sosa</t>
  </si>
  <si>
    <t>061509</t>
  </si>
  <si>
    <t>091024</t>
  </si>
  <si>
    <t>Souro Pires</t>
  </si>
  <si>
    <t>121504</t>
  </si>
  <si>
    <t>130524</t>
  </si>
  <si>
    <t>Sousela</t>
  </si>
  <si>
    <t>180414</t>
  </si>
  <si>
    <t>Souselo</t>
  </si>
  <si>
    <t>031352</t>
  </si>
  <si>
    <t>Soutelo</t>
  </si>
  <si>
    <t>171310</t>
  </si>
  <si>
    <t>Soutelo de Aguiar</t>
  </si>
  <si>
    <t>181509</t>
  </si>
  <si>
    <t>Soutelo do Douro</t>
  </si>
  <si>
    <t>031014</t>
  </si>
  <si>
    <t>Souto</t>
  </si>
  <si>
    <t>091134</t>
  </si>
  <si>
    <t>181209</t>
  </si>
  <si>
    <t>050426</t>
  </si>
  <si>
    <t>Souto da Casa</t>
  </si>
  <si>
    <t>171013</t>
  </si>
  <si>
    <t>Souto Maior</t>
  </si>
  <si>
    <t>040729</t>
  </si>
  <si>
    <t>Suçães</t>
  </si>
  <si>
    <t>181616</t>
  </si>
  <si>
    <t>Sul</t>
  </si>
  <si>
    <t>061614</t>
  </si>
  <si>
    <t>310704</t>
  </si>
  <si>
    <t>031118</t>
  </si>
  <si>
    <t>Tabuaças</t>
  </si>
  <si>
    <t>181914</t>
  </si>
  <si>
    <t>130724</t>
  </si>
  <si>
    <t>Tabuado</t>
  </si>
  <si>
    <t>030356</t>
  </si>
  <si>
    <t>Tadim</t>
  </si>
  <si>
    <t>030926</t>
  </si>
  <si>
    <t>Taíde</t>
  </si>
  <si>
    <t>011708</t>
  </si>
  <si>
    <t>Talhadas</t>
  </si>
  <si>
    <t>040530</t>
  </si>
  <si>
    <t>Talhas</t>
  </si>
  <si>
    <t>091321</t>
  </si>
  <si>
    <t>Tamanhos</t>
  </si>
  <si>
    <t>030277</t>
  </si>
  <si>
    <t>Tamel (São Veríssimo)</t>
  </si>
  <si>
    <t>142003</t>
  </si>
  <si>
    <t>Tancos</t>
  </si>
  <si>
    <t>160428</t>
  </si>
  <si>
    <t>Tangil</t>
  </si>
  <si>
    <t>061510</t>
  </si>
  <si>
    <t>Tapéus</t>
  </si>
  <si>
    <t>180415</t>
  </si>
  <si>
    <t>Tarouquela</t>
  </si>
  <si>
    <t>060512</t>
  </si>
  <si>
    <t>Tavarede</t>
  </si>
  <si>
    <t>030357</t>
  </si>
  <si>
    <t>Tebosa</t>
  </si>
  <si>
    <t>091221</t>
  </si>
  <si>
    <t>Teixeira</t>
  </si>
  <si>
    <t>050427</t>
  </si>
  <si>
    <t>Telhado</t>
  </si>
  <si>
    <t>130135</t>
  </si>
  <si>
    <t>Telões</t>
  </si>
  <si>
    <t>171311</t>
  </si>
  <si>
    <t>180416</t>
  </si>
  <si>
    <t>Tendais</t>
  </si>
  <si>
    <t>061011</t>
  </si>
  <si>
    <t>Tentúgal</t>
  </si>
  <si>
    <t>070105</t>
  </si>
  <si>
    <t>Terena (São Pedro)</t>
  </si>
  <si>
    <t>131143</t>
  </si>
  <si>
    <t>Termas de São Vicente</t>
  </si>
  <si>
    <t>430118</t>
  </si>
  <si>
    <t>Terra Chã</t>
  </si>
  <si>
    <t>091030</t>
  </si>
  <si>
    <t>Terras de Massueime</t>
  </si>
  <si>
    <t>050225</t>
  </si>
  <si>
    <t>Tinalhas</t>
  </si>
  <si>
    <t>171235</t>
  </si>
  <si>
    <t>Tinhela e Alvarelhos</t>
  </si>
  <si>
    <t>040819</t>
  </si>
  <si>
    <t>Tó</t>
  </si>
  <si>
    <t>060214</t>
  </si>
  <si>
    <t>Tocha</t>
  </si>
  <si>
    <t>121210</t>
  </si>
  <si>
    <t>Tolosa</t>
  </si>
  <si>
    <t>182122</t>
  </si>
  <si>
    <t>Tonda</t>
  </si>
  <si>
    <t>450105</t>
  </si>
  <si>
    <t>Topo (Nossa Senhora do Rosário)</t>
  </si>
  <si>
    <t>171426</t>
  </si>
  <si>
    <t>Torgueda</t>
  </si>
  <si>
    <t>130525</t>
  </si>
  <si>
    <t>Torno</t>
  </si>
  <si>
    <t>150104</t>
  </si>
  <si>
    <t>Torrão</t>
  </si>
  <si>
    <t>070513</t>
  </si>
  <si>
    <t>Torre de Coelheiros</t>
  </si>
  <si>
    <t>040730</t>
  </si>
  <si>
    <t>Torre de Dona Chama</t>
  </si>
  <si>
    <t>040916</t>
  </si>
  <si>
    <t>171014</t>
  </si>
  <si>
    <t>Torre do Pinhão</t>
  </si>
  <si>
    <t>011204</t>
  </si>
  <si>
    <t>Torreira</t>
  </si>
  <si>
    <t>060329</t>
  </si>
  <si>
    <t>Torres do Mondego</t>
  </si>
  <si>
    <t>050324</t>
  </si>
  <si>
    <t>Tortosendo</t>
  </si>
  <si>
    <t>091416</t>
  </si>
  <si>
    <t>Touça</t>
  </si>
  <si>
    <t>050516</t>
  </si>
  <si>
    <t>Toulões</t>
  </si>
  <si>
    <t>170632</t>
  </si>
  <si>
    <t>Tourém</t>
  </si>
  <si>
    <t>182205</t>
  </si>
  <si>
    <t>Touro</t>
  </si>
  <si>
    <t>140115</t>
  </si>
  <si>
    <t>Tramagal</t>
  </si>
  <si>
    <t>181112</t>
  </si>
  <si>
    <t>Trancozelos</t>
  </si>
  <si>
    <t>040820</t>
  </si>
  <si>
    <t>Travanca</t>
  </si>
  <si>
    <t>130136</t>
  </si>
  <si>
    <t>180417</t>
  </si>
  <si>
    <t>061119</t>
  </si>
  <si>
    <t>Travanca de Lagos</t>
  </si>
  <si>
    <t>091224</t>
  </si>
  <si>
    <t>Travancinha</t>
  </si>
  <si>
    <t>030927</t>
  </si>
  <si>
    <t>Travassos</t>
  </si>
  <si>
    <t>030733</t>
  </si>
  <si>
    <t>Travassós</t>
  </si>
  <si>
    <t>050432</t>
  </si>
  <si>
    <t>Três Povos</t>
  </si>
  <si>
    <t>171312</t>
  </si>
  <si>
    <t>Tresminas</t>
  </si>
  <si>
    <t>180809</t>
  </si>
  <si>
    <t>Trezói</t>
  </si>
  <si>
    <t>041014</t>
  </si>
  <si>
    <t>Trindade</t>
  </si>
  <si>
    <t>170340</t>
  </si>
  <si>
    <t>Tronco</t>
  </si>
  <si>
    <t>010418</t>
  </si>
  <si>
    <t>Tropeço</t>
  </si>
  <si>
    <t>050913</t>
  </si>
  <si>
    <t>Troviscal</t>
  </si>
  <si>
    <t>160431</t>
  </si>
  <si>
    <t>Trute</t>
  </si>
  <si>
    <t>041226</t>
  </si>
  <si>
    <t>Tuizelo</t>
  </si>
  <si>
    <t>111317</t>
  </si>
  <si>
    <t>Turcifal</t>
  </si>
  <si>
    <t>031354</t>
  </si>
  <si>
    <t>Turiz</t>
  </si>
  <si>
    <t>100114</t>
  </si>
  <si>
    <t>Turquel</t>
  </si>
  <si>
    <t>030282</t>
  </si>
  <si>
    <t>Ucha</t>
  </si>
  <si>
    <t>140704</t>
  </si>
  <si>
    <t>Ulme</t>
  </si>
  <si>
    <t>050325</t>
  </si>
  <si>
    <t>Unhais da Serra</t>
  </si>
  <si>
    <t>061209</t>
  </si>
  <si>
    <t>Unhais-o-Velho</t>
  </si>
  <si>
    <t>140708</t>
  </si>
  <si>
    <t>União das freguesias da Chamusca e Pinheiro Grande</t>
  </si>
  <si>
    <t>170354</t>
  </si>
  <si>
    <t>União das freguesias da Madalena e Samaiões</t>
  </si>
  <si>
    <t>011109</t>
  </si>
  <si>
    <t>União das freguesias da Mealhada, Ventosa do Bairro e Antes</t>
  </si>
  <si>
    <t>131315</t>
  </si>
  <si>
    <t>União das freguesias da Póvoa de Varzim, Beiriz e Argivai</t>
  </si>
  <si>
    <t>031360</t>
  </si>
  <si>
    <t>União das freguesias da Ribeira do Neiva</t>
  </si>
  <si>
    <t>121411</t>
  </si>
  <si>
    <t>União das freguesias da Sé e São Lourenço</t>
  </si>
  <si>
    <t>170355</t>
  </si>
  <si>
    <t>União das freguesias das Eiras, São Julião de Montenegro e Cela</t>
  </si>
  <si>
    <t>111321</t>
  </si>
  <si>
    <t>União das freguesias de A dos Cunhados e Maceira</t>
  </si>
  <si>
    <t>030875</t>
  </si>
  <si>
    <t>União das freguesias de Abação e Gémeos</t>
  </si>
  <si>
    <t>130141</t>
  </si>
  <si>
    <t>União das freguesias de Aboadela, Sanche e Várzea</t>
  </si>
  <si>
    <t>140120</t>
  </si>
  <si>
    <t>União das freguesias de Abrantes (São Vicente e São João) e Alferrarede</t>
  </si>
  <si>
    <t>110117</t>
  </si>
  <si>
    <t>União das freguesias de Abrigada e Cabanas de Torres</t>
  </si>
  <si>
    <t>061015</t>
  </si>
  <si>
    <t>União das freguesias de Abrunheira, Verride e Vila Nova da Barca</t>
  </si>
  <si>
    <t>141629</t>
  </si>
  <si>
    <t>União das freguesias de Achete, Azoia de Baixo e Póvoa de Santarém</t>
  </si>
  <si>
    <t>090323</t>
  </si>
  <si>
    <t>União das freguesias de Açores e Velosa</t>
  </si>
  <si>
    <t>040918</t>
  </si>
  <si>
    <t>União das freguesias de Adeganha e Cardanha</t>
  </si>
  <si>
    <t>171431</t>
  </si>
  <si>
    <t>União das freguesias de Adoufe e Vilarinho de Samardã</t>
  </si>
  <si>
    <t>040121</t>
  </si>
  <si>
    <t>União das freguesias de Agrobom, Saldonha e Vale Pereiro</t>
  </si>
  <si>
    <t>111122</t>
  </si>
  <si>
    <t>União das freguesias de Agualva e Mira-Sintra</t>
  </si>
  <si>
    <t>181713</t>
  </si>
  <si>
    <t>União das freguesias de Águas Boas e Forles</t>
  </si>
  <si>
    <t>030930</t>
  </si>
  <si>
    <t>União das freguesias de Águas Santas e Moure</t>
  </si>
  <si>
    <t>131314</t>
  </si>
  <si>
    <t>União das freguesias de Aguçadoura e Navais</t>
  </si>
  <si>
    <t>010121</t>
  </si>
  <si>
    <t>União das freguesias de Águeda e Borralha</t>
  </si>
  <si>
    <t>090114</t>
  </si>
  <si>
    <t>União das freguesias de Aguiar da Beira e Coruche</t>
  </si>
  <si>
    <t>030876</t>
  </si>
  <si>
    <t>União das freguesias de Airão Santa Maria, Airão São João e Vermil</t>
  </si>
  <si>
    <t>040539</t>
  </si>
  <si>
    <t>União das freguesias de Ala e Vilarinho do Monte</t>
  </si>
  <si>
    <t>070107</t>
  </si>
  <si>
    <t>União das freguesias de Alandroal (Nossa Senhora da Conceição), São Brás dos Matos (Mina do Bugalho) e Juromenha (Nossa Senhora do Loreto)</t>
  </si>
  <si>
    <t>020519</t>
  </si>
  <si>
    <t>União das freguesias de Albernoa e Trindade</t>
  </si>
  <si>
    <t>150107</t>
  </si>
  <si>
    <t>União das freguesias de Alcácer do Sal (Santa Maria do Castelo e Santiago) e Santa Susana</t>
  </si>
  <si>
    <t>140211</t>
  </si>
  <si>
    <t>União das freguesias de Alcanena e Vila Moreira</t>
  </si>
  <si>
    <t>081309</t>
  </si>
  <si>
    <t>União das freguesias de Alcantarilha e Pêra</t>
  </si>
  <si>
    <t>100121</t>
  </si>
  <si>
    <t>União das freguesias de Alcobaça e Vestiaria</t>
  </si>
  <si>
    <t>120309</t>
  </si>
  <si>
    <t>União das freguesias de Alcórrego e Maranhão</t>
  </si>
  <si>
    <t>080206</t>
  </si>
  <si>
    <t>União das freguesias de Alcoutim e Pereiro</t>
  </si>
  <si>
    <t>091141</t>
  </si>
  <si>
    <t>União das freguesias de Aldeia da Ribeira, Vilar Maior e Badamalos</t>
  </si>
  <si>
    <t>050713</t>
  </si>
  <si>
    <t>União das freguesias de Aldeia do Bispo, Águas e Aldeia de João Pires</t>
  </si>
  <si>
    <t>140121</t>
  </si>
  <si>
    <t>União das freguesias de Aldeia do Mato e Souto</t>
  </si>
  <si>
    <t>110118</t>
  </si>
  <si>
    <t>União das freguesias de Aldeia Galega da Merceana e Aldeia Gavinha</t>
  </si>
  <si>
    <t>090623</t>
  </si>
  <si>
    <t>União das freguesias de Aldeias e Mangualde da Serra</t>
  </si>
  <si>
    <t>131216</t>
  </si>
  <si>
    <t>União das freguesias de Aldoar, Foz do Douro e Nevogilde</t>
  </si>
  <si>
    <t>141817</t>
  </si>
  <si>
    <t>União das freguesias de Além da Ribeira e Pedreira</t>
  </si>
  <si>
    <t>110119</t>
  </si>
  <si>
    <t>União das freguesias de Alenquer (Santo Estêvão e Triana)</t>
  </si>
  <si>
    <t>020807</t>
  </si>
  <si>
    <t>União das freguesias de Alfundão e Peroguarda</t>
  </si>
  <si>
    <t>111012</t>
  </si>
  <si>
    <t>União das freguesias de Algés, Linda-a-Velha e Cruz Quebrada-Dafundo</t>
  </si>
  <si>
    <t>090418</t>
  </si>
  <si>
    <t>União das freguesias de Algodres, Vale de Afonsinho e Vilar de Amargo</t>
  </si>
  <si>
    <t>041115</t>
  </si>
  <si>
    <t>União das freguesias de Algoso, Campo de Víboras e Uva</t>
  </si>
  <si>
    <t>081310</t>
  </si>
  <si>
    <t>União das freguesias de Algoz e Tunes</t>
  </si>
  <si>
    <t>111412</t>
  </si>
  <si>
    <t>União das freguesias de Alhandra, São João dos Montes e Calhandriz</t>
  </si>
  <si>
    <t>030290</t>
  </si>
  <si>
    <t>União das freguesias de Alheira e Igreja Nova</t>
  </si>
  <si>
    <t>180418</t>
  </si>
  <si>
    <t>União das freguesias de Alhões, Bustelo, Gralheira e Ramires</t>
  </si>
  <si>
    <t>020106</t>
  </si>
  <si>
    <t>União das freguesias de Aljustrel e Rio de Moinhos</t>
  </si>
  <si>
    <t>150312</t>
  </si>
  <si>
    <t>União das freguesias de Almada, Cova da Piedade, Pragal e Cacilhas</t>
  </si>
  <si>
    <t>111123</t>
  </si>
  <si>
    <t>União das freguesias de Almargem do Bispo, Pêro Pinheiro e Montelavar</t>
  </si>
  <si>
    <t>020209</t>
  </si>
  <si>
    <t>União das freguesias de Almodôvar e Graça dos Padrões</t>
  </si>
  <si>
    <t>090419</t>
  </si>
  <si>
    <t>União das freguesias de Almofala e Escarigo</t>
  </si>
  <si>
    <t>150409</t>
  </si>
  <si>
    <t>União das freguesias de Alto do Seixalinho, Santo André e Verderena</t>
  </si>
  <si>
    <t>101615</t>
  </si>
  <si>
    <t>União das freguesias de Alvados e Alcaria</t>
  </si>
  <si>
    <t>131809</t>
  </si>
  <si>
    <t>União das freguesias de Alvarelhos e Guidões</t>
  </si>
  <si>
    <t>140122</t>
  </si>
  <si>
    <t>União das freguesias de Alvega e Concavada</t>
  </si>
  <si>
    <t>111413</t>
  </si>
  <si>
    <t>União das freguesias de Alverca do Ribatejo e Sobralinho</t>
  </si>
  <si>
    <t>030418</t>
  </si>
  <si>
    <t>União das freguesias de Alvite e Passos</t>
  </si>
  <si>
    <t>030291</t>
  </si>
  <si>
    <t>União das freguesias de Alvito (São Pedro e São Martinho) e Couto</t>
  </si>
  <si>
    <t>160152</t>
  </si>
  <si>
    <t>União das freguesias de Alvora e Loureda</t>
  </si>
  <si>
    <t>130142</t>
  </si>
  <si>
    <t>União das freguesias de Amarante (São Gonçalo), Madalena, Cepelos e Gatão</t>
  </si>
  <si>
    <t>030125</t>
  </si>
  <si>
    <t>União das freguesias de Amares e Figueiredo</t>
  </si>
  <si>
    <t>040320</t>
  </si>
  <si>
    <t>União das freguesias de Amedo e Zedes</t>
  </si>
  <si>
    <t>070909</t>
  </si>
  <si>
    <t>União das freguesias de Amieira e Alqueva</t>
  </si>
  <si>
    <t>010316</t>
  </si>
  <si>
    <t>União das freguesias de Amoreira da Gândara, Paredes do Bairro e Ancas</t>
  </si>
  <si>
    <t>090230</t>
  </si>
  <si>
    <t>União das freguesias de Amoreira, Parada e Cabreira</t>
  </si>
  <si>
    <t>130221</t>
  </si>
  <si>
    <t>União das freguesias de Ancede e Ribadouro</t>
  </si>
  <si>
    <t>160434</t>
  </si>
  <si>
    <t>União das freguesias de Anhões e Luzio</t>
  </si>
  <si>
    <t>031122</t>
  </si>
  <si>
    <t>União das freguesias de Anissó e Soutelo</t>
  </si>
  <si>
    <t>031123</t>
  </si>
  <si>
    <t>União das freguesias de Anjos e Vilar do Chão</t>
  </si>
  <si>
    <t>181316</t>
  </si>
  <si>
    <t>União das freguesias de Anreade e São Romão de Aregos</t>
  </si>
  <si>
    <t>010706</t>
  </si>
  <si>
    <t>União das freguesias de Anta e Guetim</t>
  </si>
  <si>
    <t>031250</t>
  </si>
  <si>
    <t>União das freguesias de Antas e Abade de Vermoim</t>
  </si>
  <si>
    <t>181114</t>
  </si>
  <si>
    <t>União das freguesias de Antas e Matela</t>
  </si>
  <si>
    <t>181210</t>
  </si>
  <si>
    <t>União das freguesias de Antas e Ourozinho</t>
  </si>
  <si>
    <t>060332</t>
  </si>
  <si>
    <t>União das freguesias de Antuzede e Vil de Matos</t>
  </si>
  <si>
    <t>030616</t>
  </si>
  <si>
    <t>União das freguesias de Apúlia e Fão</t>
  </si>
  <si>
    <t>181013</t>
  </si>
  <si>
    <t>União das freguesias de Arca e Varzielas</t>
  </si>
  <si>
    <t>030419</t>
  </si>
  <si>
    <t>União das freguesias de Arco de Baúlhe e Vila Nune</t>
  </si>
  <si>
    <t>160154</t>
  </si>
  <si>
    <t>União das freguesias de Arcos de Valdevez (Salvador), Vila Fonche e Parada</t>
  </si>
  <si>
    <t>160153</t>
  </si>
  <si>
    <t>União das freguesias de Arcos de Valdevez (São Paio) e Giela</t>
  </si>
  <si>
    <t>010317</t>
  </si>
  <si>
    <t>União das freguesias de Arcos e Mogofores</t>
  </si>
  <si>
    <t>030292</t>
  </si>
  <si>
    <t>União das freguesias de Areias de Vilar e Encourados</t>
  </si>
  <si>
    <t>141111</t>
  </si>
  <si>
    <t>União das freguesias de Areias e Pias</t>
  </si>
  <si>
    <t>131433</t>
  </si>
  <si>
    <t>União das freguesias de Areias, Sequeiró, Lama e Palmeira</t>
  </si>
  <si>
    <t>030363</t>
  </si>
  <si>
    <t>União das freguesias de Arentim e Cunha</t>
  </si>
  <si>
    <t>121211</t>
  </si>
  <si>
    <t>União das freguesias de Arez e Amieira do Tejo</t>
  </si>
  <si>
    <t>160221</t>
  </si>
  <si>
    <t>União das freguesias de Arga (Baixo, Cima e São João)</t>
  </si>
  <si>
    <t>180121</t>
  </si>
  <si>
    <t>União das freguesias de Aricera e Goujoim</t>
  </si>
  <si>
    <t>031251</t>
  </si>
  <si>
    <t>União das freguesias de Arnoso (Santa Maria e Santa Eulália) e Sezures</t>
  </si>
  <si>
    <t>030877</t>
  </si>
  <si>
    <t>União das freguesias de Arosa e Castelões</t>
  </si>
  <si>
    <t>010421</t>
  </si>
  <si>
    <t>União das freguesias de Arouca e Burgo</t>
  </si>
  <si>
    <t>101616</t>
  </si>
  <si>
    <t>União das freguesias de Arrimal e Mendiga</t>
  </si>
  <si>
    <t>060333</t>
  </si>
  <si>
    <t>União das freguesias de Assafarge e Antanhol</t>
  </si>
  <si>
    <t>041020</t>
  </si>
  <si>
    <t>União das freguesias de Assares e Lodões</t>
  </si>
  <si>
    <t>030878</t>
  </si>
  <si>
    <t>União das freguesias de Atães e Rendufe</t>
  </si>
  <si>
    <t>150709</t>
  </si>
  <si>
    <t>União das freguesias de Atalaia e Alto Estanqueiro-Jardia</t>
  </si>
  <si>
    <t>091035</t>
  </si>
  <si>
    <t>União das freguesias de Atalaia e Safurdão</t>
  </si>
  <si>
    <t>040738</t>
  </si>
  <si>
    <t>União das freguesias de Avantos e Romeu</t>
  </si>
  <si>
    <t>040250</t>
  </si>
  <si>
    <t>União das freguesias de Aveleda e Rio de Onor</t>
  </si>
  <si>
    <t>131313</t>
  </si>
  <si>
    <t>União das freguesias de Aver-o-Mar, Amorim e Terroso</t>
  </si>
  <si>
    <t>040739</t>
  </si>
  <si>
    <t>União das Freguesias de Avidagos, Navalho e Pereira</t>
  </si>
  <si>
    <t>031252</t>
  </si>
  <si>
    <t>União das freguesias de Avidos e Lagoa</t>
  </si>
  <si>
    <t>141415</t>
  </si>
  <si>
    <t>União das freguesias de Azambujeira e Malaqueijo</t>
  </si>
  <si>
    <t>151209</t>
  </si>
  <si>
    <t>União das freguesias de Azeitão (São Lourenço e São Simão)</t>
  </si>
  <si>
    <t>061616</t>
  </si>
  <si>
    <t>União das freguesias de Ázere e Covelo</t>
  </si>
  <si>
    <t>090231</t>
  </si>
  <si>
    <t>União das freguesias de Azinhal, Peva e Valverde</t>
  </si>
  <si>
    <t>141630</t>
  </si>
  <si>
    <t>União das freguesias de Azoia de Cima e Tremês</t>
  </si>
  <si>
    <t>110918</t>
  </si>
  <si>
    <t>União das freguesias de Azueira e Sobral da Abelheira</t>
  </si>
  <si>
    <t>070522</t>
  </si>
  <si>
    <t>União das freguesias de Bacelo e Senhora da Saúde</t>
  </si>
  <si>
    <t>131631</t>
  </si>
  <si>
    <t>União das freguesias de Bagunte, Ferreiró, Outeiro Maior e Parada</t>
  </si>
  <si>
    <t>130222</t>
  </si>
  <si>
    <t>União das freguesias de Baião (Santa Leocádia) e Mesquinhata</t>
  </si>
  <si>
    <t>150607</t>
  </si>
  <si>
    <t>União das freguesias de Baixa da Banheira e Vale da Amoreira</t>
  </si>
  <si>
    <t>120714</t>
  </si>
  <si>
    <t>União das freguesias de Barbacena e Vila Fernando</t>
  </si>
  <si>
    <t>040740</t>
  </si>
  <si>
    <t>União das freguesias de Barcel, Marmelos e Valverde da Gestosa</t>
  </si>
  <si>
    <t>030293</t>
  </si>
  <si>
    <t>União das freguesias de Barcelos, Vila Boa e Vila Frescainha (São Martinho e São Pedro)</t>
  </si>
  <si>
    <t>050332</t>
  </si>
  <si>
    <t>União das freguesias de Barco e Coutada</t>
  </si>
  <si>
    <t>181918</t>
  </si>
  <si>
    <t>União das freguesias de Barcos e Santa Leocádia</t>
  </si>
  <si>
    <t>182127</t>
  </si>
  <si>
    <t>União das freguesias de Barreiro de Besteiros e Tourigo</t>
  </si>
  <si>
    <t>150410</t>
  </si>
  <si>
    <t>União das freguesias de Barreiro e Lavradio</t>
  </si>
  <si>
    <t>182335</t>
  </si>
  <si>
    <t>União das freguesias de Barreiros e Cepões</t>
  </si>
  <si>
    <t>010122</t>
  </si>
  <si>
    <t>União das freguesias de Barrô e Aguada de Baixo</t>
  </si>
  <si>
    <t>160941</t>
  </si>
  <si>
    <t>União das freguesias de Barroselas e Carvoeiro</t>
  </si>
  <si>
    <t>010808</t>
  </si>
  <si>
    <t>União das freguesias de Beduído e Veiros</t>
  </si>
  <si>
    <t>020520</t>
  </si>
  <si>
    <t>União das freguesias de Beja (Salvador e Santa Maria da Feira)</t>
  </si>
  <si>
    <t>020521</t>
  </si>
  <si>
    <t>União das freguesias de Beja (Santiago Maior e São João Baptista)</t>
  </si>
  <si>
    <t>010123</t>
  </si>
  <si>
    <t>União das freguesias de Belazaima do Chão, Castanheira do Vouga e Agadão</t>
  </si>
  <si>
    <t>030617</t>
  </si>
  <si>
    <t>União das freguesias de Belinho e Mar</t>
  </si>
  <si>
    <t>050106</t>
  </si>
  <si>
    <t>União das freguesias de Belmonte e Colmeal da Torre</t>
  </si>
  <si>
    <t>040321</t>
  </si>
  <si>
    <t>União das freguesias de Belver e Mogo de Malta</t>
  </si>
  <si>
    <t>120310</t>
  </si>
  <si>
    <t>União das freguesias de Benavila e Valongo</t>
  </si>
  <si>
    <t>080707</t>
  </si>
  <si>
    <t>União das freguesias de Bensafrim e Barão de São João</t>
  </si>
  <si>
    <t>160522</t>
  </si>
  <si>
    <t>União das freguesias de Bico e Cristelo</t>
  </si>
  <si>
    <t>180526</t>
  </si>
  <si>
    <t>União das freguesias de Bigorne, Magueija e Pretarouca</t>
  </si>
  <si>
    <t>182336</t>
  </si>
  <si>
    <t>União das freguesias de Boa Aldeia, Farminhão e Torredeita</t>
  </si>
  <si>
    <t>171432</t>
  </si>
  <si>
    <t>União das freguesias de Borbela e Lamas de Olo</t>
  </si>
  <si>
    <t>040540</t>
  </si>
  <si>
    <t>União das freguesias de Bornes e Burga</t>
  </si>
  <si>
    <t>131810</t>
  </si>
  <si>
    <t>União das freguesias de Bougado (São Martinho e Santiago)</t>
  </si>
  <si>
    <t>030364</t>
  </si>
  <si>
    <t>União das freguesias de Braga (Maximinos, Sé e Cividade)</t>
  </si>
  <si>
    <t>030365</t>
  </si>
  <si>
    <t>União das freguesias de Braga (São José de São Lázaro e São João do Souto)</t>
  </si>
  <si>
    <t>030879</t>
  </si>
  <si>
    <t>União das freguesias de Briteiros Santo Estêvão e Donim</t>
  </si>
  <si>
    <t>030880</t>
  </si>
  <si>
    <t>União das freguesias de Briteiros São Salvador e Briteiros Santa Leocádia</t>
  </si>
  <si>
    <t>030523</t>
  </si>
  <si>
    <t>União das freguesias de Britelo, Gémeos e Ourilhe</t>
  </si>
  <si>
    <t>141918</t>
  </si>
  <si>
    <t>União das freguesias de Brogueira, Parceiros de Igreja e Alcorochel</t>
  </si>
  <si>
    <t>040829</t>
  </si>
  <si>
    <t>União das freguesias de Brunhozinho, Castanheira e Sanhoane</t>
  </si>
  <si>
    <t>130143</t>
  </si>
  <si>
    <t>União das freguesias de Bustelo, Carneiro e Carvalho de Rei</t>
  </si>
  <si>
    <t>011407</t>
  </si>
  <si>
    <t>União das freguesias de Bustos, Troviscal e Mamarrosa</t>
  </si>
  <si>
    <t>010422</t>
  </si>
  <si>
    <t>União das freguesias de Cabreiros e Albergaria da Serra</t>
  </si>
  <si>
    <t>030366</t>
  </si>
  <si>
    <t>União das freguesias de Cabreiros e Passos (São Julião)</t>
  </si>
  <si>
    <t>041116</t>
  </si>
  <si>
    <t>União das freguesias de Caçarelhos e Angueira</t>
  </si>
  <si>
    <t>030524</t>
  </si>
  <si>
    <t>União das freguesias de Caçarilhe e Infesta</t>
  </si>
  <si>
    <t>060606</t>
  </si>
  <si>
    <t>União das freguesias de Cadafaz e Colmeal</t>
  </si>
  <si>
    <t>100617</t>
  </si>
  <si>
    <t>União das freguesias de Caldas da Rainha - Nossa Senhora do Pópulo, Coto e São Gregório</t>
  </si>
  <si>
    <t>100618</t>
  </si>
  <si>
    <t>União das freguesias de Caldas da Rainha - Santo Onofre e Serra do Bouro</t>
  </si>
  <si>
    <t>010932</t>
  </si>
  <si>
    <t>União das freguesias de Caldas de São Jorge e Pigeiros</t>
  </si>
  <si>
    <t>031408</t>
  </si>
  <si>
    <t>União das freguesias de Caldas de Vizela (São Miguel e São João)</t>
  </si>
  <si>
    <t>030126</t>
  </si>
  <si>
    <t>União das freguesias de Caldelas, Sequeiros e Paranhos</t>
  </si>
  <si>
    <t>170356</t>
  </si>
  <si>
    <t>União das freguesias de Calvão e Soutelinho da Raia</t>
  </si>
  <si>
    <t>030931</t>
  </si>
  <si>
    <t>União das freguesias de Calvos e Frades</t>
  </si>
  <si>
    <t>110731</t>
  </si>
  <si>
    <t>União das freguesias de Camarate, Unhos e Apelação</t>
  </si>
  <si>
    <t>170636</t>
  </si>
  <si>
    <t>União das freguesias de Cambeses do Rio, Donões e Mourilhe</t>
  </si>
  <si>
    <t>182413</t>
  </si>
  <si>
    <t>União das freguesias de Cambra e Carvalhal de Vermilhas</t>
  </si>
  <si>
    <t>160222</t>
  </si>
  <si>
    <t>União das freguesias de Caminha (Matriz) e Vilarelho</t>
  </si>
  <si>
    <t>170509</t>
  </si>
  <si>
    <t>União das freguesias de Campanhó e Paradança</t>
  </si>
  <si>
    <t>130223</t>
  </si>
  <si>
    <t>União das freguesias de Campelo e Ovil</t>
  </si>
  <si>
    <t>111322</t>
  </si>
  <si>
    <t>União das freguesias de Campelos e Outeiro da Cabeça</t>
  </si>
  <si>
    <t>131434</t>
  </si>
  <si>
    <t>União das freguesias de Campo (São Martinho), São Salvador do Campo e Negrelos (São Mamede)</t>
  </si>
  <si>
    <t>071106</t>
  </si>
  <si>
    <t>União das freguesias de Campo e Campinho</t>
  </si>
  <si>
    <t>131506</t>
  </si>
  <si>
    <t>União das freguesias de Campo e Sobrado</t>
  </si>
  <si>
    <t>030294</t>
  </si>
  <si>
    <t>União das freguesias de Campo e Tamel (São Pedro Fins)</t>
  </si>
  <si>
    <t>030932</t>
  </si>
  <si>
    <t>União das freguesias de Campos e Louredo</t>
  </si>
  <si>
    <t>161016</t>
  </si>
  <si>
    <t>União das freguesias de Campos e Vila Meã</t>
  </si>
  <si>
    <t>161017</t>
  </si>
  <si>
    <t>União das freguesias de Candemil e Gondar</t>
  </si>
  <si>
    <t>041021</t>
  </si>
  <si>
    <t>União das freguesias de Candoso e Carvalho de Egas</t>
  </si>
  <si>
    <t>030881</t>
  </si>
  <si>
    <t>União das freguesias de Candoso São Tiago e Mascotelos</t>
  </si>
  <si>
    <t>030525</t>
  </si>
  <si>
    <t>União das freguesias de Canedo de Basto e Corgo</t>
  </si>
  <si>
    <t>010933</t>
  </si>
  <si>
    <t>União das freguesias de Canedo, Vale e Vila Maior</t>
  </si>
  <si>
    <t>010423</t>
  </si>
  <si>
    <t>União das freguesias de Canelas e Espiunca</t>
  </si>
  <si>
    <t>010809</t>
  </si>
  <si>
    <t>União das freguesias de Canelas e Fermelã</t>
  </si>
  <si>
    <t>031124</t>
  </si>
  <si>
    <t>União das freguesias de Caniçada e Soengas</t>
  </si>
  <si>
    <t>060220</t>
  </si>
  <si>
    <t>União das freguesias de Cantanhede e Pocariça</t>
  </si>
  <si>
    <t>050333</t>
  </si>
  <si>
    <t>União das freguesias de Cantar-Galo e Vila do Carvalho</t>
  </si>
  <si>
    <t>150313</t>
  </si>
  <si>
    <t>União das freguesias de Caparica e Trafaria</t>
  </si>
  <si>
    <t>182128</t>
  </si>
  <si>
    <t>União das freguesias de Caparrosa e Silvares</t>
  </si>
  <si>
    <t>110507</t>
  </si>
  <si>
    <t>União das freguesias de Carcavelos e Parede</t>
  </si>
  <si>
    <t>160942</t>
  </si>
  <si>
    <t>União das freguesias de Cardielos e Serreleis</t>
  </si>
  <si>
    <t>170120</t>
  </si>
  <si>
    <t>União das freguesias de Carlão e Amieiro</t>
  </si>
  <si>
    <t>111013</t>
  </si>
  <si>
    <t>União das freguesias de Carnaxide e Queijas</t>
  </si>
  <si>
    <t>091230</t>
  </si>
  <si>
    <t>União das freguesias de Carragozela e Várzea de Meruge</t>
  </si>
  <si>
    <t>110120</t>
  </si>
  <si>
    <t>União das freguesias de Carregado e Cadafais</t>
  </si>
  <si>
    <t>031253</t>
  </si>
  <si>
    <t>União das freguesias de Carreira e Bente</t>
  </si>
  <si>
    <t>030295</t>
  </si>
  <si>
    <t>União das freguesias de Carreira e Fonte Coberta</t>
  </si>
  <si>
    <t>131435</t>
  </si>
  <si>
    <t>União das freguesias de Carreira e Refojos de Riba de Ave</t>
  </si>
  <si>
    <t>031361</t>
  </si>
  <si>
    <t>União das freguesias de Carreiras (São Miguel) e Carreiras (Santiago)</t>
  </si>
  <si>
    <t>170710</t>
  </si>
  <si>
    <t>União das freguesias de Carva e Vilares</t>
  </si>
  <si>
    <t>181620</t>
  </si>
  <si>
    <t>União das freguesias de Carvalhais e Candal</t>
  </si>
  <si>
    <t>180910</t>
  </si>
  <si>
    <t>União das freguesias de Carvalhal Redondo e Aguieira</t>
  </si>
  <si>
    <t>030526</t>
  </si>
  <si>
    <t>União das freguesias de Carvalho e Basto (Santa Tecla)</t>
  </si>
  <si>
    <t>111323</t>
  </si>
  <si>
    <t>União das freguesias de Carvoeira e Carmões</t>
  </si>
  <si>
    <t>141818</t>
  </si>
  <si>
    <t>União das freguesias de Casais e Alviobeira</t>
  </si>
  <si>
    <t>110508</t>
  </si>
  <si>
    <t>União das freguesias de Cascais e Estoril</t>
  </si>
  <si>
    <t>050334</t>
  </si>
  <si>
    <t>União das freguesias de Casegas e Ourondo</t>
  </si>
  <si>
    <t>141631</t>
  </si>
  <si>
    <t>União das freguesias de Casével e Vaqueiros</t>
  </si>
  <si>
    <t>100703</t>
  </si>
  <si>
    <t>União das freguesias de Castanheira de Pêra e Coentral</t>
  </si>
  <si>
    <t>111414</t>
  </si>
  <si>
    <t>União das freguesias de Castanheira do Ribatejo e Cachoeiras</t>
  </si>
  <si>
    <t>040322</t>
  </si>
  <si>
    <t>União das freguesias de Castanheiro do Norte e Ribalonga</t>
  </si>
  <si>
    <t>170121</t>
  </si>
  <si>
    <t>União das freguesias de Castedo e Cotas</t>
  </si>
  <si>
    <t>040541</t>
  </si>
  <si>
    <t>União das freguesias de Castelãos e Vilar do Monte</t>
  </si>
  <si>
    <t>090232</t>
  </si>
  <si>
    <t>União das freguesias de Castelo Mendo, Ade, Monteperobolso e Mesquitela</t>
  </si>
  <si>
    <t>040251</t>
  </si>
  <si>
    <t>União das freguesias de Castrelos e Carrazedo</t>
  </si>
  <si>
    <t>160319</t>
  </si>
  <si>
    <t>União das freguesias de Castro Laboreiro e Lamas de Mouro</t>
  </si>
  <si>
    <t>020606</t>
  </si>
  <si>
    <t>União das freguesias de Castro Verde e Casével</t>
  </si>
  <si>
    <t>050226</t>
  </si>
  <si>
    <t>União das freguesias de Cebolais de Cima e Retaxo</t>
  </si>
  <si>
    <t>131217</t>
  </si>
  <si>
    <t>União das freguesias de Cedofeita, Santo Ildefonso, Sé, Miragaia, São Nicolau e Vitória</t>
  </si>
  <si>
    <t>011710</t>
  </si>
  <si>
    <t>União das freguesias de Cedrim e Paradela</t>
  </si>
  <si>
    <t>160435</t>
  </si>
  <si>
    <t>União das freguesias de Ceivães e Badim</t>
  </si>
  <si>
    <t>030367</t>
  </si>
  <si>
    <t>União das freguesias de Celeirós, Aveleda e Vimieiro</t>
  </si>
  <si>
    <t>090324</t>
  </si>
  <si>
    <t>União das freguesias de Celorico (São Pedro e Santa Maria) e Vila Boa do Mondego</t>
  </si>
  <si>
    <t>180527</t>
  </si>
  <si>
    <t>União das freguesias de Cepões, Meijinhos e Melcões</t>
  </si>
  <si>
    <t>060119</t>
  </si>
  <si>
    <t>União das freguesias de Cepos e Teixeira</t>
  </si>
  <si>
    <t>060120</t>
  </si>
  <si>
    <t>União das freguesias de Cerdeira e Moura da Serra</t>
  </si>
  <si>
    <t>050915</t>
  </si>
  <si>
    <t>União das freguesias de Cernache do Bonjardim, Nesperal e Palhais</t>
  </si>
  <si>
    <t>130527</t>
  </si>
  <si>
    <t>União das freguesias de Cernadelo e Lousada (São Miguel e Santa Margarida)</t>
  </si>
  <si>
    <t>170908</t>
  </si>
  <si>
    <t>União das freguesias de Cerva e Limões</t>
  </si>
  <si>
    <t>031018</t>
  </si>
  <si>
    <t>União das freguesias de Chamoim e Vilar</t>
  </si>
  <si>
    <t>150314</t>
  </si>
  <si>
    <t>União das freguesias de Charneca de Caparica e Sobreda</t>
  </si>
  <si>
    <t>160320</t>
  </si>
  <si>
    <t>União das freguesias de Chaviães e Paços</t>
  </si>
  <si>
    <t>031019</t>
  </si>
  <si>
    <t>União das freguesias de Chorense e Monte</t>
  </si>
  <si>
    <t>030296</t>
  </si>
  <si>
    <t>União das freguesias de Chorente, Góios, Courel, Pedra Furada e Gueral</t>
  </si>
  <si>
    <t>031020</t>
  </si>
  <si>
    <t>União das freguesias de Cibões e Brufe</t>
  </si>
  <si>
    <t>090420</t>
  </si>
  <si>
    <t>União das freguesias de Cinco Vilas e Reigada</t>
  </si>
  <si>
    <t>060334</t>
  </si>
  <si>
    <t>União das freguesias de Coimbra (Sé Nova, Santa Cruz, Almedina e São Bartolomeu)</t>
  </si>
  <si>
    <t>060121</t>
  </si>
  <si>
    <t>União das freguesias de Côja e Barril de Alva</t>
  </si>
  <si>
    <t>100932</t>
  </si>
  <si>
    <t>União das freguesias de Colmeias e Memória</t>
  </si>
  <si>
    <t>081410</t>
  </si>
  <si>
    <t>União das freguesias de Conceição e Cabanas de Tavira</t>
  </si>
  <si>
    <t>080507</t>
  </si>
  <si>
    <t>União das freguesias de Conceição e Estoi</t>
  </si>
  <si>
    <t>030882</t>
  </si>
  <si>
    <t>União das freguesias de Conde e Gandarela</t>
  </si>
  <si>
    <t>060411</t>
  </si>
  <si>
    <t>União das freguesias de Condeixa-a-Velha e Condeixa-a-Nova</t>
  </si>
  <si>
    <t>040618</t>
  </si>
  <si>
    <t>União das freguesias de Constantim e Cicouro</t>
  </si>
  <si>
    <t>171433</t>
  </si>
  <si>
    <t>União das freguesias de Constantim e Vale de Nogueiras</t>
  </si>
  <si>
    <t>131811</t>
  </si>
  <si>
    <t>União das freguesias de Coronado (São Romão e São Mamede)</t>
  </si>
  <si>
    <t>070611</t>
  </si>
  <si>
    <t>União das freguesias de Cortiçadas de Lavre e Lavre</t>
  </si>
  <si>
    <t>090325</t>
  </si>
  <si>
    <t>União das freguesias de Cortiçô da Serra, Vide entre Vinhas e Salgueirais</t>
  </si>
  <si>
    <t>090517</t>
  </si>
  <si>
    <t>União das freguesias de Cortiçô e Vila Chã</t>
  </si>
  <si>
    <t>140909</t>
  </si>
  <si>
    <t>União das freguesias de Coruche, Fajarda e Erra</t>
  </si>
  <si>
    <t>160523</t>
  </si>
  <si>
    <t>União das freguesias de Cossourado e Linhares</t>
  </si>
  <si>
    <t>182337</t>
  </si>
  <si>
    <t>União das freguesias de Couto de Baixo e Couto de Cima</t>
  </si>
  <si>
    <t>061617</t>
  </si>
  <si>
    <t>União das freguesias de Covas e Vila Nova de Oliveirinha</t>
  </si>
  <si>
    <t>010424</t>
  </si>
  <si>
    <t>União das freguesias de Covelo de Paivó e Janarde</t>
  </si>
  <si>
    <t>050335</t>
  </si>
  <si>
    <t>União das freguesias de Covilhã e Canhoso</t>
  </si>
  <si>
    <t>060221</t>
  </si>
  <si>
    <t>União das freguesias de Covões e Camarneira</t>
  </si>
  <si>
    <t>100122</t>
  </si>
  <si>
    <t>União das freguesias de Coz, Alpedriz e Montes</t>
  </si>
  <si>
    <t>160626</t>
  </si>
  <si>
    <t>União das freguesias de Crasto, Ruivos e Grovelas</t>
  </si>
  <si>
    <t>120607</t>
  </si>
  <si>
    <t>União das freguesias de Crato e Mártires, Flor da Rosa e Vale do Peso</t>
  </si>
  <si>
    <t>030297</t>
  </si>
  <si>
    <t>União das freguesias de Creixomil e Mariz</t>
  </si>
  <si>
    <t>030368</t>
  </si>
  <si>
    <t>União das freguesias de Crespos e Pousada</t>
  </si>
  <si>
    <t>130528</t>
  </si>
  <si>
    <t>União das freguesias de Cristelos, Boim e Ordem</t>
  </si>
  <si>
    <t>050916</t>
  </si>
  <si>
    <t>União das freguesias de Cumeada e Marmeleiro</t>
  </si>
  <si>
    <t>041236</t>
  </si>
  <si>
    <t>União das freguesias de Curopos e Vale de Janeiro</t>
  </si>
  <si>
    <t>180208</t>
  </si>
  <si>
    <t>União das freguesias de Currelos, Papízios e Sobral</t>
  </si>
  <si>
    <t>130811</t>
  </si>
  <si>
    <t>União das freguesias de Custóias, Leça do Balio e Guifões</t>
  </si>
  <si>
    <t>061513</t>
  </si>
  <si>
    <t>União das freguesias de Degracias e Pombalinho</t>
  </si>
  <si>
    <t>181014</t>
  </si>
  <si>
    <t>União das freguesias de Destriz e Reigoso</t>
  </si>
  <si>
    <t>111324</t>
  </si>
  <si>
    <t>União das freguesias de Dois Portos e Runa</t>
  </si>
  <si>
    <t>030298</t>
  </si>
  <si>
    <t>União das freguesias de Durrães e Tregosa</t>
  </si>
  <si>
    <t>160155</t>
  </si>
  <si>
    <t>União das freguesias de Eiras e Mei</t>
  </si>
  <si>
    <t>060335</t>
  </si>
  <si>
    <t>União das freguesias de Eiras e São Paulo de Frades</t>
  </si>
  <si>
    <t>160627</t>
  </si>
  <si>
    <t>União das freguesias de Entre Ambos-os-Rios, Ermida e Germil</t>
  </si>
  <si>
    <t>110919</t>
  </si>
  <si>
    <t>União das freguesias de Enxara do Bispo, Gradil e Vila Franca do Rosário</t>
  </si>
  <si>
    <t>140610</t>
  </si>
  <si>
    <t>União das freguesias de Ereira e Lapa</t>
  </si>
  <si>
    <t>170510</t>
  </si>
  <si>
    <t>União das freguesias de Ermelo e Pardelhas</t>
  </si>
  <si>
    <t>050917</t>
  </si>
  <si>
    <t>União das freguesias de Ermida e Figueiredo</t>
  </si>
  <si>
    <t>061122</t>
  </si>
  <si>
    <t>União das freguesias de Ervedal e Vila Franca da Beira</t>
  </si>
  <si>
    <t>050227</t>
  </si>
  <si>
    <t>União das freguesias de Escalos de Baixo e Mata</t>
  </si>
  <si>
    <t>050228</t>
  </si>
  <si>
    <t>União das freguesias de Escalos de Cima e Lousa</t>
  </si>
  <si>
    <t>031362</t>
  </si>
  <si>
    <t>União das freguesias de Escariz (São Mamede) e Escariz (São Martinho)</t>
  </si>
  <si>
    <t>030369</t>
  </si>
  <si>
    <t>União das freguesias de Escudeiros e Penso (Santo Estêvão e São Vicente)</t>
  </si>
  <si>
    <t>031254</t>
  </si>
  <si>
    <t>União das freguesias de Esmeriz e Cabeçudos</t>
  </si>
  <si>
    <t>040542</t>
  </si>
  <si>
    <t>União das freguesias de Espadanedo, Edroso, Murçós e Soutelo Mourisco</t>
  </si>
  <si>
    <t>061618</t>
  </si>
  <si>
    <t>União das freguesias de Espariz e Sinde</t>
  </si>
  <si>
    <t>030933</t>
  </si>
  <si>
    <t>União das freguesias de Esperança e Brunhais</t>
  </si>
  <si>
    <t>121212</t>
  </si>
  <si>
    <t>União das freguesias de Espírito Santo, Nossa Senhora da Graça e São Simão</t>
  </si>
  <si>
    <t>030618</t>
  </si>
  <si>
    <t>União das freguesias de Esposende, Marinhas e Gandra</t>
  </si>
  <si>
    <t>031363</t>
  </si>
  <si>
    <t>União das freguesias de Esqueiros, Nevogilde e Travassós</t>
  </si>
  <si>
    <t>030370</t>
  </si>
  <si>
    <t>União das freguesias de Este (São Pedro e São Mamede)</t>
  </si>
  <si>
    <t>080607</t>
  </si>
  <si>
    <t>União das freguesias de Estômbar e Parchal</t>
  </si>
  <si>
    <t>070414</t>
  </si>
  <si>
    <t>União das freguesias de Estremoz (Santa Maria e Santo André)</t>
  </si>
  <si>
    <t>040122</t>
  </si>
  <si>
    <t>União das freguesias de Eucisia, Gouveia e Valverde</t>
  </si>
  <si>
    <t>070523</t>
  </si>
  <si>
    <t>União das freguesias de Évora (São Mamede, Sé, São Pedro e Santo Antão)</t>
  </si>
  <si>
    <t>182338</t>
  </si>
  <si>
    <t>União das freguesias de Faíl e Vila Chã de Sá</t>
  </si>
  <si>
    <t>130413</t>
  </si>
  <si>
    <t>União das freguesias de Fânzeres e São Pedro da Cova</t>
  </si>
  <si>
    <t>080508</t>
  </si>
  <si>
    <t>União das freguesias de Faro (Sé e São Pedro)</t>
  </si>
  <si>
    <t>182414</t>
  </si>
  <si>
    <t>União das freguesias de Fataunços e Figueiredo das Donas</t>
  </si>
  <si>
    <t>040919</t>
  </si>
  <si>
    <t>União das freguesias de Felgar e Souto da Velha</t>
  </si>
  <si>
    <t>181317</t>
  </si>
  <si>
    <t>União das freguesias de Felgueiras e Feirão</t>
  </si>
  <si>
    <t>040920</t>
  </si>
  <si>
    <t>União das freguesias de Felgueiras e Maçores</t>
  </si>
  <si>
    <t>040123</t>
  </si>
  <si>
    <t>União das freguesias de Ferradosa e Sendim da Serra</t>
  </si>
  <si>
    <t>020808</t>
  </si>
  <si>
    <t>União das freguesias de Ferreira do Alentejo e Canhestros</t>
  </si>
  <si>
    <t>181818</t>
  </si>
  <si>
    <t>União das freguesias de Ferreirim e Macieira</t>
  </si>
  <si>
    <t>030371</t>
  </si>
  <si>
    <t>União das freguesias de Ferreiros e Gondizalves</t>
  </si>
  <si>
    <t>030127</t>
  </si>
  <si>
    <t>União das freguesias de Ferreiros, Prozelo e Besteiros</t>
  </si>
  <si>
    <t>130529</t>
  </si>
  <si>
    <t>União das freguesias de Figueiras e Covas</t>
  </si>
  <si>
    <t>130144</t>
  </si>
  <si>
    <t>União das freguesias de Figueiró (Santiago e Santa Cristina)</t>
  </si>
  <si>
    <t>090624</t>
  </si>
  <si>
    <t>União das freguesias de Figueiró da Serra e Freixo da Serra</t>
  </si>
  <si>
    <t>100806</t>
  </si>
  <si>
    <t>União das freguesias de Figueiró dos Vinhos e Bairradas</t>
  </si>
  <si>
    <t>181819</t>
  </si>
  <si>
    <t>União das freguesias de Fonte Arcada e Escurquela</t>
  </si>
  <si>
    <t>030934</t>
  </si>
  <si>
    <t>União das freguesias de Fonte Arcada e Oliveira</t>
  </si>
  <si>
    <t>030619</t>
  </si>
  <si>
    <t>União das freguesias de Fonte Boa e Rio Tinto</t>
  </si>
  <si>
    <t>011812</t>
  </si>
  <si>
    <t>União das freguesias de Fonte de Angeão e Covão do Lobo</t>
  </si>
  <si>
    <t>160524</t>
  </si>
  <si>
    <t>União das freguesias de Formariz e Ferreira</t>
  </si>
  <si>
    <t>131632</t>
  </si>
  <si>
    <t>União das freguesias de Fornelo e Vairão</t>
  </si>
  <si>
    <t>060707</t>
  </si>
  <si>
    <t>União das freguesias de Foz de Arouce e Casal de Ermio</t>
  </si>
  <si>
    <t>130414</t>
  </si>
  <si>
    <t>União das freguesias de Foz do Sousa e Covelo</t>
  </si>
  <si>
    <t>040741</t>
  </si>
  <si>
    <t>União das freguesias de Franco e Vila Boa</t>
  </si>
  <si>
    <t>091330</t>
  </si>
  <si>
    <t>União das freguesias de Freches e Torres</t>
  </si>
  <si>
    <t>181318</t>
  </si>
  <si>
    <t>União das freguesias de Freigil e Miomães</t>
  </si>
  <si>
    <t>090421</t>
  </si>
  <si>
    <t>União das freguesias de Freixeda do Torrão, Quintã de Pêro Martins e Penha de Águia</t>
  </si>
  <si>
    <t>040742</t>
  </si>
  <si>
    <t>União das freguesias de Freixeda e Vila Verde</t>
  </si>
  <si>
    <t>050229</t>
  </si>
  <si>
    <t>União das freguesias de Freixial e Juncal do Campo</t>
  </si>
  <si>
    <t>142119</t>
  </si>
  <si>
    <t>União das freguesias de Freixianda, Ribeira do Fárrio e Formigais</t>
  </si>
  <si>
    <t>130145</t>
  </si>
  <si>
    <t>União das freguesias de Freixo de Cima e de Baixo</t>
  </si>
  <si>
    <t>040407</t>
  </si>
  <si>
    <t>União das freguesias de Freixo de Espada à Cinta e Mazouco</t>
  </si>
  <si>
    <t>061312</t>
  </si>
  <si>
    <t>União das freguesias de Friúmes e Paradela</t>
  </si>
  <si>
    <t>050434</t>
  </si>
  <si>
    <t>União das freguesias de Fundão, Valverde, Donas, Aldeia de Joanes e Aldeia Nova do Cabo</t>
  </si>
  <si>
    <t>070208</t>
  </si>
  <si>
    <t>União das freguesias de Gafanhoeira (São Pedro) e Sabugueiro</t>
  </si>
  <si>
    <t>150608</t>
  </si>
  <si>
    <t>União das freguesias de Gaio-Rosário e Sarilhos Pequenos</t>
  </si>
  <si>
    <t>170813</t>
  </si>
  <si>
    <t>União das freguesias de Galafura e Covelinhas</t>
  </si>
  <si>
    <t>030299</t>
  </si>
  <si>
    <t>União das freguesias de Gamil e Midões</t>
  </si>
  <si>
    <t>160817</t>
  </si>
  <si>
    <t>União das freguesias de Gandra e Taião</t>
  </si>
  <si>
    <t>021207</t>
  </si>
  <si>
    <t>União das freguesias de Garvão e Santa Luzia</t>
  </si>
  <si>
    <t>120906</t>
  </si>
  <si>
    <t>União das freguesias de Gavião e Atalaia</t>
  </si>
  <si>
    <t>040124</t>
  </si>
  <si>
    <t>União das freguesias de Gebelim e Soeima</t>
  </si>
  <si>
    <t>160943</t>
  </si>
  <si>
    <t>União das freguesias de Geraz do Lima (Santa Maria, Santa Leocádia e Moreira) e Deão</t>
  </si>
  <si>
    <t>061514</t>
  </si>
  <si>
    <t>União das freguesias de Gesteira e Brunhós</t>
  </si>
  <si>
    <t>141507</t>
  </si>
  <si>
    <t>União das freguesias de Glória do Ribatejo e Granho</t>
  </si>
  <si>
    <t>010517</t>
  </si>
  <si>
    <t>União das freguesias de Glória e Vera Cruz</t>
  </si>
  <si>
    <t>160223</t>
  </si>
  <si>
    <t>União das freguesias de Gondar e Orbacém</t>
  </si>
  <si>
    <t>142120</t>
  </si>
  <si>
    <t>União das freguesias de Gondemaria e Olival</t>
  </si>
  <si>
    <t>030420</t>
  </si>
  <si>
    <t>União das freguesias de Gondiães e Vilar de Cunhas</t>
  </si>
  <si>
    <t>031255</t>
  </si>
  <si>
    <t>União das freguesias de Gondifelos, Cavalões e Outiz</t>
  </si>
  <si>
    <t>130415</t>
  </si>
  <si>
    <t>União das freguesias de Gondomar (São Cosme), Valbom e Jovim</t>
  </si>
  <si>
    <t>160818</t>
  </si>
  <si>
    <t>União das freguesias de Gondomil e Sanfins</t>
  </si>
  <si>
    <t>090625</t>
  </si>
  <si>
    <t>União das freguesias de Gouveia (São Pedro e São Julião)</t>
  </si>
  <si>
    <t>182011</t>
  </si>
  <si>
    <t>União das freguesias de Gouviães e Ucanha</t>
  </si>
  <si>
    <t>160156</t>
  </si>
  <si>
    <t>União das freguesias de Grade e Carralcova</t>
  </si>
  <si>
    <t>150506</t>
  </si>
  <si>
    <t>União das freguesias de Grândola e Santa Margarida da Serra</t>
  </si>
  <si>
    <t>182012</t>
  </si>
  <si>
    <t>União das freguesias de Granja Nova e Vila Chã da Beira</t>
  </si>
  <si>
    <t>131725</t>
  </si>
  <si>
    <t>União das freguesias de Grijó e Sermonde</t>
  </si>
  <si>
    <t>101518</t>
  </si>
  <si>
    <t>União das freguesias de Guia, Ilha e Mata Mourisca</t>
  </si>
  <si>
    <t>160157</t>
  </si>
  <si>
    <t>União das freguesias de Guilhadeses e Santar</t>
  </si>
  <si>
    <t>030372</t>
  </si>
  <si>
    <t>União das freguesias de Guisande e Oliveira (São Pedro)</t>
  </si>
  <si>
    <t>131726</t>
  </si>
  <si>
    <t>União das freguesias de Gulpilhares e Valadares</t>
  </si>
  <si>
    <t>050518</t>
  </si>
  <si>
    <t>União das freguesias de Idanha-a-Nova e Alcafozes</t>
  </si>
  <si>
    <t>040619</t>
  </si>
  <si>
    <t>União das freguesias de Ifanes e Paradela</t>
  </si>
  <si>
    <t>110920</t>
  </si>
  <si>
    <t>União das freguesias de Igreja Nova e Cheleiros</t>
  </si>
  <si>
    <t>160525</t>
  </si>
  <si>
    <t>União das freguesias de Insalde e Porreiras</t>
  </si>
  <si>
    <t>040252</t>
  </si>
  <si>
    <t>União das freguesias de Izeda, Calvelhe e Paradinha Nova</t>
  </si>
  <si>
    <t>050433</t>
  </si>
  <si>
    <t>União das freguesias de Janeiro de Cima e Bogas de Baixo</t>
  </si>
  <si>
    <t>160158</t>
  </si>
  <si>
    <t>União das freguesias de Jolda (Madalena) e Rio Cabrão</t>
  </si>
  <si>
    <t>090233</t>
  </si>
  <si>
    <t>União das freguesias de Junça e Naves</t>
  </si>
  <si>
    <t>090518</t>
  </si>
  <si>
    <t>União das freguesias de Juncais, Vila Ruiva e Vila Soeiro do Chão</t>
  </si>
  <si>
    <t>080608</t>
  </si>
  <si>
    <t>União das freguesias de Lagoa e Carvoeiro</t>
  </si>
  <si>
    <t>040408</t>
  </si>
  <si>
    <t>União das freguesias de Lagoaça e Fornos</t>
  </si>
  <si>
    <t>080708</t>
  </si>
  <si>
    <t>União das freguesias de Lagos (São Sebastião e Santa Maria)</t>
  </si>
  <si>
    <t>061123</t>
  </si>
  <si>
    <t>União das freguesias de Lagos da Beira e Lajeosa</t>
  </si>
  <si>
    <t>091142</t>
  </si>
  <si>
    <t>União das freguesias de Lajeosa e Forcalhos</t>
  </si>
  <si>
    <t>110412</t>
  </si>
  <si>
    <t>União das freguesias de Lamas e Cercal</t>
  </si>
  <si>
    <t>131436</t>
  </si>
  <si>
    <t>União das freguesias de Lamelas e Guimarei</t>
  </si>
  <si>
    <t>150315</t>
  </si>
  <si>
    <t>União das freguesias de Laranjeiro e Feijó</t>
  </si>
  <si>
    <t>040323</t>
  </si>
  <si>
    <t>União das freguesias de Lavandeira, Beira Grande e Selores</t>
  </si>
  <si>
    <t>100933</t>
  </si>
  <si>
    <t>União das freguesias de Leiria, Pousos, Barreira e Cortes</t>
  </si>
  <si>
    <t>030883</t>
  </si>
  <si>
    <t>União das freguesias de Leitões, Oleiros e Figueiredo</t>
  </si>
  <si>
    <t>031256</t>
  </si>
  <si>
    <t>União das freguesias de Lemenhe, Mouquim e Jesufrei</t>
  </si>
  <si>
    <t>090234</t>
  </si>
  <si>
    <t>União das freguesias de Leomil, Mido, Senouras e Aldeia Nova</t>
  </si>
  <si>
    <t>010934</t>
  </si>
  <si>
    <t>União das freguesias de Lobão, Gião, Louredo e Guisande</t>
  </si>
  <si>
    <t>171111</t>
  </si>
  <si>
    <t>União das freguesias de Lobrigos (São Miguel e São João Baptista) e Sanhoane</t>
  </si>
  <si>
    <t>130224</t>
  </si>
  <si>
    <t>União das freguesias de Loivos da Ribeira e Tresouras</t>
  </si>
  <si>
    <t>170357</t>
  </si>
  <si>
    <t>União das freguesias de Loivos e Póvoa de Agrações</t>
  </si>
  <si>
    <t>030373</t>
  </si>
  <si>
    <t>União das freguesias de Lomar e Arcos</t>
  </si>
  <si>
    <t>131218</t>
  </si>
  <si>
    <t>União das freguesias de Lordelo do Ouro e Massarelos</t>
  </si>
  <si>
    <t>171112</t>
  </si>
  <si>
    <t>União das freguesias de Louredo e Fornelos</t>
  </si>
  <si>
    <t>110812</t>
  </si>
  <si>
    <t>União das freguesias de Lourinhã e Atalaia</t>
  </si>
  <si>
    <t>060708</t>
  </si>
  <si>
    <t>União das freguesias de Lousã e Vilarinho</t>
  </si>
  <si>
    <t>130530</t>
  </si>
  <si>
    <t>União das freguesias de Lustosa e Barrosas (Santo Estêvão)</t>
  </si>
  <si>
    <t>081411</t>
  </si>
  <si>
    <t>União das freguesias de Luz de Tavira e Santo Estêvão</t>
  </si>
  <si>
    <t>141309</t>
  </si>
  <si>
    <t>União das freguesias de Mação, Penhascoso e Aboboreira</t>
  </si>
  <si>
    <t>130334</t>
  </si>
  <si>
    <t>União das freguesias de Macieira da Lixa e Caramos</t>
  </si>
  <si>
    <t>141819</t>
  </si>
  <si>
    <t>União das freguesias de Madalena e Beselga</t>
  </si>
  <si>
    <t>131727</t>
  </si>
  <si>
    <t>União das freguesias de Mafamude e Vilar do Paraíso</t>
  </si>
  <si>
    <t>070524</t>
  </si>
  <si>
    <t>União das freguesias de Malagueira e Horta das Figueiras</t>
  </si>
  <si>
    <t>140212</t>
  </si>
  <si>
    <t>União das freguesias de Malhou, Louriceira e Espinheiro</t>
  </si>
  <si>
    <t>090235</t>
  </si>
  <si>
    <t>União das freguesias de Malpartida e Vale de Coelha</t>
  </si>
  <si>
    <t>131633</t>
  </si>
  <si>
    <t>União das freguesias de Malta e Canidelo</t>
  </si>
  <si>
    <t>110921</t>
  </si>
  <si>
    <t>União das freguesias de Malveira e São Miguel de Alcainça</t>
  </si>
  <si>
    <t>180323</t>
  </si>
  <si>
    <t>União das freguesias de Mamouros, Alva e Ribolhos</t>
  </si>
  <si>
    <t>180619</t>
  </si>
  <si>
    <t>União das freguesias de Mangualde, Mesquitela e Cunha Alta</t>
  </si>
  <si>
    <t>110310</t>
  </si>
  <si>
    <t>União das freguesias de Manique do Intendente, Vila Nova de São Pedro e Maçussa</t>
  </si>
  <si>
    <t>130335</t>
  </si>
  <si>
    <t>União das freguesias de Margaride (Santa Eulália), Várzea, Lagares, Varziela e Moure</t>
  </si>
  <si>
    <t>141416</t>
  </si>
  <si>
    <t>União das freguesias de Marmeleira e Assentiz</t>
  </si>
  <si>
    <t>031364</t>
  </si>
  <si>
    <t>União das freguesias de Marrancos e Arcozelo</t>
  </si>
  <si>
    <t>100934</t>
  </si>
  <si>
    <t>União das freguesias de Marrazes e Barosa</t>
  </si>
  <si>
    <t>111125</t>
  </si>
  <si>
    <t>União das freguesias de Massamá e Monte Abraão</t>
  </si>
  <si>
    <t>142121</t>
  </si>
  <si>
    <t>União das freguesias de Matas e Cercal</t>
  </si>
  <si>
    <t>130812</t>
  </si>
  <si>
    <t>União das freguesias de Matosinhos e Leça da Palmeira</t>
  </si>
  <si>
    <t>111325</t>
  </si>
  <si>
    <t>União das freguesias de Maxial e Monte Redondo</t>
  </si>
  <si>
    <t>160944</t>
  </si>
  <si>
    <t>União das freguesias de Mazarefes e Vila Fria</t>
  </si>
  <si>
    <t>160436</t>
  </si>
  <si>
    <t>União das freguesias de Mazedo e Cortes</t>
  </si>
  <si>
    <t>090917</t>
  </si>
  <si>
    <t>União das freguesias de Mêda, Outeiro de Gatos e Fonte Longa</t>
  </si>
  <si>
    <t>170637</t>
  </si>
  <si>
    <t>União das freguesias de Meixedo e Padornelos</t>
  </si>
  <si>
    <t>090626</t>
  </si>
  <si>
    <t>União das freguesias de Melo e Nabais</t>
  </si>
  <si>
    <t>130416</t>
  </si>
  <si>
    <t>União das freguesias de Melres e Medas</t>
  </si>
  <si>
    <t>030374</t>
  </si>
  <si>
    <t>União das freguesias de Merelim (São Paio), Panoias e Parada de Tibães</t>
  </si>
  <si>
    <t>030375</t>
  </si>
  <si>
    <t>União das freguesias de Merelim (São Pedro) e Frossos</t>
  </si>
  <si>
    <t>160437</t>
  </si>
  <si>
    <t>União das freguesias de Messegães, Valadares e Sá</t>
  </si>
  <si>
    <t>180324</t>
  </si>
  <si>
    <t>União das freguesias de Mezio e Moura Morta</t>
  </si>
  <si>
    <t>0302FA</t>
  </si>
  <si>
    <t>União das freguesias de Milhazes, Vilar de Figos e Faria</t>
  </si>
  <si>
    <t>110813</t>
  </si>
  <si>
    <t>União das freguesias de Miragaia e Marteleira</t>
  </si>
  <si>
    <t>090236</t>
  </si>
  <si>
    <t>União das freguesias de Miuzela e Porto de Ovelha</t>
  </si>
  <si>
    <t>040830</t>
  </si>
  <si>
    <t>União das freguesias de Mogadouro, Valverde, Vale de Porco e Vilar de Rei</t>
  </si>
  <si>
    <t>090627</t>
  </si>
  <si>
    <t>União das freguesias de Moimenta da Serra e Vinhó</t>
  </si>
  <si>
    <t>180620</t>
  </si>
  <si>
    <t>União das freguesias de Moimenta de Maceira Dão e Lobelhe do Mato</t>
  </si>
  <si>
    <t>041237</t>
  </si>
  <si>
    <t>União das freguesias de Moimenta e Montouto</t>
  </si>
  <si>
    <t>160224</t>
  </si>
  <si>
    <t>União das freguesias de Moledo e Cristelo</t>
  </si>
  <si>
    <t>160438</t>
  </si>
  <si>
    <t>União das freguesias de Monção e Troviscoso</t>
  </si>
  <si>
    <t>081006</t>
  </si>
  <si>
    <t>União das freguesias de Moncarapacho e Fuseta</t>
  </si>
  <si>
    <t>050519</t>
  </si>
  <si>
    <t>União das freguesias de Monfortinho e Salvaterra do Extremo</t>
  </si>
  <si>
    <t>050520</t>
  </si>
  <si>
    <t>União das freguesias de Monsanto e Idanha-a-Velha</t>
  </si>
  <si>
    <t>170638</t>
  </si>
  <si>
    <t>União das freguesias de Montalegre e Padroso</t>
  </si>
  <si>
    <t>100935</t>
  </si>
  <si>
    <t>União das freguesias de Monte Real e Carvide</t>
  </si>
  <si>
    <t>100936</t>
  </si>
  <si>
    <t>União das freguesias de Monte Redondo e Carreira</t>
  </si>
  <si>
    <t>061016</t>
  </si>
  <si>
    <t>União das freguesias de Montemor-o-Velho e Gatões</t>
  </si>
  <si>
    <t>150710</t>
  </si>
  <si>
    <t>União das freguesias de Montijo e Afonsoeiro</t>
  </si>
  <si>
    <t>030376</t>
  </si>
  <si>
    <t>União das freguesias de Morreira e Trandeiras</t>
  </si>
  <si>
    <t>180811</t>
  </si>
  <si>
    <t>União das freguesias de Mortágua, Vale de Remígio, Cortegaça e Almaça</t>
  </si>
  <si>
    <t>110726</t>
  </si>
  <si>
    <t>União das freguesias de Moscavide e Portela</t>
  </si>
  <si>
    <t>171434</t>
  </si>
  <si>
    <t>União das freguesias de Mouçós e Lamares</t>
  </si>
  <si>
    <t>021009</t>
  </si>
  <si>
    <t>União das freguesias de Moura (Santo Agostinho e São João Baptista) e Santo Amador</t>
  </si>
  <si>
    <t>170814</t>
  </si>
  <si>
    <t>União das freguesias de Moura Morta e Vinhós</t>
  </si>
  <si>
    <t>182129</t>
  </si>
  <si>
    <t>União das freguesias de Mouraz e Vila Nova da Rainha</t>
  </si>
  <si>
    <t>0302FB</t>
  </si>
  <si>
    <t>União das freguesias de Negreiros e Chavão</t>
  </si>
  <si>
    <t>130531</t>
  </si>
  <si>
    <t>União das freguesias de Nespereira e Casais</t>
  </si>
  <si>
    <t>050230</t>
  </si>
  <si>
    <t>União das freguesias de Ninho do Açor e Sobral do Campo</t>
  </si>
  <si>
    <t>011320</t>
  </si>
  <si>
    <t>União das freguesias de Nogueira do Cravo e Pindelo</t>
  </si>
  <si>
    <t>171435</t>
  </si>
  <si>
    <t>União das freguesias de Nogueira e Ermida</t>
  </si>
  <si>
    <t>030377</t>
  </si>
  <si>
    <t>União das freguesias de Nogueira, Fraião e Lamaçães</t>
  </si>
  <si>
    <t>160945</t>
  </si>
  <si>
    <t>União das freguesias de Nogueira, Meixedo e Vilar de Murteda</t>
  </si>
  <si>
    <t>030378</t>
  </si>
  <si>
    <t>União das freguesias de Nogueiró e Tenões</t>
  </si>
  <si>
    <t>070525</t>
  </si>
  <si>
    <t>União das freguesias de Nossa Senhora da Tourega e Nossa Senhora de Guadalupe</t>
  </si>
  <si>
    <t>070612</t>
  </si>
  <si>
    <t>União das freguesias de Nossa Senhora da Vila, Nossa Senhora do Bispo e Silveiras</t>
  </si>
  <si>
    <t>170711</t>
  </si>
  <si>
    <t>União das freguesias de Noura e Palheiros</t>
  </si>
  <si>
    <t>041238</t>
  </si>
  <si>
    <t>União das freguesias de Nunes e Ousilhão</t>
  </si>
  <si>
    <t>111014</t>
  </si>
  <si>
    <t>União das freguesias de Oeiras e São Julião da Barra, Paço de Arcos e Caxias</t>
  </si>
  <si>
    <t>141919</t>
  </si>
  <si>
    <t>União das freguesias de Olaia e Paço</t>
  </si>
  <si>
    <t>011321</t>
  </si>
  <si>
    <t>União das freguesias de Oliveira de Azeméis, Santiago de Riba-Ul, Ul, Macinhata da Seixa e Madail</t>
  </si>
  <si>
    <t>181015</t>
  </si>
  <si>
    <t>União das freguesias de Oliveira de Frades, Souto de Lafões e Sejães</t>
  </si>
  <si>
    <t>061124</t>
  </si>
  <si>
    <t>União das freguesias de Oliveira do Hospital e São Paio de Gramaços</t>
  </si>
  <si>
    <t>061313</t>
  </si>
  <si>
    <t>União das freguesias de Oliveira do Mondego e Travanca do Mondego</t>
  </si>
  <si>
    <t>030884</t>
  </si>
  <si>
    <t>União das freguesias de Oliveira, São Paio e São Sebastião</t>
  </si>
  <si>
    <t>130146</t>
  </si>
  <si>
    <t>União das freguesias de Olo e Canadelo</t>
  </si>
  <si>
    <t>031365</t>
  </si>
  <si>
    <t>União das freguesias de Oriz (Santa Marinha) e Oriz (São Miguel)</t>
  </si>
  <si>
    <t>141417</t>
  </si>
  <si>
    <t>União das freguesias de Outeiro da Cortiçada e Arruda dos Pisões</t>
  </si>
  <si>
    <t>181319</t>
  </si>
  <si>
    <t>União das freguesias de Ovadas e Panchorra</t>
  </si>
  <si>
    <t>011509</t>
  </si>
  <si>
    <t>União das freguesias de Ovar, São João, Arada e São Vicente de Pereira Jusã</t>
  </si>
  <si>
    <t>181410</t>
  </si>
  <si>
    <t>União das freguesias de Ovoa e Vimieiro</t>
  </si>
  <si>
    <t>160159</t>
  </si>
  <si>
    <t>União das freguesias de Padreiro (Salvador e Santa Cristina)</t>
  </si>
  <si>
    <t>110413</t>
  </si>
  <si>
    <t>União das freguesias de Painho e Figueiros</t>
  </si>
  <si>
    <t>150411</t>
  </si>
  <si>
    <t>União das freguesias de Palhais e Coina</t>
  </si>
  <si>
    <t>030620</t>
  </si>
  <si>
    <t>União das freguesias de Palmeira de Faro e Curvos</t>
  </si>
  <si>
    <t>021208</t>
  </si>
  <si>
    <t>União das freguesias de Panoias e Conceição</t>
  </si>
  <si>
    <t>180325</t>
  </si>
  <si>
    <t>União das freguesias de Parada de Ester e Ester</t>
  </si>
  <si>
    <t>180528</t>
  </si>
  <si>
    <t>União das freguesias de Parada do Bispo e Valdigem</t>
  </si>
  <si>
    <t>160321</t>
  </si>
  <si>
    <t>União das freguesias de Parada do Monte e Cubalhão</t>
  </si>
  <si>
    <t>040253</t>
  </si>
  <si>
    <t>União das freguesias de Parada e Faílde</t>
  </si>
  <si>
    <t>040125</t>
  </si>
  <si>
    <t>União das freguesias de Parada e Sendim da Ribeira</t>
  </si>
  <si>
    <t>181919</t>
  </si>
  <si>
    <t>União das freguesias de Paradela e Granjinha</t>
  </si>
  <si>
    <t>170639</t>
  </si>
  <si>
    <t>União das freguesias de Paradela, Contim e Fiães</t>
  </si>
  <si>
    <t>180721</t>
  </si>
  <si>
    <t>União das freguesias de Paradinha e Nagosa</t>
  </si>
  <si>
    <t>100937</t>
  </si>
  <si>
    <t>União das freguesias de Parceiros e Azoia</t>
  </si>
  <si>
    <t>160526</t>
  </si>
  <si>
    <t>União das freguesias de Paredes de Coura e Resende</t>
  </si>
  <si>
    <t>140709</t>
  </si>
  <si>
    <t>União das freguesias de Parreira e Chouto</t>
  </si>
  <si>
    <t>100123</t>
  </si>
  <si>
    <t>União das freguesias de Pataias e Martingança</t>
  </si>
  <si>
    <t>130336</t>
  </si>
  <si>
    <t>União das freguesias de Pedreira, Rande e Sernande</t>
  </si>
  <si>
    <t>050714</t>
  </si>
  <si>
    <t>União das freguesias de Pedrógão de São Pedro e Bemposta</t>
  </si>
  <si>
    <t>131728</t>
  </si>
  <si>
    <t>União das freguesias de Pedroso e Seixezelo</t>
  </si>
  <si>
    <t>150711</t>
  </si>
  <si>
    <t>União das freguesias de Pegões</t>
  </si>
  <si>
    <t>171436</t>
  </si>
  <si>
    <t>União das freguesias de Pena, Quintã e Vila Cova</t>
  </si>
  <si>
    <t>061125</t>
  </si>
  <si>
    <t>União das freguesias de Penalva de Alva e São Sebastião da Feira</t>
  </si>
  <si>
    <t>181211</t>
  </si>
  <si>
    <t>União das freguesias de Penedono e Granja</t>
  </si>
  <si>
    <t>171320</t>
  </si>
  <si>
    <t>União das freguesias de Pensalvos e Parada de Monteiros</t>
  </si>
  <si>
    <t>181820</t>
  </si>
  <si>
    <t>União das freguesias de Penso e Freixinho</t>
  </si>
  <si>
    <t>180722</t>
  </si>
  <si>
    <t>União das freguesias de Pêra Velha, Aldeia de Nacomba e Ariz</t>
  </si>
  <si>
    <t>130813</t>
  </si>
  <si>
    <t>União das freguesias de Perafita, Lavra e Santa Cruz do Bispo</t>
  </si>
  <si>
    <t>170815</t>
  </si>
  <si>
    <t>União das freguesias de Peso da Régua e Godim</t>
  </si>
  <si>
    <t>050336</t>
  </si>
  <si>
    <t>União das freguesias de Peso e Vales do Rio</t>
  </si>
  <si>
    <t>180723</t>
  </si>
  <si>
    <t>União das freguesias de Peva e Segões</t>
  </si>
  <si>
    <t>180326</t>
  </si>
  <si>
    <t>União das freguesias de Picão e Ermida</t>
  </si>
  <si>
    <t>031366</t>
  </si>
  <si>
    <t>União das freguesias de Pico de Regalados, Gondiães e Mós</t>
  </si>
  <si>
    <t>011322</t>
  </si>
  <si>
    <t>União das freguesias de Pinheiro da Bemposta, Travanca e Palmaz</t>
  </si>
  <si>
    <t>061619</t>
  </si>
  <si>
    <t>União das freguesias de Pinheiro de Coja e Meda de Mouros</t>
  </si>
  <si>
    <t>181920</t>
  </si>
  <si>
    <t>União das freguesias de Pinheiros e Vale de Figueira</t>
  </si>
  <si>
    <t>150806</t>
  </si>
  <si>
    <t>União das freguesias de Poceirão e Marateca</t>
  </si>
  <si>
    <t>040543</t>
  </si>
  <si>
    <t>União das freguesias de Podence e Santa Combinha</t>
  </si>
  <si>
    <t>170816</t>
  </si>
  <si>
    <t>União das freguesias de Poiares e Canelas</t>
  </si>
  <si>
    <t>040126</t>
  </si>
  <si>
    <t>União das freguesias de Pombal e Vales</t>
  </si>
  <si>
    <t>160628</t>
  </si>
  <si>
    <t>União das freguesias de Ponte da Barca, Vila Nova de Muía e Paço Vedro de Magalhães</t>
  </si>
  <si>
    <t>121308</t>
  </si>
  <si>
    <t>União das freguesias de Ponte de Sor, Tramaga e Vale de Açor</t>
  </si>
  <si>
    <t>011813</t>
  </si>
  <si>
    <t>União das freguesias de Ponte de Vagos e Santa Catarina</t>
  </si>
  <si>
    <t>111608</t>
  </si>
  <si>
    <t>União das freguesias de Pontinha e Famões</t>
  </si>
  <si>
    <t>170122</t>
  </si>
  <si>
    <t>União das freguesias de Pópulo e Ribalonga</t>
  </si>
  <si>
    <t>160160</t>
  </si>
  <si>
    <t>União das freguesias de Portela e Extremo</t>
  </si>
  <si>
    <t>060222</t>
  </si>
  <si>
    <t>União das freguesias de Portunhos e Outil</t>
  </si>
  <si>
    <t>091143</t>
  </si>
  <si>
    <t>União das freguesias de Pousafoles do Bispo, Pena Lobo e Lomba</t>
  </si>
  <si>
    <t>050435</t>
  </si>
  <si>
    <t>União das freguesias de Póvoa de Atalaia e Atalaia do Campo</t>
  </si>
  <si>
    <t>050231</t>
  </si>
  <si>
    <t>União das freguesias de Póvoa de Rio de Moinhos e Cafede</t>
  </si>
  <si>
    <t>111415</t>
  </si>
  <si>
    <t>União das freguesias de Póvoa de Santa Iria e Forte da Casa</t>
  </si>
  <si>
    <t>111609</t>
  </si>
  <si>
    <t>União das freguesias de Póvoa de Santo Adrião e Olival Basto</t>
  </si>
  <si>
    <t>160322</t>
  </si>
  <si>
    <t>União das freguesias de Prado e Remoães</t>
  </si>
  <si>
    <t>030885</t>
  </si>
  <si>
    <t>União das freguesias de Prazins Santo Tirso e Corvite</t>
  </si>
  <si>
    <t>050807</t>
  </si>
  <si>
    <t>União das freguesias de Proença-a-Nova e Peral</t>
  </si>
  <si>
    <t>090918</t>
  </si>
  <si>
    <t>União das freguesias de Prova e Casteição</t>
  </si>
  <si>
    <t>171016</t>
  </si>
  <si>
    <t>União das freguesias de Provesende, Gouvães do Douro e São Cristóvão do Douro</t>
  </si>
  <si>
    <t>111126</t>
  </si>
  <si>
    <t>União das freguesias de Queluz e Belas</t>
  </si>
  <si>
    <t>0302FC</t>
  </si>
  <si>
    <t>União das freguesias de Quintiães e Aguiar</t>
  </si>
  <si>
    <t>041239</t>
  </si>
  <si>
    <t>União das freguesias de Quirás e Pinheiro Novo</t>
  </si>
  <si>
    <t>010610</t>
  </si>
  <si>
    <t>União das freguesias de Raiva, Pedorido e Paraíso</t>
  </si>
  <si>
    <t>111610</t>
  </si>
  <si>
    <t>União das freguesias de Ramada e Caneças</t>
  </si>
  <si>
    <t>090326</t>
  </si>
  <si>
    <t>União das freguesias de Rapa e Cadafaz</t>
  </si>
  <si>
    <t>130147</t>
  </si>
  <si>
    <t>União das freguesias de Real, Ataíde e Oliveira</t>
  </si>
  <si>
    <t>030379</t>
  </si>
  <si>
    <t>União das freguesias de Real, Dume e Semelhe</t>
  </si>
  <si>
    <t>040254</t>
  </si>
  <si>
    <t>União das freguesias de Rebordainhos e Pombares</t>
  </si>
  <si>
    <t>161018</t>
  </si>
  <si>
    <t>União das freguesias de Reboreda e Nogueira</t>
  </si>
  <si>
    <t>010124</t>
  </si>
  <si>
    <t>União das freguesias de Recardães e Espinhel</t>
  </si>
  <si>
    <t>030421</t>
  </si>
  <si>
    <t>União das freguesias de Refojos de Basto, Outeiro e Painzela</t>
  </si>
  <si>
    <t>121412</t>
  </si>
  <si>
    <t>União das freguesias de Reguengo e São Julião</t>
  </si>
  <si>
    <t>040831</t>
  </si>
  <si>
    <t>União das freguesias de Remondes e Soutelo</t>
  </si>
  <si>
    <t>182339</t>
  </si>
  <si>
    <t>União das freguesias de Repeses e São Salvador</t>
  </si>
  <si>
    <t>180327</t>
  </si>
  <si>
    <t>União das freguesias de Reriz e Gafanhão</t>
  </si>
  <si>
    <t>131634</t>
  </si>
  <si>
    <t>União das freguesias de Retorta e Tougues</t>
  </si>
  <si>
    <t>110121</t>
  </si>
  <si>
    <t>União das freguesias de Ribafria e Pereiro de Palhacana</t>
  </si>
  <si>
    <t>121413</t>
  </si>
  <si>
    <t>União das freguesias de Ribeira de Nisa e Carreiras</t>
  </si>
  <si>
    <t>170909</t>
  </si>
  <si>
    <t>União das freguesias de Ribeira de Pena (Salvador) e Santo Aleixo de Além-Tâmega</t>
  </si>
  <si>
    <t>142122</t>
  </si>
  <si>
    <t>União das freguesias de Rio de Couros e Casal dos Bernardos</t>
  </si>
  <si>
    <t>040255</t>
  </si>
  <si>
    <t>União das freguesias de Rio Frio e Milhão</t>
  </si>
  <si>
    <t>131635</t>
  </si>
  <si>
    <t>União das freguesias de Rio Mau e Arcos</t>
  </si>
  <si>
    <t>090628</t>
  </si>
  <si>
    <t>União das freguesias de Rio Torto e Lagarinhos</t>
  </si>
  <si>
    <t>181714</t>
  </si>
  <si>
    <t>União das freguesias de Romãs, Decermilo e Vila Longa</t>
  </si>
  <si>
    <t>141632</t>
  </si>
  <si>
    <t>União das freguesias de Romeira e Várzea</t>
  </si>
  <si>
    <t>031125</t>
  </si>
  <si>
    <t>União das freguesias de Ruivães e Campos</t>
  </si>
  <si>
    <t>031257</t>
  </si>
  <si>
    <t>União das freguesias de Ruivães e Novais</t>
  </si>
  <si>
    <t>091144</t>
  </si>
  <si>
    <t>União das freguesias de Ruvina, Ruivós e Vale das Éguas</t>
  </si>
  <si>
    <t>110727</t>
  </si>
  <si>
    <t>União das freguesias de Sacavém e Prior Velho</t>
  </si>
  <si>
    <t>021010</t>
  </si>
  <si>
    <t>União das freguesias de Safara e Santo Aleixo da Restauração</t>
  </si>
  <si>
    <t>160439</t>
  </si>
  <si>
    <t>União das freguesias de Sago, Lordelo e Parada</t>
  </si>
  <si>
    <t>020522</t>
  </si>
  <si>
    <t>União das freguesias de Salvada e Quintos</t>
  </si>
  <si>
    <t>141508</t>
  </si>
  <si>
    <t>União das freguesias de Salvaterra de Magos e Foros de Salvaterra</t>
  </si>
  <si>
    <t>091231</t>
  </si>
  <si>
    <t>União das freguesias de Sameice e Santa Eulália</t>
  </si>
  <si>
    <t>030886</t>
  </si>
  <si>
    <t>União das freguesias de Sande São Lourenço e Balazar</t>
  </si>
  <si>
    <t>030887</t>
  </si>
  <si>
    <t>União das freguesias de Sande Vila Nova e Sande São Clemente</t>
  </si>
  <si>
    <t>031367</t>
  </si>
  <si>
    <t>União das freguesias de Sande, Vilarinho, Barros e Gomide</t>
  </si>
  <si>
    <t>131729</t>
  </si>
  <si>
    <t>União das freguesias de Sandim, Olival, Lever e Crestuma</t>
  </si>
  <si>
    <t>100938</t>
  </si>
  <si>
    <t>União das freguesias de Santa Catarina da Serra e Chainça</t>
  </si>
  <si>
    <t>060336</t>
  </si>
  <si>
    <t>União das freguesias de Santa Clara e Castelo Viegas</t>
  </si>
  <si>
    <t>020210</t>
  </si>
  <si>
    <t>União das freguesias de Santa Clara-a-Nova e Gomes Aires</t>
  </si>
  <si>
    <t>181411</t>
  </si>
  <si>
    <t>União das freguesias de Santa Comba Dão e Couto do Mosteiro</t>
  </si>
  <si>
    <t>181621</t>
  </si>
  <si>
    <t>União das freguesias de Santa Cruz da Trapa e São Cristóvão de Lafões</t>
  </si>
  <si>
    <t>130225</t>
  </si>
  <si>
    <t>União das freguesias de Santa Cruz do Douro e São Tomé de Covelas</t>
  </si>
  <si>
    <t>170358</t>
  </si>
  <si>
    <t>União das freguesias de Santa Cruz/Trindade e Sanjurge</t>
  </si>
  <si>
    <t>100939</t>
  </si>
  <si>
    <t>União das freguesias de Santa Eufémia e Boa Vista</t>
  </si>
  <si>
    <t>110728</t>
  </si>
  <si>
    <t>União das freguesias de Santa Iria de Azoia, São João da Talha e Bobadela</t>
  </si>
  <si>
    <t>030380</t>
  </si>
  <si>
    <t>União das freguesias de Santa Lucrécia de Algeriz e Navarra</t>
  </si>
  <si>
    <t>010935</t>
  </si>
  <si>
    <t>União das freguesias de Santa Maria da Feira, Travanca, Sanfins e Espargo</t>
  </si>
  <si>
    <t>091232</t>
  </si>
  <si>
    <t>União das freguesias de Santa Marinha e São Martinho</t>
  </si>
  <si>
    <t>131730</t>
  </si>
  <si>
    <t>União das freguesias de Santa Marinha e São Pedro da Afurada</t>
  </si>
  <si>
    <t>061126</t>
  </si>
  <si>
    <t>União das freguesias de Santa Ovaia e Vila Pouca da Beira</t>
  </si>
  <si>
    <t>020523</t>
  </si>
  <si>
    <t>União das freguesias de Santa Vitória e Mombeja</t>
  </si>
  <si>
    <t>180911</t>
  </si>
  <si>
    <t>União das freguesias de Santar e Moreira</t>
  </si>
  <si>
    <t>141633</t>
  </si>
  <si>
    <t>União das freguesias de Santarém (Marvila), Santa Iria da Ribeira de Santarém, Santarém (São Salvador) e Santarém (São Nicolau)</t>
  </si>
  <si>
    <t>180621</t>
  </si>
  <si>
    <t>União das freguesias de Santiago de Cassurrães e Póvoa de Cervães</t>
  </si>
  <si>
    <t>150912</t>
  </si>
  <si>
    <t>União das freguesias de Santiago do Cacém, Santa Cruz e São Bartolomeu da Serra</t>
  </si>
  <si>
    <t>101519</t>
  </si>
  <si>
    <t>União das freguesias de Santiago e São Simão de Litém e Albergaria dos Doze</t>
  </si>
  <si>
    <t>110729</t>
  </si>
  <si>
    <t>União das freguesias de Santo Antão e São Julião do Tojal</t>
  </si>
  <si>
    <t>110730</t>
  </si>
  <si>
    <t>União das freguesias de Santo António dos Cavaleiros e Frielas</t>
  </si>
  <si>
    <t>091146</t>
  </si>
  <si>
    <t>União das freguesias de Santo Estêvão e Moita</t>
  </si>
  <si>
    <t>131437</t>
  </si>
  <si>
    <t>União das freguesias de Santo Tirso, Couto (Santa Cristina e São Miguel) e Burgães</t>
  </si>
  <si>
    <t>070910</t>
  </si>
  <si>
    <t>União das freguesias de São Bartolomeu do Outeiro e Oriola</t>
  </si>
  <si>
    <t>110814</t>
  </si>
  <si>
    <t>União das freguesias de São Bartolomeu dos Galegos e Moledo</t>
  </si>
  <si>
    <t>070415</t>
  </si>
  <si>
    <t>União das freguesias de São Bento do Cortiço e Santo Estêvão</t>
  </si>
  <si>
    <t>182340</t>
  </si>
  <si>
    <t>União das freguesias de São Cipriano e Vil de Souto</t>
  </si>
  <si>
    <t>150913</t>
  </si>
  <si>
    <t>União das freguesias de São Domingos e Vale de Água</t>
  </si>
  <si>
    <t>140123</t>
  </si>
  <si>
    <t>União das freguesias de São Facundo e Vale das Mós</t>
  </si>
  <si>
    <t>070209</t>
  </si>
  <si>
    <t>União das freguesias de São Gregório e Santa Justa</t>
  </si>
  <si>
    <t>181515</t>
  </si>
  <si>
    <t>União das freguesias de São João da Pesqueira e Várzea de Trevões</t>
  </si>
  <si>
    <t>141418</t>
  </si>
  <si>
    <t>União das freguesias de São João da Ribeira e Ribeira de São João</t>
  </si>
  <si>
    <t>111127</t>
  </si>
  <si>
    <t>União das freguesias de São João das Lampas e Terrugem</t>
  </si>
  <si>
    <t>182130</t>
  </si>
  <si>
    <t>União das freguesias de São João do Monte e Mosteirinho</t>
  </si>
  <si>
    <t>160161</t>
  </si>
  <si>
    <t>União das freguesias de São Jorge e Ermelo</t>
  </si>
  <si>
    <t>040256</t>
  </si>
  <si>
    <t>União das freguesias de São Julião de Palácios e Deilão</t>
  </si>
  <si>
    <t>160819</t>
  </si>
  <si>
    <t>União das freguesias de São Julião e Silva</t>
  </si>
  <si>
    <t>070416</t>
  </si>
  <si>
    <t>União das freguesias de São Lourenço de Mamporcão e São Bento de Ana Loura</t>
  </si>
  <si>
    <t>130814</t>
  </si>
  <si>
    <t>União das freguesias de São Mamede de Infesta e Senhora da Hora</t>
  </si>
  <si>
    <t>070526</t>
  </si>
  <si>
    <t>União das freguesias de São Manços e São Vicente do Pigeiro</t>
  </si>
  <si>
    <t>181622</t>
  </si>
  <si>
    <t>União das freguesias de São Martinho das Moitas e Covas do Rio</t>
  </si>
  <si>
    <t>171017</t>
  </si>
  <si>
    <t>União das freguesias de São Martinho de Antas e Paradela de Guiães</t>
  </si>
  <si>
    <t>060337</t>
  </si>
  <si>
    <t>União das freguesias de São Martinho de Árvore e Lamarosa</t>
  </si>
  <si>
    <t>060338</t>
  </si>
  <si>
    <t>União das freguesias de São Martinho do Bispo e Ribeira de Frades</t>
  </si>
  <si>
    <t>182131</t>
  </si>
  <si>
    <t>União das freguesias de São Miguel do Outeiro e Sabugosa</t>
  </si>
  <si>
    <t>020910</t>
  </si>
  <si>
    <t>União das freguesias de São Miguel do Pinheiro, São Pedro de Solis e São Sebastião dos Carros</t>
  </si>
  <si>
    <t>140124</t>
  </si>
  <si>
    <t>União das freguesias de São Miguel do Rio Torto e Rossio ao Sul do Tejo</t>
  </si>
  <si>
    <t>010936</t>
  </si>
  <si>
    <t>União das freguesias de São Miguel do Souto e Mosteirô</t>
  </si>
  <si>
    <t>061407</t>
  </si>
  <si>
    <t>União das freguesias de São Miguel, Santa Eufémia e Rabaçal</t>
  </si>
  <si>
    <t>061314</t>
  </si>
  <si>
    <t>União das freguesias de São Pedro de Alva e São Paio de Mondego</t>
  </si>
  <si>
    <t>181623</t>
  </si>
  <si>
    <t>União das freguesias de São Pedro do Sul, Várzea e Baiões</t>
  </si>
  <si>
    <t>180122</t>
  </si>
  <si>
    <t>União das freguesias de São Romão e Santiago</t>
  </si>
  <si>
    <t>070527</t>
  </si>
  <si>
    <t>União das freguesias de São Sebastião da Giesteira e Nossa Senhora da Boa Fé</t>
  </si>
  <si>
    <t>171437</t>
  </si>
  <si>
    <t>União das freguesias de São Tomé do Castelo e Justes</t>
  </si>
  <si>
    <t>141634</t>
  </si>
  <si>
    <t>União das freguesias de São Vicente do Paul e Vale de Figueira</t>
  </si>
  <si>
    <t>040257</t>
  </si>
  <si>
    <t>União das freguesias de Sé, Santa Maria e Meixedo</t>
  </si>
  <si>
    <t>060412</t>
  </si>
  <si>
    <t>União das freguesias de Sebal e Belide</t>
  </si>
  <si>
    <t>091233</t>
  </si>
  <si>
    <t>União das freguesias de Seia, São Romão e Lapa dos Dinheiros</t>
  </si>
  <si>
    <t>031258</t>
  </si>
  <si>
    <t>União das freguesias de Seide</t>
  </si>
  <si>
    <t>091147</t>
  </si>
  <si>
    <t>União das freguesias de Seixo do Côa e Vale Longo</t>
  </si>
  <si>
    <t>030888</t>
  </si>
  <si>
    <t>União das freguesias de Selho São Lourenço e Gominhães</t>
  </si>
  <si>
    <t>060906</t>
  </si>
  <si>
    <t>União das freguesias de Semide e Rio Vide</t>
  </si>
  <si>
    <t>040620</t>
  </si>
  <si>
    <t>União das freguesias de Sendim e Atenor</t>
  </si>
  <si>
    <t>060223</t>
  </si>
  <si>
    <t>União das freguesias de Sepins e Bolho</t>
  </si>
  <si>
    <t>0302FD</t>
  </si>
  <si>
    <t>União das freguesias de Sequeade e Bastuço (São João e Santo Estevão)</t>
  </si>
  <si>
    <t>090115</t>
  </si>
  <si>
    <t>União das freguesias de Sequeiros e Gradiz</t>
  </si>
  <si>
    <t>181821</t>
  </si>
  <si>
    <t>União das freguesias de Sernancelhe e Sarzeda</t>
  </si>
  <si>
    <t>021308</t>
  </si>
  <si>
    <t>União das freguesias de Serpa (Salvador e Santa Maria)</t>
  </si>
  <si>
    <t>141820</t>
  </si>
  <si>
    <t>União das freguesias de Serra e Junceira</t>
  </si>
  <si>
    <t>030889</t>
  </si>
  <si>
    <t>União das freguesias de Serzedo e Calvos</t>
  </si>
  <si>
    <t>131731</t>
  </si>
  <si>
    <t>União das freguesias de Serzedo e Perosinho</t>
  </si>
  <si>
    <t>151210</t>
  </si>
  <si>
    <t>União das freguesias de Setúbal (São Julião, Nossa Senhora da Anunciada e Santa Maria da Graça)</t>
  </si>
  <si>
    <t>170640</t>
  </si>
  <si>
    <t>União das freguesias de Sezelhe e Covelães</t>
  </si>
  <si>
    <t>040621</t>
  </si>
  <si>
    <t>União das freguesias de Silva e Águas Vivas</t>
  </si>
  <si>
    <t>011711</t>
  </si>
  <si>
    <t>União das freguesias de Silva Escura e Dornelas</t>
  </si>
  <si>
    <t>130532</t>
  </si>
  <si>
    <t>União das freguesias de Silvares, Pias, Nogueira e Alvarenga</t>
  </si>
  <si>
    <t>0302FE</t>
  </si>
  <si>
    <t>União das freguesias de Silveiros e Rio Covo (Santa Eulália)</t>
  </si>
  <si>
    <t>111128</t>
  </si>
  <si>
    <t>União das freguesias de Sintra (Santa Maria e São Miguel, São Martinho e São Pedro de Penaferrim)</t>
  </si>
  <si>
    <t>010611</t>
  </si>
  <si>
    <t>União das freguesias de Sobrado e Bairros</t>
  </si>
  <si>
    <t>090519</t>
  </si>
  <si>
    <t>União das freguesias de Sobral Pichorro e Fuinhas</t>
  </si>
  <si>
    <t>050808</t>
  </si>
  <si>
    <t>União das freguesias de Sobreira Formosa e Alvito da Beira</t>
  </si>
  <si>
    <t>041240</t>
  </si>
  <si>
    <t>União das freguesias de Sobreiro de Baixo e Alvaredos</t>
  </si>
  <si>
    <t>041241</t>
  </si>
  <si>
    <t>União das freguesias de Soeira, Fresulfe e Mofreita</t>
  </si>
  <si>
    <t>060339</t>
  </si>
  <si>
    <t>União das freguesias de Souselas e Botão</t>
  </si>
  <si>
    <t>170359</t>
  </si>
  <si>
    <t>União das freguesias de Soutelo e Seara Velha</t>
  </si>
  <si>
    <t>100940</t>
  </si>
  <si>
    <t>União das freguesias de Souto da Carpalhosa e Ortigosa</t>
  </si>
  <si>
    <t>090116</t>
  </si>
  <si>
    <t>União das freguesias de Souto de Aguiar da Beira e Valverde</t>
  </si>
  <si>
    <t>160162</t>
  </si>
  <si>
    <t>União das freguesias de Souto e Tabaçô</t>
  </si>
  <si>
    <t>030890</t>
  </si>
  <si>
    <t>União das freguesias de Souto Santa Maria, Souto São Salvador e Gondomar</t>
  </si>
  <si>
    <t>160946</t>
  </si>
  <si>
    <t>União das freguesias de Subportela, Deocriste e Portela Susã</t>
  </si>
  <si>
    <t>030891</t>
  </si>
  <si>
    <t>União das freguesias de Tabuadelo e São Faustino</t>
  </si>
  <si>
    <t>031409</t>
  </si>
  <si>
    <t>União das freguesias de Tagilde e Vizela (São Paio)</t>
  </si>
  <si>
    <t>040544</t>
  </si>
  <si>
    <t>União das freguesias de Talhinhas e Bagueixe</t>
  </si>
  <si>
    <t>0302FF</t>
  </si>
  <si>
    <t>União das freguesias de Tamel (Santa Leocádia) e Vilar do Monte</t>
  </si>
  <si>
    <t>010318</t>
  </si>
  <si>
    <t>União das freguesias de Tamengos, Aguim e Óis do Bairro</t>
  </si>
  <si>
    <t>182013</t>
  </si>
  <si>
    <t>União das freguesias de Tarouca e Dálvares</t>
  </si>
  <si>
    <t>180622</t>
  </si>
  <si>
    <t>União das freguesias de Tavares (Chãs, Várzea e Travanca)</t>
  </si>
  <si>
    <t>060340</t>
  </si>
  <si>
    <t>União das freguesias de Taveiro, Ameal e Arzila</t>
  </si>
  <si>
    <t>081412</t>
  </si>
  <si>
    <t>União das freguesias de Tavira (Santa Maria e Santiago)</t>
  </si>
  <si>
    <t>160163</t>
  </si>
  <si>
    <t>União das freguesias de Távora (Santa Maria e São Vicente)</t>
  </si>
  <si>
    <t>181921</t>
  </si>
  <si>
    <t>União das freguesias de Távora e Pereiro</t>
  </si>
  <si>
    <t>130226</t>
  </si>
  <si>
    <t>União das freguesias de Teixeira e Teixeiró</t>
  </si>
  <si>
    <t>050337</t>
  </si>
  <si>
    <t>União das freguesias de Teixoso e Sarzedo</t>
  </si>
  <si>
    <t>120715</t>
  </si>
  <si>
    <t>União das freguesias de Terrugem e Vila Boim</t>
  </si>
  <si>
    <t>141821</t>
  </si>
  <si>
    <t>União das freguesias de Tomar (São João Baptista) e Santa Maria dos Olivais</t>
  </si>
  <si>
    <t>182132</t>
  </si>
  <si>
    <t>União das freguesias de Tondela e Nandufe</t>
  </si>
  <si>
    <t>100619</t>
  </si>
  <si>
    <t>União das freguesias de Tornada e Salir do Porto</t>
  </si>
  <si>
    <t>130337</t>
  </si>
  <si>
    <t>União das freguesias de Torrados e Sousa</t>
  </si>
  <si>
    <t>091331</t>
  </si>
  <si>
    <t>União das freguesias de Torre do Terrenho, Sebadelhe da Serra e Terrenho</t>
  </si>
  <si>
    <t>030128</t>
  </si>
  <si>
    <t>União das freguesias de Torre e Portela</t>
  </si>
  <si>
    <t>160947</t>
  </si>
  <si>
    <t>União das freguesias de Torre e Vila Mou</t>
  </si>
  <si>
    <t>141920</t>
  </si>
  <si>
    <t>União das freguesias de Torres Novas (Santa Maria, Salvador e Santiago)</t>
  </si>
  <si>
    <t>141921</t>
  </si>
  <si>
    <t>União das freguesias de Torres Novas (São Pedro), Lapas e Ribeira Branca</t>
  </si>
  <si>
    <t>111326</t>
  </si>
  <si>
    <t>União das freguesias de Torres Vedras (São Pedro, Santiago, Santa Maria do Castelo e São Miguel) e Matacães</t>
  </si>
  <si>
    <t>091234</t>
  </si>
  <si>
    <t>União das freguesias de Torrozelo e Folhadosa</t>
  </si>
  <si>
    <t>131636</t>
  </si>
  <si>
    <t>União das freguesias de Touguinha e Touguinhó</t>
  </si>
  <si>
    <t>091235</t>
  </si>
  <si>
    <t>União das freguesias de Tourais e Lajes</t>
  </si>
  <si>
    <t>160629</t>
  </si>
  <si>
    <t>União das freguesias de Touvedo (São Lourenço e Salvador)</t>
  </si>
  <si>
    <t>091332</t>
  </si>
  <si>
    <t>União das freguesias de Trancoso (São Pedro e Santa Maria) e Souto Maior</t>
  </si>
  <si>
    <t>041242</t>
  </si>
  <si>
    <t>União das freguesias de Travanca e Santa Cruz</t>
  </si>
  <si>
    <t>170360</t>
  </si>
  <si>
    <t>União das freguesias de Travancas e Roriz</t>
  </si>
  <si>
    <t>010125</t>
  </si>
  <si>
    <t>União das freguesias de Travassô e Óis da Ribeira</t>
  </si>
  <si>
    <t>181412</t>
  </si>
  <si>
    <t>União das freguesias de Treixedo e Nagozela</t>
  </si>
  <si>
    <t>181516</t>
  </si>
  <si>
    <t>União das freguesias de Trevões e Espinhosa</t>
  </si>
  <si>
    <t>020524</t>
  </si>
  <si>
    <t>União das freguesias de Trigaches e São Brissos</t>
  </si>
  <si>
    <t>010126</t>
  </si>
  <si>
    <t>União das freguesias de Trofa, Segadães e Lamas do Vouga</t>
  </si>
  <si>
    <t>160440</t>
  </si>
  <si>
    <t>União das freguesias de Troporiz e Lapela</t>
  </si>
  <si>
    <t>060341</t>
  </si>
  <si>
    <t>União das freguesias de Trouxemil e Torre de Vilela</t>
  </si>
  <si>
    <t>130338</t>
  </si>
  <si>
    <t>União das freguesias de Unhão e Lordelo</t>
  </si>
  <si>
    <t>040921</t>
  </si>
  <si>
    <t>União das freguesias de Urros e Peredo dos Castelhanos</t>
  </si>
  <si>
    <t>011814</t>
  </si>
  <si>
    <t>União das freguesias de Vagos e Santo António</t>
  </si>
  <si>
    <t>031368</t>
  </si>
  <si>
    <t>União das freguesias de Valbom (São Pedro), Passô e Valbom (São Martinho)</t>
  </si>
  <si>
    <t>031259</t>
  </si>
  <si>
    <t>União das freguesias de Vale (São Cosme), Telhado e Portela</t>
  </si>
  <si>
    <t>041117</t>
  </si>
  <si>
    <t>União das freguesias de Vale de Frades e Avelanoso</t>
  </si>
  <si>
    <t>170123</t>
  </si>
  <si>
    <t>União das freguesias de Vale de Mendiz, Casal de Loivos e Vilarinho de Cotas</t>
  </si>
  <si>
    <t>050436</t>
  </si>
  <si>
    <t>União das freguesias de Vale de Prazeres e Mata da Rainha</t>
  </si>
  <si>
    <t>091333</t>
  </si>
  <si>
    <t>União das freguesias de Vale do Seixo e Vila Garcia</t>
  </si>
  <si>
    <t>090919</t>
  </si>
  <si>
    <t>União das freguesias de Vale Flor, Carvalhal e Pai Penela</t>
  </si>
  <si>
    <t>050338</t>
  </si>
  <si>
    <t>União das freguesias de Vale Formoso e Aldeia do Souto</t>
  </si>
  <si>
    <t>160820</t>
  </si>
  <si>
    <t>União das freguesias de Valença, Cristelo Covo e Arão</t>
  </si>
  <si>
    <t>041022</t>
  </si>
  <si>
    <t>União das freguesias de Valtorno e Mourão</t>
  </si>
  <si>
    <t>030527</t>
  </si>
  <si>
    <t>União das freguesias de Veade, Gagos e Molares</t>
  </si>
  <si>
    <t>160225</t>
  </si>
  <si>
    <t>União das freguesias de Venade e Azevedo</t>
  </si>
  <si>
    <t>110922</t>
  </si>
  <si>
    <t>União das freguesias de Venda do Pinheiro e Santo Estêvão das Galés</t>
  </si>
  <si>
    <t>170641</t>
  </si>
  <si>
    <t>União das freguesias de Venda Nova e Pondras</t>
  </si>
  <si>
    <t>031126</t>
  </si>
  <si>
    <t>União das freguesias de Ventosa e Cova</t>
  </si>
  <si>
    <t>030935</t>
  </si>
  <si>
    <t>União das freguesias de Verim, Friande e Ajude</t>
  </si>
  <si>
    <t>170642</t>
  </si>
  <si>
    <t>União das freguesias de Viade de Baixo e Fervidelas</t>
  </si>
  <si>
    <t>160948</t>
  </si>
  <si>
    <t>União das freguesias de Viana do Castelo (Santa Maria Maior e Monserrate) e Meadela</t>
  </si>
  <si>
    <t>0302FG</t>
  </si>
  <si>
    <t>União das freguesias de Viatodos, Grimancelos, Minhotães e Monte de Fralães</t>
  </si>
  <si>
    <t>091236</t>
  </si>
  <si>
    <t>União das freguesias de Vide e Cabeça</t>
  </si>
  <si>
    <t>160630</t>
  </si>
  <si>
    <t>União das freguesias de Vila Chã (São João Baptista e Santiago)</t>
  </si>
  <si>
    <t>011910</t>
  </si>
  <si>
    <t>União das freguesias de Vila Chã, Codal e Vila Cova de Perrinho</t>
  </si>
  <si>
    <t>130339</t>
  </si>
  <si>
    <t>União das freguesias de Vila Cova da Lixa e Borba de Godim</t>
  </si>
  <si>
    <t>060122</t>
  </si>
  <si>
    <t>União das freguesias de Vila Cova de Alva e Anseriz</t>
  </si>
  <si>
    <t>181115</t>
  </si>
  <si>
    <t>União das freguesias de Vila Cova do Covelo/Mareco</t>
  </si>
  <si>
    <t>0302FH</t>
  </si>
  <si>
    <t>União das freguesias de Vila Cova e Feitos</t>
  </si>
  <si>
    <t>160323</t>
  </si>
  <si>
    <t>União das freguesias de Vila e Roussas</t>
  </si>
  <si>
    <t>041023</t>
  </si>
  <si>
    <t>União das freguesias de Vila Flor e Nabo</t>
  </si>
  <si>
    <t>091334</t>
  </si>
  <si>
    <t>União das freguesias de Vila Franca das Naves e Feital</t>
  </si>
  <si>
    <t>130340</t>
  </si>
  <si>
    <t>União das freguesias de Vila Fria e Vizela (São Jorge)</t>
  </si>
  <si>
    <t>130148</t>
  </si>
  <si>
    <t>União das freguesias de Vila Garcia, Aboim e Chapa</t>
  </si>
  <si>
    <t>161019</t>
  </si>
  <si>
    <t>União das freguesias de Vila Nova de Cerveira e Lovelhe</t>
  </si>
  <si>
    <t>031260</t>
  </si>
  <si>
    <t>União das freguesias de Vila Nova de Famalicão e Calendário</t>
  </si>
  <si>
    <t>182208</t>
  </si>
  <si>
    <t>União das freguesias de Vila Nova de Paiva, Alhais e Fráguas</t>
  </si>
  <si>
    <t>021309</t>
  </si>
  <si>
    <t>União das freguesias de Vila Nova de São Bento e Vale de Vargo</t>
  </si>
  <si>
    <t>171438</t>
  </si>
  <si>
    <t>União das freguesias de Vila Real (Nossa Senhora da Conceição, São Pedro e São Dinis)</t>
  </si>
  <si>
    <t>060413</t>
  </si>
  <si>
    <t>União das freguesias de Vila Seca e Bem da Fé</t>
  </si>
  <si>
    <t>180123</t>
  </si>
  <si>
    <t>União das freguesias de Vila Seca e Santo Adrião</t>
  </si>
  <si>
    <t>130341</t>
  </si>
  <si>
    <t>União das freguesias de Vila Verde e Santão</t>
  </si>
  <si>
    <t>030381</t>
  </si>
  <si>
    <t>União das freguesias de Vilaça e Fradelos</t>
  </si>
  <si>
    <t>060224</t>
  </si>
  <si>
    <t>União das freguesias de Vilamar e Corticeiro de Cima</t>
  </si>
  <si>
    <t>182133</t>
  </si>
  <si>
    <t>União das freguesias de Vilar de Besteiros e Mosteiro de Fráguas</t>
  </si>
  <si>
    <t>041243</t>
  </si>
  <si>
    <t>União das freguesias de Vilar de Lomba e São Jomil</t>
  </si>
  <si>
    <t>170643</t>
  </si>
  <si>
    <t>União das freguesias de Vilar de Perdizes e Meixide</t>
  </si>
  <si>
    <t>131637</t>
  </si>
  <si>
    <t>União das freguesias de Vilar e Mosteiró</t>
  </si>
  <si>
    <t>091335</t>
  </si>
  <si>
    <t>União das freguesias de Vilares e Carnicães</t>
  </si>
  <si>
    <t>040832</t>
  </si>
  <si>
    <t>União das freguesias de Vilarinho dos Galegos e Ventozelo</t>
  </si>
  <si>
    <t>181517</t>
  </si>
  <si>
    <t>União das freguesias de Vilarouco e Pereiros</t>
  </si>
  <si>
    <t>041024</t>
  </si>
  <si>
    <t>União das freguesias de Vilas Boas e Vilarinho das Azenhas</t>
  </si>
  <si>
    <t>160164</t>
  </si>
  <si>
    <t>União das freguesias de Vilela, São Cosme e São Damião e Sá</t>
  </si>
  <si>
    <t>030129</t>
  </si>
  <si>
    <t>União das freguesias de Vilela, Seramil e Paredes Secas</t>
  </si>
  <si>
    <t>182341</t>
  </si>
  <si>
    <t>União das freguesias de Viseu</t>
  </si>
  <si>
    <t>182415</t>
  </si>
  <si>
    <t>União das freguesias de Vouzela e Paços de Vilharigues</t>
  </si>
  <si>
    <t>050521</t>
  </si>
  <si>
    <t>União das freguesias de Zebreira e Segura</t>
  </si>
  <si>
    <t>070417</t>
  </si>
  <si>
    <t>União das freguesias do Ameixial (Santa Vitória e São Bento)</t>
  </si>
  <si>
    <t>100506</t>
  </si>
  <si>
    <t>União das freguesias do Bombarral e Vale Covo</t>
  </si>
  <si>
    <t>111124</t>
  </si>
  <si>
    <t>União das freguesias do Cacém e São Marcos</t>
  </si>
  <si>
    <t>110411</t>
  </si>
  <si>
    <t>União das freguesias do Cadaval e Pêro Moniz</t>
  </si>
  <si>
    <t>140609</t>
  </si>
  <si>
    <t>União das freguesias do Cartaxo e Vale da Pinta</t>
  </si>
  <si>
    <t>090422</t>
  </si>
  <si>
    <t>União das freguesias do Colmeal e Vilar Torpim</t>
  </si>
  <si>
    <t>010127</t>
  </si>
  <si>
    <t>União das freguesias do Préstimo e Macieira de Alcoba</t>
  </si>
  <si>
    <t>091145</t>
  </si>
  <si>
    <t>União das freguesias do Sabugal e Aldeia de Santo António</t>
  </si>
  <si>
    <t>151007</t>
  </si>
  <si>
    <t>União das freguesias do Seixal, Arrentela e Aldeia de Paio Pires</t>
  </si>
  <si>
    <t>031369</t>
  </si>
  <si>
    <t>União das freguesias do Vade</t>
  </si>
  <si>
    <t>030737</t>
  </si>
  <si>
    <t>União de freguesias de Aboim, Felgueiras, Gontim e Pedraído</t>
  </si>
  <si>
    <t>030738</t>
  </si>
  <si>
    <t>União de freguesias de Agrela e Serafão</t>
  </si>
  <si>
    <t>030739</t>
  </si>
  <si>
    <t>União de freguesias de Antime e Silvares (São Clemente)</t>
  </si>
  <si>
    <t>030740</t>
  </si>
  <si>
    <t>União de freguesias de Ardegão, Arnozela e Seidões</t>
  </si>
  <si>
    <t>090761</t>
  </si>
  <si>
    <t>União de freguesias de Avelãs de Ambom e Rocamondo</t>
  </si>
  <si>
    <t>030741</t>
  </si>
  <si>
    <t>União de freguesias de Cepães e Fareja</t>
  </si>
  <si>
    <t>090762</t>
  </si>
  <si>
    <t>União de freguesias de Corujeira e Trinta</t>
  </si>
  <si>
    <t>030742</t>
  </si>
  <si>
    <t>União de freguesias de Freitas e Vila Cova</t>
  </si>
  <si>
    <t>090763</t>
  </si>
  <si>
    <t>União de freguesias de Mizarela, Pêro Soares e Vila Soeiro</t>
  </si>
  <si>
    <t>030743</t>
  </si>
  <si>
    <t>União de freguesias de Monte e Queimadela</t>
  </si>
  <si>
    <t>030744</t>
  </si>
  <si>
    <t>União de freguesias de Moreira do Rei e Várzea Cova</t>
  </si>
  <si>
    <t>090764</t>
  </si>
  <si>
    <t>União de freguesias de Pousade e Albardo</t>
  </si>
  <si>
    <t>080812</t>
  </si>
  <si>
    <t>União de freguesias de Querença, Tôr e Benafim</t>
  </si>
  <si>
    <t>090765</t>
  </si>
  <si>
    <t>União de freguesias de Rochoso e Monte Margarida</t>
  </si>
  <si>
    <t>030871</t>
  </si>
  <si>
    <t>Urgezes</t>
  </si>
  <si>
    <t>142114</t>
  </si>
  <si>
    <t>Urqueira</t>
  </si>
  <si>
    <t>121410</t>
  </si>
  <si>
    <t>Urra</t>
  </si>
  <si>
    <t>010419</t>
  </si>
  <si>
    <t>Urrô</t>
  </si>
  <si>
    <t>040821</t>
  </si>
  <si>
    <t>Urrós</t>
  </si>
  <si>
    <t>450205</t>
  </si>
  <si>
    <t>Urzelina (São Mateus)</t>
  </si>
  <si>
    <t>101209</t>
  </si>
  <si>
    <t>Usseira</t>
  </si>
  <si>
    <t>180118</t>
  </si>
  <si>
    <t>Vacalar</t>
  </si>
  <si>
    <t>011107</t>
  </si>
  <si>
    <t>Vacariça</t>
  </si>
  <si>
    <t>160623</t>
  </si>
  <si>
    <t>Vade (São Pedro)</t>
  </si>
  <si>
    <t>160624</t>
  </si>
  <si>
    <t>Vade (São Tomé)</t>
  </si>
  <si>
    <t>121104</t>
  </si>
  <si>
    <t>Vaiamonte</t>
  </si>
  <si>
    <t>140605</t>
  </si>
  <si>
    <t>Valada</t>
  </si>
  <si>
    <t>130219</t>
  </si>
  <si>
    <t>Valadares</t>
  </si>
  <si>
    <t>181617</t>
  </si>
  <si>
    <t>101103</t>
  </si>
  <si>
    <t>Valado dos Frades</t>
  </si>
  <si>
    <t>091031</t>
  </si>
  <si>
    <t>Valbom/Bogalhal</t>
  </si>
  <si>
    <t>031015</t>
  </si>
  <si>
    <t>Valdosende</t>
  </si>
  <si>
    <t>031355</t>
  </si>
  <si>
    <t>Valdreu</t>
  </si>
  <si>
    <t>091325</t>
  </si>
  <si>
    <t>Valdujo</t>
  </si>
  <si>
    <t>160149</t>
  </si>
  <si>
    <t>Vale</t>
  </si>
  <si>
    <t>031241</t>
  </si>
  <si>
    <t>Vale (São Martinho)</t>
  </si>
  <si>
    <t>040532</t>
  </si>
  <si>
    <t>Vale Benfeito</t>
  </si>
  <si>
    <t>040822</t>
  </si>
  <si>
    <t>Vale da Madre</t>
  </si>
  <si>
    <t>090227</t>
  </si>
  <si>
    <t>Vale da Mula</t>
  </si>
  <si>
    <t>140608</t>
  </si>
  <si>
    <t>Vale da Pedra</t>
  </si>
  <si>
    <t>040533</t>
  </si>
  <si>
    <t>Vale da Porca</t>
  </si>
  <si>
    <t>050712</t>
  </si>
  <si>
    <t>Vale da Senhora da Póvoa</t>
  </si>
  <si>
    <t>041227</t>
  </si>
  <si>
    <t>Vale das Fontes</t>
  </si>
  <si>
    <t>090804</t>
  </si>
  <si>
    <t>Vale de Amoreira</t>
  </si>
  <si>
    <t>170341</t>
  </si>
  <si>
    <t>Vale de Anta</t>
  </si>
  <si>
    <t>040731</t>
  </si>
  <si>
    <t>Vale de Asnes</t>
  </si>
  <si>
    <t>090318</t>
  </si>
  <si>
    <t>Vale de Azares</t>
  </si>
  <si>
    <t>030521</t>
  </si>
  <si>
    <t>Vale de Bouro</t>
  </si>
  <si>
    <t>140705</t>
  </si>
  <si>
    <t>Vale de Cavalos</t>
  </si>
  <si>
    <t>091136</t>
  </si>
  <si>
    <t>Vale de Espinho</t>
  </si>
  <si>
    <t>090746</t>
  </si>
  <si>
    <t>Vale de Estrela</t>
  </si>
  <si>
    <t>181511</t>
  </si>
  <si>
    <t>Vale de Figueira</t>
  </si>
  <si>
    <t>040732</t>
  </si>
  <si>
    <t>Vale de Gouvinhas</t>
  </si>
  <si>
    <t>040534</t>
  </si>
  <si>
    <t>Vale de Prados</t>
  </si>
  <si>
    <t>040733</t>
  </si>
  <si>
    <t>Vale de Salgueiro</t>
  </si>
  <si>
    <t>141625</t>
  </si>
  <si>
    <t>Vale de Santarém</t>
  </si>
  <si>
    <t>021122</t>
  </si>
  <si>
    <t>Vale de Santiago</t>
  </si>
  <si>
    <t>040734</t>
  </si>
  <si>
    <t>Vale de Telhas</t>
  </si>
  <si>
    <t>091033</t>
  </si>
  <si>
    <t>Vale do Côa</t>
  </si>
  <si>
    <t>091034</t>
  </si>
  <si>
    <t>Vale do Massueime</t>
  </si>
  <si>
    <t>110306</t>
  </si>
  <si>
    <t>Vale do Paraíso</t>
  </si>
  <si>
    <t>041015</t>
  </si>
  <si>
    <t>Vale Frechoso</t>
  </si>
  <si>
    <t>011507</t>
  </si>
  <si>
    <t>Válega</t>
  </si>
  <si>
    <t>181917</t>
  </si>
  <si>
    <t>Valença do Douro</t>
  </si>
  <si>
    <t>171227</t>
  </si>
  <si>
    <t>Vales</t>
  </si>
  <si>
    <t>091225</t>
  </si>
  <si>
    <t>Valezim</t>
  </si>
  <si>
    <t>141704</t>
  </si>
  <si>
    <t>Valhascos</t>
  </si>
  <si>
    <t>090747</t>
  </si>
  <si>
    <t>Valhelhas</t>
  </si>
  <si>
    <t>131505</t>
  </si>
  <si>
    <t>170708</t>
  </si>
  <si>
    <t>Valongo de Milhais</t>
  </si>
  <si>
    <t>010119</t>
  </si>
  <si>
    <t>Valongo do Vouga</t>
  </si>
  <si>
    <t>181512</t>
  </si>
  <si>
    <t>Valongo dos Azeites</t>
  </si>
  <si>
    <t>171313</t>
  </si>
  <si>
    <t>Valoura</t>
  </si>
  <si>
    <t>171236</t>
  </si>
  <si>
    <t>Valpaços e Sanfins</t>
  </si>
  <si>
    <t>131136</t>
  </si>
  <si>
    <t>Valpedre</t>
  </si>
  <si>
    <t>131022</t>
  </si>
  <si>
    <t>Vandoma</t>
  </si>
  <si>
    <t>080205</t>
  </si>
  <si>
    <t>Vaqueiros</t>
  </si>
  <si>
    <t>010420</t>
  </si>
  <si>
    <t>Várzea</t>
  </si>
  <si>
    <t>030283</t>
  </si>
  <si>
    <t>182009</t>
  </si>
  <si>
    <t>Várzea da Serra</t>
  </si>
  <si>
    <t>180523</t>
  </si>
  <si>
    <t>Várzea de Abrunhais</t>
  </si>
  <si>
    <t>050914</t>
  </si>
  <si>
    <t>Várzea dos Cavaleiros</t>
  </si>
  <si>
    <t>130740</t>
  </si>
  <si>
    <t>Várzea, Aliviada e Folhada</t>
  </si>
  <si>
    <t>160521</t>
  </si>
  <si>
    <t>Vascões</t>
  </si>
  <si>
    <t>091027</t>
  </si>
  <si>
    <t>Vascoveiro</t>
  </si>
  <si>
    <t>171229</t>
  </si>
  <si>
    <t>Vassal</t>
  </si>
  <si>
    <t>101207</t>
  </si>
  <si>
    <t>Vau</t>
  </si>
  <si>
    <t>171230</t>
  </si>
  <si>
    <t>Veiga de Lila</t>
  </si>
  <si>
    <t>070413</t>
  </si>
  <si>
    <t>Veiros</t>
  </si>
  <si>
    <t>090748</t>
  </si>
  <si>
    <t>Vela</t>
  </si>
  <si>
    <t>450206</t>
  </si>
  <si>
    <t>Velas (São Jorge)</t>
  </si>
  <si>
    <t>071201</t>
  </si>
  <si>
    <t>111517</t>
  </si>
  <si>
    <t>Venteira</t>
  </si>
  <si>
    <t>110113</t>
  </si>
  <si>
    <t>Ventosa</t>
  </si>
  <si>
    <t>111318</t>
  </si>
  <si>
    <t>182411</t>
  </si>
  <si>
    <t>070908</t>
  </si>
  <si>
    <t>Vera Cruz</t>
  </si>
  <si>
    <t>050327</t>
  </si>
  <si>
    <t>Verdelhos</t>
  </si>
  <si>
    <t>160816</t>
  </si>
  <si>
    <t>Verdoejo</t>
  </si>
  <si>
    <t>110409</t>
  </si>
  <si>
    <t>Vermelha</t>
  </si>
  <si>
    <t>090415</t>
  </si>
  <si>
    <t>Vermiosa</t>
  </si>
  <si>
    <t>101513</t>
  </si>
  <si>
    <t>Vermoil</t>
  </si>
  <si>
    <t>031247</t>
  </si>
  <si>
    <t>Vermoim</t>
  </si>
  <si>
    <t>111408</t>
  </si>
  <si>
    <t>Vialonga</t>
  </si>
  <si>
    <t>071302</t>
  </si>
  <si>
    <t>130220</t>
  </si>
  <si>
    <t>Viariz</t>
  </si>
  <si>
    <t>170361</t>
  </si>
  <si>
    <t>Vidago (União das freguesias de Vidago, Arcossó, Selhariz e Vilarinho das Paranheiras)</t>
  </si>
  <si>
    <t>100615</t>
  </si>
  <si>
    <t>Vidais</t>
  </si>
  <si>
    <t>090749</t>
  </si>
  <si>
    <t>Videmonte</t>
  </si>
  <si>
    <t>021403</t>
  </si>
  <si>
    <t>101002</t>
  </si>
  <si>
    <t>Vieira de Leiria</t>
  </si>
  <si>
    <t>031120</t>
  </si>
  <si>
    <t>020703</t>
  </si>
  <si>
    <t>Vila Alva</t>
  </si>
  <si>
    <t>091138</t>
  </si>
  <si>
    <t>Vila Boa</t>
  </si>
  <si>
    <t>041229</t>
  </si>
  <si>
    <t>Vila Boa de Ousilhão</t>
  </si>
  <si>
    <t>130741</t>
  </si>
  <si>
    <t>Vila Boa de Quires e Maureles</t>
  </si>
  <si>
    <t>130730</t>
  </si>
  <si>
    <t>Vila Boa do Bispo</t>
  </si>
  <si>
    <t>101514</t>
  </si>
  <si>
    <t>Vila Cã</t>
  </si>
  <si>
    <t>130138</t>
  </si>
  <si>
    <t>Vila Caiz</t>
  </si>
  <si>
    <t>030615</t>
  </si>
  <si>
    <t>Vila Chã</t>
  </si>
  <si>
    <t>131627</t>
  </si>
  <si>
    <t>170116</t>
  </si>
  <si>
    <t>040616</t>
  </si>
  <si>
    <t>Vila Chã de Braciosa</t>
  </si>
  <si>
    <t>140607</t>
  </si>
  <si>
    <t>Vila Chã de Ourique</t>
  </si>
  <si>
    <t>130139</t>
  </si>
  <si>
    <t>Vila Chã do Marão</t>
  </si>
  <si>
    <t>090619</t>
  </si>
  <si>
    <t>Vila Cortês da Serra</t>
  </si>
  <si>
    <t>090750</t>
  </si>
  <si>
    <t>Vila Cortês do Mondego</t>
  </si>
  <si>
    <t>091228</t>
  </si>
  <si>
    <t>Vila Cova à Coelheira</t>
  </si>
  <si>
    <t>182206</t>
  </si>
  <si>
    <t>170635</t>
  </si>
  <si>
    <t>Vila da Ponte</t>
  </si>
  <si>
    <t>181817</t>
  </si>
  <si>
    <t>040826</t>
  </si>
  <si>
    <t>Vila de Ala</t>
  </si>
  <si>
    <t>011319</t>
  </si>
  <si>
    <t>Vila de Cucujães</t>
  </si>
  <si>
    <t>021404</t>
  </si>
  <si>
    <t>Vila de Frades</t>
  </si>
  <si>
    <t>031342</t>
  </si>
  <si>
    <t>Vila de Prado</t>
  </si>
  <si>
    <t>160938</t>
  </si>
  <si>
    <t>Vila de Punhe</t>
  </si>
  <si>
    <t>051003</t>
  </si>
  <si>
    <t>430119</t>
  </si>
  <si>
    <t>Vila de São Sebastião</t>
  </si>
  <si>
    <t>081506</t>
  </si>
  <si>
    <t>Vila do Bispo e Raposeira</t>
  </si>
  <si>
    <t>131628</t>
  </si>
  <si>
    <t>410105</t>
  </si>
  <si>
    <t>091139</t>
  </si>
  <si>
    <t>Vila do Touro</t>
  </si>
  <si>
    <t>101303</t>
  </si>
  <si>
    <t>Vila Facaia</t>
  </si>
  <si>
    <t>090751</t>
  </si>
  <si>
    <t>Vila Fernando</t>
  </si>
  <si>
    <t>160935</t>
  </si>
  <si>
    <t>Vila Franca</t>
  </si>
  <si>
    <t>090620</t>
  </si>
  <si>
    <t>Vila Franca da Serra</t>
  </si>
  <si>
    <t>111409</t>
  </si>
  <si>
    <t>420604</t>
  </si>
  <si>
    <t>Vila Franca do Campo (São Miguel)</t>
  </si>
  <si>
    <t>420605</t>
  </si>
  <si>
    <t>Vila Franca do Campo (São Pedro)</t>
  </si>
  <si>
    <t>090752</t>
  </si>
  <si>
    <t>Vila Franca do Deão</t>
  </si>
  <si>
    <t>090753</t>
  </si>
  <si>
    <t>Vila Garcia</t>
  </si>
  <si>
    <t>181619</t>
  </si>
  <si>
    <t>Vila Maior</t>
  </si>
  <si>
    <t>170407</t>
  </si>
  <si>
    <t>Vila Marim</t>
  </si>
  <si>
    <t>171429</t>
  </si>
  <si>
    <t>060905</t>
  </si>
  <si>
    <t>Vila Nova</t>
  </si>
  <si>
    <t>430210</t>
  </si>
  <si>
    <t>020302</t>
  </si>
  <si>
    <t>Vila Nova da Baronia</t>
  </si>
  <si>
    <t>142006</t>
  </si>
  <si>
    <t>110307</t>
  </si>
  <si>
    <t>Vila Nova da Rainha</t>
  </si>
  <si>
    <t>130616</t>
  </si>
  <si>
    <t>Vila Nova da Telha</t>
  </si>
  <si>
    <t>061511</t>
  </si>
  <si>
    <t>Vila Nova de Anços</t>
  </si>
  <si>
    <t>081601</t>
  </si>
  <si>
    <t>Vila Nova de Cacela</t>
  </si>
  <si>
    <t>091419</t>
  </si>
  <si>
    <t>021111</t>
  </si>
  <si>
    <t>Vila Nova de Milfontes</t>
  </si>
  <si>
    <t>010312</t>
  </si>
  <si>
    <t>Vila Nova de Monsarros</t>
  </si>
  <si>
    <t>180524</t>
  </si>
  <si>
    <t>Vila Nova de Souto d'El-Rei</t>
  </si>
  <si>
    <t>090621</t>
  </si>
  <si>
    <t>Vila Nova de Tazem</t>
  </si>
  <si>
    <t>060605</t>
  </si>
  <si>
    <t>Vila Nova do Ceira</t>
  </si>
  <si>
    <t>171314</t>
  </si>
  <si>
    <t>160217</t>
  </si>
  <si>
    <t>Vila Praia de Âncora</t>
  </si>
  <si>
    <t>081602</t>
  </si>
  <si>
    <t>020704</t>
  </si>
  <si>
    <t>Vila Ruiva</t>
  </si>
  <si>
    <t>030287</t>
  </si>
  <si>
    <t>Vila Seca</t>
  </si>
  <si>
    <t>051104</t>
  </si>
  <si>
    <t>041230</t>
  </si>
  <si>
    <t>060513</t>
  </si>
  <si>
    <t>170117</t>
  </si>
  <si>
    <t>170343</t>
  </si>
  <si>
    <t>Vila Verde da Raia</t>
  </si>
  <si>
    <t>021307</t>
  </si>
  <si>
    <t>Vila Verde de Ficalho</t>
  </si>
  <si>
    <t>110114</t>
  </si>
  <si>
    <t>Vila Verde dos Francos</t>
  </si>
  <si>
    <t>031370</t>
  </si>
  <si>
    <t>Vila Verde e Barbudo</t>
  </si>
  <si>
    <t>110410</t>
  </si>
  <si>
    <t>Vilar</t>
  </si>
  <si>
    <t>180720</t>
  </si>
  <si>
    <t>040118</t>
  </si>
  <si>
    <t>Vilar Chão</t>
  </si>
  <si>
    <t>031017</t>
  </si>
  <si>
    <t>Vilar da Veiga</t>
  </si>
  <si>
    <t>131723</t>
  </si>
  <si>
    <t>Vilar de Andorinho</t>
  </si>
  <si>
    <t>170508</t>
  </si>
  <si>
    <t>Vilar de Ferreiros</t>
  </si>
  <si>
    <t>170118</t>
  </si>
  <si>
    <t>Vilar de Maçada</t>
  </si>
  <si>
    <t>160218</t>
  </si>
  <si>
    <t>Vilar de Mouros</t>
  </si>
  <si>
    <t>170344</t>
  </si>
  <si>
    <t>Vilar de Nantes</t>
  </si>
  <si>
    <t>041232</t>
  </si>
  <si>
    <t>Vilar de Ossos</t>
  </si>
  <si>
    <t>041233</t>
  </si>
  <si>
    <t>Vilar de Peregrinos</t>
  </si>
  <si>
    <t>131630</t>
  </si>
  <si>
    <t>Vilar de Pinheiro</t>
  </si>
  <si>
    <t>130526</t>
  </si>
  <si>
    <t>Vilar do Torno e Alentém</t>
  </si>
  <si>
    <t>170221</t>
  </si>
  <si>
    <t>Vilar e Viveiro</t>
  </si>
  <si>
    <t>090229</t>
  </si>
  <si>
    <t>Vilar Formoso</t>
  </si>
  <si>
    <t>041113</t>
  </si>
  <si>
    <t>Vilar Seco</t>
  </si>
  <si>
    <t>180906</t>
  </si>
  <si>
    <t>041234</t>
  </si>
  <si>
    <t>Vilar Seco de Lomba</t>
  </si>
  <si>
    <t>171231</t>
  </si>
  <si>
    <t>Vilarandelo</t>
  </si>
  <si>
    <t>170345</t>
  </si>
  <si>
    <t>Vilarelho da Raia</t>
  </si>
  <si>
    <t>040119</t>
  </si>
  <si>
    <t>Vilarelhos</t>
  </si>
  <si>
    <t>040120</t>
  </si>
  <si>
    <t>Vilares de Vilariça</t>
  </si>
  <si>
    <t>131432</t>
  </si>
  <si>
    <t>Vilarinho</t>
  </si>
  <si>
    <t>040318</t>
  </si>
  <si>
    <t>Vilarinho da Castanheira</t>
  </si>
  <si>
    <t>031249</t>
  </si>
  <si>
    <t>Vilarinho das Cambas</t>
  </si>
  <si>
    <t>040536</t>
  </si>
  <si>
    <t>Vilarinho de Agrochão</t>
  </si>
  <si>
    <t>171015</t>
  </si>
  <si>
    <t>Vilarinho de São Romão</t>
  </si>
  <si>
    <t>010313</t>
  </si>
  <si>
    <t>Vilarinho do Bairro</t>
  </si>
  <si>
    <t>170810</t>
  </si>
  <si>
    <t>Vilarinho dos Freires</t>
  </si>
  <si>
    <t>170347</t>
  </si>
  <si>
    <t>Vilas Boas</t>
  </si>
  <si>
    <t>160220</t>
  </si>
  <si>
    <t>Vile</t>
  </si>
  <si>
    <t>030929</t>
  </si>
  <si>
    <t>Vilela</t>
  </si>
  <si>
    <t>131024</t>
  </si>
  <si>
    <t>170349</t>
  </si>
  <si>
    <t>Vilela do Tâmega</t>
  </si>
  <si>
    <t>170348</t>
  </si>
  <si>
    <t>Vilela Seca</t>
  </si>
  <si>
    <t>100116</t>
  </si>
  <si>
    <t>Vimeiro</t>
  </si>
  <si>
    <t>110808</t>
  </si>
  <si>
    <t>070206</t>
  </si>
  <si>
    <t>Vimieiro</t>
  </si>
  <si>
    <t>041114</t>
  </si>
  <si>
    <t>061512</t>
  </si>
  <si>
    <t>Vinha da Rainha</t>
  </si>
  <si>
    <t>041235</t>
  </si>
  <si>
    <t>040538</t>
  </si>
  <si>
    <t>Vinhas</t>
  </si>
  <si>
    <t>030736</t>
  </si>
  <si>
    <t>Vinhós</t>
  </si>
  <si>
    <t>160750</t>
  </si>
  <si>
    <t>Vitorino das Donas</t>
  </si>
  <si>
    <t>031406</t>
  </si>
  <si>
    <t>Vizela (Santo Adrião)</t>
  </si>
  <si>
    <t>171315</t>
  </si>
  <si>
    <t>Vreia de Bornes</t>
  </si>
  <si>
    <t>171316</t>
  </si>
  <si>
    <t>Vreia de Jales</t>
  </si>
  <si>
    <t>060410</t>
  </si>
  <si>
    <t>Zambujal</t>
  </si>
  <si>
    <t>141916</t>
  </si>
  <si>
    <t>Zibreira</t>
  </si>
  <si>
    <t>040249</t>
  </si>
  <si>
    <t>Zoio</t>
  </si>
  <si>
    <t>N.º</t>
  </si>
  <si>
    <t>Freguesia</t>
  </si>
  <si>
    <t>QUADRO 1 - QUADRO DE PESSOAL</t>
  </si>
  <si>
    <t>QUADRO 2 - INSTALAÇÕES DO PROJETO</t>
  </si>
  <si>
    <t>QUADRO 3 - OUTRAS INFORMAÇÕES</t>
  </si>
  <si>
    <t>QUADRO 4 - PLANO DE INVESTIMENTO DETALHADO</t>
  </si>
  <si>
    <t>QUADRO 5 - PLANO GLOBAL DE INVESTIMENTO</t>
  </si>
  <si>
    <t xml:space="preserve">QUADRO 6 - APLICAÇÕES RELEVANTES para efeito dos Benefícios Fiscais </t>
  </si>
  <si>
    <t>QUADRO 7 - FINANCIAMENTO DO PROJETO</t>
  </si>
  <si>
    <t>QUADRO 1 - QUADRO DE PESSOAL PRÉ-PROJETO E ANO CRUZEIRO</t>
  </si>
  <si>
    <t>QUADRO 6 - APLICAÇÕES RELEVANTES</t>
  </si>
  <si>
    <t>Pág. 10</t>
  </si>
  <si>
    <t>Pag.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</si>
</sst>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_-* #,##0\ &quot;Esc.&quot;_-;\-* #,##0\ &quot;Esc.&quot;_-;_-* &quot;-&quot;\ &quot;Esc.&quot;_-;_-@_-"/>
    <numFmt numFmtId="165" formatCode="_-* #,##0\ _E_s_c_._-;\-* #,##0\ _E_s_c_._-;_-* &quot;-&quot;\ _E_s_c_._-;_-@_-"/>
    <numFmt numFmtId="166" formatCode="_-* #,##0.00\ &quot;Esc.&quot;_-;\-* #,##0.00\ &quot;Esc.&quot;_-;_-* &quot;-&quot;??\ &quot;Esc.&quot;_-;_-@_-"/>
    <numFmt numFmtId="167" formatCode="_-* #,##0.00\ _E_s_c_._-;\-* #,##0.00\ _E_s_c_._-;_-* &quot;-&quot;??\ _E_s_c_._-;_-@_-"/>
    <numFmt numFmtId="168" formatCode="General_)"/>
    <numFmt numFmtId="169" formatCode="#,##0\ &quot;Esc.&quot;"/>
    <numFmt numFmtId="170" formatCode="0.0%"/>
    <numFmt numFmtId="171" formatCode="#,##0\ \ "/>
    <numFmt numFmtId="172" formatCode="0%\ \ \ \ \ "/>
    <numFmt numFmtId="173" formatCode="#,##0.00;\-#,##0.00;"/>
    <numFmt numFmtId="174" formatCode="_ * #,##0.00_)&quot;€&quot;;_ * \(#,##0.00\)&quot;€&quot;;\-;_ @_ "/>
    <numFmt numFmtId="175" formatCode="#,##0.00;;"/>
    <numFmt numFmtId="176" formatCode="000\ 000\ 000"/>
    <numFmt numFmtId="177" formatCode="00\ 000\ 00\ 00"/>
    <numFmt numFmtId="178" formatCode="#,##0;;"/>
    <numFmt numFmtId="179" formatCode="0000\-000"/>
  </numFmts>
  <fonts count="97">
    <font>
      <sz val="10"/>
      <name val="Arial"/>
    </font>
    <font>
      <sz val="10"/>
      <name val="Arial"/>
      <family val="2"/>
    </font>
    <font>
      <sz val="10"/>
      <name val="MS Sans Serif"/>
      <family val="2"/>
    </font>
    <font>
      <sz val="10"/>
      <name val="Times New Roman"/>
      <family val="1"/>
    </font>
    <font>
      <sz val="10"/>
      <name val="Courier"/>
      <family val="3"/>
    </font>
    <font>
      <sz val="8"/>
      <name val="Times New Roman"/>
      <family val="1"/>
    </font>
    <font>
      <b/>
      <sz val="8"/>
      <name val="Arial"/>
      <family val="2"/>
    </font>
    <font>
      <b/>
      <sz val="10"/>
      <name val="Arial"/>
      <family val="2"/>
    </font>
    <font>
      <sz val="10"/>
      <name val="Arial"/>
      <family val="2"/>
    </font>
    <font>
      <sz val="7"/>
      <name val="Arial"/>
      <family val="2"/>
    </font>
    <font>
      <b/>
      <sz val="7"/>
      <name val="Arial"/>
      <family val="2"/>
    </font>
    <font>
      <sz val="8"/>
      <name val="Arial"/>
      <family val="2"/>
    </font>
    <font>
      <b/>
      <sz val="9"/>
      <name val="Arial"/>
      <family val="2"/>
    </font>
    <font>
      <sz val="9"/>
      <name val="Arial"/>
      <family val="2"/>
    </font>
    <font>
      <b/>
      <sz val="8"/>
      <color indexed="81"/>
      <name val="Tahoma"/>
      <family val="2"/>
    </font>
    <font>
      <sz val="11"/>
      <name val="Arial"/>
      <family val="2"/>
    </font>
    <font>
      <sz val="8"/>
      <name val="Tahoma"/>
      <family val="2"/>
    </font>
    <font>
      <b/>
      <sz val="14"/>
      <name val="Arial"/>
      <family val="2"/>
    </font>
    <font>
      <b/>
      <sz val="11"/>
      <name val="Arial"/>
      <family val="2"/>
    </font>
    <font>
      <sz val="12"/>
      <name val="Arial"/>
      <family val="2"/>
    </font>
    <font>
      <u/>
      <sz val="12"/>
      <color indexed="12"/>
      <name val="Arial"/>
      <family val="2"/>
    </font>
    <font>
      <u/>
      <sz val="7.5"/>
      <color indexed="12"/>
      <name val="Times New Roman"/>
      <family val="1"/>
    </font>
    <font>
      <sz val="10"/>
      <color indexed="8"/>
      <name val="Arial"/>
      <family val="2"/>
    </font>
    <font>
      <b/>
      <sz val="10"/>
      <name val="Arial"/>
      <family val="2"/>
    </font>
    <font>
      <sz val="8"/>
      <color indexed="8"/>
      <name val="Arial"/>
      <family val="2"/>
    </font>
    <font>
      <b/>
      <sz val="8"/>
      <color indexed="8"/>
      <name val="Arial"/>
      <family val="2"/>
    </font>
    <font>
      <b/>
      <i/>
      <sz val="11"/>
      <name val="Arial"/>
      <family val="2"/>
    </font>
    <font>
      <b/>
      <sz val="12"/>
      <name val="Arial"/>
      <family val="2"/>
    </font>
    <font>
      <b/>
      <sz val="9"/>
      <color indexed="10"/>
      <name val="Arial"/>
      <family val="2"/>
    </font>
    <font>
      <sz val="9"/>
      <color indexed="10"/>
      <name val="Arial"/>
      <family val="2"/>
    </font>
    <font>
      <sz val="10"/>
      <name val="Flux"/>
    </font>
    <font>
      <sz val="10"/>
      <color indexed="9"/>
      <name val="Arial"/>
      <family val="2"/>
    </font>
    <font>
      <sz val="8.9"/>
      <name val="Arial"/>
      <family val="2"/>
    </font>
    <font>
      <sz val="10"/>
      <color indexed="10"/>
      <name val="Arial"/>
      <family val="2"/>
    </font>
    <font>
      <b/>
      <sz val="10"/>
      <color indexed="12"/>
      <name val="Arial"/>
      <family val="2"/>
    </font>
    <font>
      <sz val="10"/>
      <color indexed="12"/>
      <name val="Arial"/>
      <family val="2"/>
    </font>
    <font>
      <sz val="9"/>
      <color indexed="12"/>
      <name val="Arial"/>
      <family val="2"/>
    </font>
    <font>
      <b/>
      <sz val="9"/>
      <color indexed="12"/>
      <name val="Arial"/>
      <family val="2"/>
    </font>
    <font>
      <b/>
      <sz val="22"/>
      <color indexed="10"/>
      <name val="Arial"/>
      <family val="2"/>
    </font>
    <font>
      <b/>
      <sz val="22"/>
      <color indexed="12"/>
      <name val="Arial"/>
      <family val="2"/>
    </font>
    <font>
      <b/>
      <sz val="24"/>
      <color indexed="12"/>
      <name val="Arial"/>
      <family val="2"/>
    </font>
    <font>
      <sz val="9"/>
      <color indexed="18"/>
      <name val="Arial"/>
      <family val="2"/>
    </font>
    <font>
      <b/>
      <sz val="9"/>
      <color indexed="18"/>
      <name val="Arial"/>
      <family val="2"/>
    </font>
    <font>
      <b/>
      <sz val="8"/>
      <color indexed="9"/>
      <name val="Arial"/>
      <family val="2"/>
    </font>
    <font>
      <sz val="11"/>
      <color indexed="8"/>
      <name val="Arial"/>
      <family val="2"/>
    </font>
    <font>
      <b/>
      <sz val="11"/>
      <color indexed="8"/>
      <name val="Arial"/>
      <family val="2"/>
    </font>
    <font>
      <sz val="8"/>
      <name val="Arial"/>
      <family val="2"/>
    </font>
    <font>
      <b/>
      <sz val="10"/>
      <color indexed="8"/>
      <name val="Arial"/>
      <family val="2"/>
    </font>
    <font>
      <sz val="11"/>
      <name val="Arial"/>
      <family val="2"/>
    </font>
    <font>
      <sz val="11"/>
      <color indexed="8"/>
      <name val="Calibri"/>
      <family val="2"/>
    </font>
    <font>
      <sz val="11"/>
      <color indexed="9"/>
      <name val="Calibri"/>
      <family val="2"/>
    </font>
    <font>
      <b/>
      <sz val="15"/>
      <color indexed="62"/>
      <name val="Calibri"/>
      <family val="2"/>
    </font>
    <font>
      <b/>
      <sz val="13"/>
      <color indexed="62"/>
      <name val="Calibri"/>
      <family val="2"/>
    </font>
    <font>
      <b/>
      <sz val="11"/>
      <color indexed="62"/>
      <name val="Calibri"/>
      <family val="2"/>
    </font>
    <font>
      <b/>
      <sz val="11"/>
      <color indexed="52"/>
      <name val="Calibri"/>
      <family val="2"/>
    </font>
    <font>
      <sz val="11"/>
      <color indexed="52"/>
      <name val="Calibri"/>
      <family val="2"/>
    </font>
    <font>
      <sz val="11"/>
      <color indexed="17"/>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62"/>
      <name val="Cambria"/>
      <family val="2"/>
    </font>
    <font>
      <b/>
      <sz val="11"/>
      <color indexed="8"/>
      <name val="Calibri"/>
      <family val="2"/>
    </font>
    <font>
      <b/>
      <sz val="11"/>
      <color indexed="9"/>
      <name val="Calibri"/>
      <family val="2"/>
    </font>
    <font>
      <b/>
      <sz val="8"/>
      <name val="Tahoma"/>
      <family val="2"/>
    </font>
    <font>
      <sz val="8"/>
      <color indexed="12"/>
      <name val="Tahoma"/>
      <family val="2"/>
    </font>
    <font>
      <vertAlign val="superscript"/>
      <sz val="10"/>
      <name val="Tahoma"/>
      <family val="2"/>
    </font>
    <font>
      <vertAlign val="superscript"/>
      <sz val="10"/>
      <name val="Verdana"/>
      <family val="2"/>
    </font>
    <font>
      <sz val="8"/>
      <name val="Verdana"/>
      <family val="2"/>
    </font>
    <font>
      <vertAlign val="superscript"/>
      <sz val="9"/>
      <name val="Verdana"/>
      <family val="2"/>
    </font>
    <font>
      <vertAlign val="superscript"/>
      <sz val="8"/>
      <name val="Verdana"/>
      <family val="2"/>
    </font>
    <font>
      <b/>
      <sz val="10"/>
      <color indexed="9"/>
      <name val="Arial"/>
      <family val="2"/>
    </font>
    <font>
      <sz val="10"/>
      <color indexed="12"/>
      <name val="Times"/>
    </font>
    <font>
      <i/>
      <sz val="10"/>
      <name val="Arial"/>
      <family val="2"/>
    </font>
    <font>
      <sz val="12"/>
      <name val="Garamond"/>
      <family val="1"/>
    </font>
    <font>
      <i/>
      <sz val="8"/>
      <name val="Tahoma"/>
      <family val="2"/>
    </font>
    <font>
      <b/>
      <sz val="10"/>
      <color indexed="10"/>
      <name val="Arial"/>
      <family val="2"/>
    </font>
    <font>
      <sz val="11"/>
      <color indexed="10"/>
      <name val="Arial"/>
      <family val="2"/>
    </font>
    <font>
      <b/>
      <sz val="11"/>
      <color indexed="10"/>
      <name val="Arial"/>
      <family val="2"/>
    </font>
    <font>
      <b/>
      <sz val="9"/>
      <name val="Tahoma"/>
      <family val="2"/>
    </font>
    <font>
      <b/>
      <sz val="9.5"/>
      <color indexed="8"/>
      <name val="Arial"/>
      <family val="2"/>
    </font>
    <font>
      <b/>
      <sz val="14"/>
      <color indexed="9"/>
      <name val="Arial"/>
      <family val="2"/>
    </font>
    <font>
      <sz val="14"/>
      <color indexed="9"/>
      <name val="Arial"/>
      <family val="2"/>
    </font>
    <font>
      <sz val="8"/>
      <color indexed="10"/>
      <name val="Arial"/>
      <family val="2"/>
    </font>
    <font>
      <b/>
      <sz val="8"/>
      <color indexed="9"/>
      <name val="Verdana"/>
      <family val="2"/>
    </font>
    <font>
      <sz val="9"/>
      <color indexed="49"/>
      <name val="Arial"/>
      <family val="2"/>
    </font>
    <font>
      <sz val="22"/>
      <color indexed="9"/>
      <name val="Arial"/>
      <family val="2"/>
    </font>
    <font>
      <b/>
      <u/>
      <sz val="7.5"/>
      <color indexed="12"/>
      <name val="Times New Roman"/>
      <family val="1"/>
    </font>
    <font>
      <b/>
      <sz val="8"/>
      <color indexed="12"/>
      <name val="Arial"/>
      <family val="2"/>
    </font>
    <font>
      <b/>
      <u/>
      <sz val="7.5"/>
      <color indexed="12"/>
      <name val="Times New Roman"/>
      <family val="1"/>
    </font>
    <font>
      <sz val="8"/>
      <color indexed="9"/>
      <name val="Arial"/>
      <family val="2"/>
    </font>
    <font>
      <sz val="7"/>
      <color indexed="9"/>
      <name val="Arial"/>
      <family val="2"/>
    </font>
    <font>
      <sz val="9.5"/>
      <color indexed="8"/>
      <name val="EUAlbertina"/>
    </font>
    <font>
      <sz val="9.5"/>
      <color indexed="8"/>
      <name val="Arial"/>
      <family val="2"/>
    </font>
    <font>
      <i/>
      <sz val="8"/>
      <name val="Arial"/>
      <family val="2"/>
    </font>
  </fonts>
  <fills count="37">
    <fill>
      <patternFill patternType="none"/>
    </fill>
    <fill>
      <patternFill patternType="gray125"/>
    </fill>
    <fill>
      <patternFill patternType="solid">
        <fgColor indexed="45"/>
      </patternFill>
    </fill>
    <fill>
      <patternFill patternType="solid">
        <fgColor indexed="42"/>
      </patternFill>
    </fill>
    <fill>
      <patternFill patternType="solid">
        <fgColor indexed="27"/>
      </patternFill>
    </fill>
    <fill>
      <patternFill patternType="solid">
        <fgColor indexed="47"/>
      </patternFill>
    </fill>
    <fill>
      <patternFill patternType="solid">
        <fgColor indexed="33"/>
      </patternFill>
    </fill>
    <fill>
      <patternFill patternType="solid">
        <fgColor indexed="26"/>
      </patternFill>
    </fill>
    <fill>
      <patternFill patternType="solid">
        <fgColor indexed="44"/>
      </patternFill>
    </fill>
    <fill>
      <patternFill patternType="solid">
        <fgColor indexed="29"/>
      </patternFill>
    </fill>
    <fill>
      <patternFill patternType="solid">
        <fgColor indexed="22"/>
      </patternFill>
    </fill>
    <fill>
      <patternFill patternType="solid">
        <fgColor indexed="43"/>
      </patternFill>
    </fill>
    <fill>
      <patternFill patternType="solid">
        <fgColor indexed="49"/>
      </patternFill>
    </fill>
    <fill>
      <patternFill patternType="solid">
        <fgColor indexed="10"/>
      </patternFill>
    </fill>
    <fill>
      <patternFill patternType="solid">
        <fgColor indexed="53"/>
      </patternFill>
    </fill>
    <fill>
      <patternFill patternType="solid">
        <fgColor indexed="55"/>
      </patternFill>
    </fill>
    <fill>
      <patternFill patternType="solid">
        <fgColor indexed="34"/>
      </patternFill>
    </fill>
    <fill>
      <patternFill patternType="solid">
        <fgColor indexed="54"/>
      </patternFill>
    </fill>
    <fill>
      <patternFill patternType="solid">
        <fgColor indexed="22"/>
        <bgColor indexed="64"/>
      </patternFill>
    </fill>
    <fill>
      <patternFill patternType="solid">
        <fgColor indexed="26"/>
        <bgColor indexed="64"/>
      </patternFill>
    </fill>
    <fill>
      <patternFill patternType="solid">
        <fgColor indexed="26"/>
        <bgColor indexed="41"/>
      </patternFill>
    </fill>
    <fill>
      <patternFill patternType="solid">
        <fgColor indexed="22"/>
        <bgColor indexed="9"/>
      </patternFill>
    </fill>
    <fill>
      <patternFill patternType="solid">
        <fgColor indexed="22"/>
        <bgColor indexed="41"/>
      </patternFill>
    </fill>
    <fill>
      <patternFill patternType="solid">
        <fgColor indexed="13"/>
        <bgColor indexed="64"/>
      </patternFill>
    </fill>
    <fill>
      <patternFill patternType="solid">
        <fgColor indexed="43"/>
        <bgColor indexed="64"/>
      </patternFill>
    </fill>
    <fill>
      <patternFill patternType="solid">
        <fgColor indexed="43"/>
        <bgColor indexed="41"/>
      </patternFill>
    </fill>
    <fill>
      <patternFill patternType="solid">
        <fgColor indexed="55"/>
        <bgColor indexed="64"/>
      </patternFill>
    </fill>
    <fill>
      <patternFill patternType="solid">
        <fgColor indexed="12"/>
        <bgColor indexed="64"/>
      </patternFill>
    </fill>
    <fill>
      <patternFill patternType="solid">
        <fgColor indexed="41"/>
        <bgColor indexed="64"/>
      </patternFill>
    </fill>
    <fill>
      <patternFill patternType="solid">
        <fgColor indexed="44"/>
        <bgColor indexed="64"/>
      </patternFill>
    </fill>
    <fill>
      <patternFill patternType="solid">
        <fgColor indexed="46"/>
        <bgColor indexed="64"/>
      </patternFill>
    </fill>
    <fill>
      <patternFill patternType="solid">
        <fgColor indexed="23"/>
        <bgColor indexed="64"/>
      </patternFill>
    </fill>
    <fill>
      <patternFill patternType="solid">
        <fgColor indexed="9"/>
        <bgColor indexed="64"/>
      </patternFill>
    </fill>
    <fill>
      <patternFill patternType="solid">
        <fgColor indexed="56"/>
        <bgColor indexed="64"/>
      </patternFill>
    </fill>
    <fill>
      <patternFill patternType="solid">
        <fgColor theme="0" tint="-0.249977111117893"/>
        <bgColor indexed="64"/>
      </patternFill>
    </fill>
    <fill>
      <patternFill patternType="solid">
        <fgColor theme="0"/>
        <bgColor indexed="64"/>
      </patternFill>
    </fill>
    <fill>
      <patternFill patternType="solid">
        <fgColor rgb="FFFFFF99"/>
        <bgColor indexed="64"/>
      </patternFill>
    </fill>
  </fills>
  <borders count="144">
    <border>
      <left/>
      <right/>
      <top/>
      <bottom/>
      <diagonal/>
    </border>
    <border>
      <left/>
      <right/>
      <top/>
      <bottom style="thick">
        <color indexed="49"/>
      </bottom>
      <diagonal/>
    </border>
    <border>
      <left/>
      <right/>
      <top/>
      <bottom style="thick">
        <color indexed="22"/>
      </bottom>
      <diagonal/>
    </border>
    <border>
      <left/>
      <right/>
      <top/>
      <bottom style="medium">
        <color indexed="49"/>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medium">
        <color indexed="63"/>
      </bottom>
      <diagonal/>
    </border>
    <border>
      <left style="medium">
        <color indexed="63"/>
      </left>
      <right style="medium">
        <color indexed="63"/>
      </right>
      <top style="medium">
        <color indexed="63"/>
      </top>
      <bottom style="medium">
        <color indexed="63"/>
      </bottom>
      <diagonal/>
    </border>
    <border>
      <left/>
      <right/>
      <top/>
      <bottom style="medium">
        <color indexed="64"/>
      </bottom>
      <diagonal/>
    </border>
    <border>
      <left style="thin">
        <color indexed="64"/>
      </left>
      <right style="thin">
        <color indexed="64"/>
      </right>
      <top style="thin">
        <color indexed="55"/>
      </top>
      <bottom style="thin">
        <color indexed="55"/>
      </bottom>
      <diagonal/>
    </border>
    <border>
      <left style="thin">
        <color indexed="64"/>
      </left>
      <right style="thin">
        <color indexed="64"/>
      </right>
      <top style="thin">
        <color indexed="55"/>
      </top>
      <bottom/>
      <diagonal/>
    </border>
    <border>
      <left style="thin">
        <color indexed="64"/>
      </left>
      <right style="thin">
        <color indexed="64"/>
      </right>
      <top/>
      <bottom style="thin">
        <color indexed="55"/>
      </bottom>
      <diagonal/>
    </border>
    <border>
      <left style="thin">
        <color indexed="55"/>
      </left>
      <right style="thin">
        <color indexed="55"/>
      </right>
      <top style="thin">
        <color indexed="55"/>
      </top>
      <bottom style="thin">
        <color indexed="55"/>
      </bottom>
      <diagonal/>
    </border>
    <border>
      <left style="thin">
        <color indexed="55"/>
      </left>
      <right style="thin">
        <color indexed="64"/>
      </right>
      <top style="thin">
        <color indexed="55"/>
      </top>
      <bottom style="thin">
        <color indexed="55"/>
      </bottom>
      <diagonal/>
    </border>
    <border>
      <left style="thin">
        <color indexed="55"/>
      </left>
      <right style="thin">
        <color indexed="55"/>
      </right>
      <top style="thin">
        <color indexed="64"/>
      </top>
      <bottom style="thin">
        <color indexed="64"/>
      </bottom>
      <diagonal/>
    </border>
    <border>
      <left style="thin">
        <color indexed="55"/>
      </left>
      <right style="thin">
        <color indexed="64"/>
      </right>
      <top style="thin">
        <color indexed="64"/>
      </top>
      <bottom style="thin">
        <color indexed="64"/>
      </bottom>
      <diagonal/>
    </border>
    <border>
      <left style="thin">
        <color indexed="55"/>
      </left>
      <right style="thin">
        <color indexed="55"/>
      </right>
      <top style="thin">
        <color indexed="64"/>
      </top>
      <bottom/>
      <diagonal/>
    </border>
    <border>
      <left style="thin">
        <color indexed="55"/>
      </left>
      <right style="thin">
        <color indexed="64"/>
      </right>
      <top style="thin">
        <color indexed="64"/>
      </top>
      <bottom/>
      <diagonal/>
    </border>
    <border>
      <left style="thin">
        <color indexed="55"/>
      </left>
      <right style="thin">
        <color indexed="55"/>
      </right>
      <top/>
      <bottom style="thin">
        <color indexed="55"/>
      </bottom>
      <diagonal/>
    </border>
    <border>
      <left style="thin">
        <color indexed="55"/>
      </left>
      <right style="thin">
        <color indexed="64"/>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style="thin">
        <color indexed="55"/>
      </left>
      <right style="thin">
        <color indexed="55"/>
      </right>
      <top style="thin">
        <color indexed="55"/>
      </top>
      <bottom/>
      <diagonal/>
    </border>
    <border>
      <left style="thin">
        <color indexed="55"/>
      </left>
      <right style="thin">
        <color indexed="64"/>
      </right>
      <top style="thin">
        <color indexed="55"/>
      </top>
      <bottom/>
      <diagonal/>
    </border>
    <border>
      <left/>
      <right style="thin">
        <color indexed="55"/>
      </right>
      <top/>
      <bottom/>
      <diagonal/>
    </border>
    <border>
      <left style="thin">
        <color indexed="55"/>
      </left>
      <right style="thin">
        <color indexed="55"/>
      </right>
      <top/>
      <bottom/>
      <diagonal/>
    </border>
    <border>
      <left style="thin">
        <color indexed="55"/>
      </left>
      <right style="thin">
        <color indexed="64"/>
      </right>
      <top/>
      <bottom/>
      <diagonal/>
    </border>
    <border>
      <left/>
      <right style="thin">
        <color indexed="55"/>
      </right>
      <top/>
      <bottom style="thin">
        <color indexed="64"/>
      </bottom>
      <diagonal/>
    </border>
    <border>
      <left style="thin">
        <color indexed="55"/>
      </left>
      <right style="thin">
        <color indexed="55"/>
      </right>
      <top/>
      <bottom style="thin">
        <color indexed="64"/>
      </bottom>
      <diagonal/>
    </border>
    <border>
      <left style="thin">
        <color indexed="55"/>
      </left>
      <right style="thin">
        <color indexed="64"/>
      </right>
      <top/>
      <bottom style="thin">
        <color indexed="64"/>
      </bottom>
      <diagonal/>
    </border>
    <border>
      <left/>
      <right style="thin">
        <color indexed="55"/>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55"/>
      </right>
      <top style="thin">
        <color indexed="64"/>
      </top>
      <bottom style="thin">
        <color indexed="64"/>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64"/>
      </right>
      <top style="thin">
        <color indexed="64"/>
      </top>
      <bottom style="thin">
        <color indexed="55"/>
      </bottom>
      <diagonal/>
    </border>
    <border>
      <left style="thin">
        <color indexed="64"/>
      </left>
      <right style="thin">
        <color indexed="64"/>
      </right>
      <top style="thin">
        <color indexed="55"/>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55"/>
      </right>
      <top style="thin">
        <color indexed="55"/>
      </top>
      <bottom/>
      <diagonal/>
    </border>
    <border>
      <left style="thin">
        <color indexed="64"/>
      </left>
      <right style="thin">
        <color indexed="55"/>
      </right>
      <top style="thin">
        <color indexed="64"/>
      </top>
      <bottom style="thin">
        <color indexed="64"/>
      </bottom>
      <diagonal/>
    </border>
    <border>
      <left style="thin">
        <color indexed="64"/>
      </left>
      <right style="thin">
        <color indexed="22"/>
      </right>
      <top style="thin">
        <color indexed="64"/>
      </top>
      <bottom/>
      <diagonal/>
    </border>
    <border>
      <left style="thin">
        <color indexed="22"/>
      </left>
      <right style="thin">
        <color indexed="22"/>
      </right>
      <top style="thin">
        <color indexed="64"/>
      </top>
      <bottom/>
      <diagonal/>
    </border>
    <border>
      <left style="thin">
        <color indexed="64"/>
      </left>
      <right style="thin">
        <color indexed="22"/>
      </right>
      <top style="thin">
        <color indexed="55"/>
      </top>
      <bottom style="thin">
        <color indexed="64"/>
      </bottom>
      <diagonal/>
    </border>
    <border>
      <left style="thin">
        <color indexed="22"/>
      </left>
      <right style="thin">
        <color indexed="22"/>
      </right>
      <top style="thin">
        <color indexed="55"/>
      </top>
      <bottom style="thin">
        <color indexed="64"/>
      </bottom>
      <diagonal/>
    </border>
    <border>
      <left style="thin">
        <color indexed="22"/>
      </left>
      <right style="thin">
        <color indexed="64"/>
      </right>
      <top style="thin">
        <color indexed="64"/>
      </top>
      <bottom/>
      <diagonal/>
    </border>
    <border>
      <left style="thin">
        <color indexed="22"/>
      </left>
      <right style="thin">
        <color indexed="64"/>
      </right>
      <top style="thin">
        <color indexed="55"/>
      </top>
      <bottom style="thin">
        <color indexed="64"/>
      </bottom>
      <diagonal/>
    </border>
    <border>
      <left style="thin">
        <color indexed="55"/>
      </left>
      <right style="thin">
        <color indexed="64"/>
      </right>
      <top style="thin">
        <color indexed="55"/>
      </top>
      <bottom style="thin">
        <color indexed="64"/>
      </bottom>
      <diagonal/>
    </border>
    <border>
      <left/>
      <right style="thin">
        <color indexed="64"/>
      </right>
      <top style="thin">
        <color indexed="64"/>
      </top>
      <bottom style="thin">
        <color indexed="55"/>
      </bottom>
      <diagonal/>
    </border>
    <border>
      <left/>
      <right style="thin">
        <color indexed="64"/>
      </right>
      <top style="thin">
        <color indexed="55"/>
      </top>
      <bottom style="thin">
        <color indexed="55"/>
      </bottom>
      <diagonal/>
    </border>
    <border>
      <left/>
      <right style="thin">
        <color indexed="64"/>
      </right>
      <top style="thin">
        <color indexed="55"/>
      </top>
      <bottom style="thin">
        <color indexed="64"/>
      </bottom>
      <diagonal/>
    </border>
    <border>
      <left style="thin">
        <color indexed="55"/>
      </left>
      <right style="thin">
        <color indexed="22"/>
      </right>
      <top style="thin">
        <color indexed="64"/>
      </top>
      <bottom style="thin">
        <color indexed="55"/>
      </bottom>
      <diagonal/>
    </border>
    <border>
      <left style="thin">
        <color indexed="55"/>
      </left>
      <right style="thin">
        <color indexed="22"/>
      </right>
      <top style="thin">
        <color indexed="55"/>
      </top>
      <bottom style="thin">
        <color indexed="55"/>
      </bottom>
      <diagonal/>
    </border>
    <border>
      <left style="thin">
        <color indexed="64"/>
      </left>
      <right style="thin">
        <color indexed="55"/>
      </right>
      <top style="thin">
        <color indexed="55"/>
      </top>
      <bottom style="thin">
        <color indexed="64"/>
      </bottom>
      <diagonal/>
    </border>
    <border>
      <left style="thin">
        <color indexed="55"/>
      </left>
      <right style="thin">
        <color indexed="55"/>
      </right>
      <top style="thin">
        <color indexed="55"/>
      </top>
      <bottom style="thin">
        <color indexed="64"/>
      </bottom>
      <diagonal/>
    </border>
    <border>
      <left style="thin">
        <color indexed="64"/>
      </left>
      <right style="thin">
        <color indexed="55"/>
      </right>
      <top style="thin">
        <color indexed="64"/>
      </top>
      <bottom style="thin">
        <color indexed="55"/>
      </bottom>
      <diagonal/>
    </border>
    <border>
      <left style="thin">
        <color indexed="55"/>
      </left>
      <right style="thin">
        <color indexed="55"/>
      </right>
      <top style="thin">
        <color indexed="64"/>
      </top>
      <bottom style="thin">
        <color indexed="55"/>
      </bottom>
      <diagonal/>
    </border>
    <border>
      <left style="thin">
        <color indexed="55"/>
      </left>
      <right style="thin">
        <color indexed="64"/>
      </right>
      <top style="thin">
        <color indexed="64"/>
      </top>
      <bottom style="thin">
        <color indexed="55"/>
      </bottom>
      <diagonal/>
    </border>
    <border>
      <left style="thin">
        <color indexed="64"/>
      </left>
      <right style="thin">
        <color indexed="55"/>
      </right>
      <top style="thin">
        <color indexed="55"/>
      </top>
      <bottom style="thin">
        <color indexed="55"/>
      </bottom>
      <diagonal/>
    </border>
    <border>
      <left style="thin">
        <color indexed="64"/>
      </left>
      <right style="thin">
        <color indexed="55"/>
      </right>
      <top/>
      <bottom style="thin">
        <color indexed="55"/>
      </bottom>
      <diagonal/>
    </border>
    <border>
      <left/>
      <right style="thin">
        <color indexed="55"/>
      </right>
      <top style="thin">
        <color indexed="64"/>
      </top>
      <bottom style="thin">
        <color indexed="55"/>
      </bottom>
      <diagonal/>
    </border>
    <border>
      <left style="thin">
        <color indexed="64"/>
      </left>
      <right style="thin">
        <color indexed="64"/>
      </right>
      <top style="thin">
        <color indexed="64"/>
      </top>
      <bottom style="thin">
        <color indexed="23"/>
      </bottom>
      <diagonal/>
    </border>
    <border>
      <left style="thin">
        <color indexed="64"/>
      </left>
      <right style="thin">
        <color indexed="64"/>
      </right>
      <top style="thin">
        <color indexed="23"/>
      </top>
      <bottom style="thin">
        <color indexed="23"/>
      </bottom>
      <diagonal/>
    </border>
    <border>
      <left style="thin">
        <color indexed="64"/>
      </left>
      <right style="thin">
        <color indexed="64"/>
      </right>
      <top style="thin">
        <color indexed="23"/>
      </top>
      <bottom style="thin">
        <color indexed="64"/>
      </bottom>
      <diagonal/>
    </border>
    <border>
      <left style="thin">
        <color indexed="64"/>
      </left>
      <right style="thin">
        <color indexed="64"/>
      </right>
      <top/>
      <bottom style="thin">
        <color indexed="23"/>
      </bottom>
      <diagonal/>
    </border>
    <border>
      <left style="thin">
        <color indexed="64"/>
      </left>
      <right style="thin">
        <color indexed="64"/>
      </right>
      <top style="thin">
        <color indexed="55"/>
      </top>
      <bottom style="thin">
        <color indexed="23"/>
      </bottom>
      <diagonal/>
    </border>
    <border>
      <left/>
      <right style="thin">
        <color indexed="55"/>
      </right>
      <top style="thin">
        <color indexed="55"/>
      </top>
      <bottom style="thin">
        <color indexed="64"/>
      </bottom>
      <diagonal/>
    </border>
    <border>
      <left/>
      <right style="thin">
        <color indexed="64"/>
      </right>
      <top/>
      <bottom style="thin">
        <color indexed="55"/>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
      <left style="thin">
        <color indexed="64"/>
      </left>
      <right style="thin">
        <color indexed="23"/>
      </right>
      <top style="thin">
        <color indexed="55"/>
      </top>
      <bottom style="thin">
        <color indexed="64"/>
      </bottom>
      <diagonal/>
    </border>
    <border>
      <left style="thin">
        <color indexed="23"/>
      </left>
      <right style="thin">
        <color indexed="23"/>
      </right>
      <top style="thin">
        <color indexed="55"/>
      </top>
      <bottom style="thin">
        <color indexed="64"/>
      </bottom>
      <diagonal/>
    </border>
    <border>
      <left style="thin">
        <color indexed="23"/>
      </left>
      <right style="thin">
        <color indexed="64"/>
      </right>
      <top style="thin">
        <color indexed="55"/>
      </top>
      <bottom style="thin">
        <color indexed="64"/>
      </bottom>
      <diagonal/>
    </border>
    <border>
      <left style="thin">
        <color indexed="64"/>
      </left>
      <right style="thin">
        <color indexed="55"/>
      </right>
      <top/>
      <bottom/>
      <diagonal/>
    </border>
    <border>
      <left style="thin">
        <color indexed="64"/>
      </left>
      <right style="thin">
        <color indexed="55"/>
      </right>
      <top/>
      <bottom style="thin">
        <color indexed="64"/>
      </bottom>
      <diagonal/>
    </border>
    <border>
      <left style="thin">
        <color indexed="55"/>
      </left>
      <right style="thin">
        <color indexed="23"/>
      </right>
      <top style="thin">
        <color indexed="64"/>
      </top>
      <bottom style="thin">
        <color indexed="23"/>
      </bottom>
      <diagonal/>
    </border>
    <border>
      <left style="thin">
        <color indexed="23"/>
      </left>
      <right style="thin">
        <color indexed="23"/>
      </right>
      <top style="thin">
        <color indexed="64"/>
      </top>
      <bottom style="thin">
        <color indexed="23"/>
      </bottom>
      <diagonal/>
    </border>
    <border>
      <left style="thin">
        <color indexed="23"/>
      </left>
      <right style="thin">
        <color indexed="64"/>
      </right>
      <top style="thin">
        <color indexed="64"/>
      </top>
      <bottom style="thin">
        <color indexed="23"/>
      </bottom>
      <diagonal/>
    </border>
    <border>
      <left style="thin">
        <color indexed="55"/>
      </left>
      <right style="thin">
        <color indexed="23"/>
      </right>
      <top style="thin">
        <color indexed="23"/>
      </top>
      <bottom style="thin">
        <color indexed="23"/>
      </bottom>
      <diagonal/>
    </border>
    <border>
      <left style="thin">
        <color indexed="23"/>
      </left>
      <right style="thin">
        <color indexed="64"/>
      </right>
      <top style="thin">
        <color indexed="23"/>
      </top>
      <bottom style="thin">
        <color indexed="23"/>
      </bottom>
      <diagonal/>
    </border>
    <border>
      <left style="thin">
        <color indexed="55"/>
      </left>
      <right style="thin">
        <color indexed="23"/>
      </right>
      <top style="thin">
        <color indexed="23"/>
      </top>
      <bottom style="thin">
        <color indexed="64"/>
      </bottom>
      <diagonal/>
    </border>
    <border>
      <left style="thin">
        <color indexed="23"/>
      </left>
      <right style="thin">
        <color indexed="23"/>
      </right>
      <top style="thin">
        <color indexed="23"/>
      </top>
      <bottom style="thin">
        <color indexed="64"/>
      </bottom>
      <diagonal/>
    </border>
    <border>
      <left style="thin">
        <color indexed="23"/>
      </left>
      <right style="thin">
        <color indexed="64"/>
      </right>
      <top style="thin">
        <color indexed="23"/>
      </top>
      <bottom style="thin">
        <color indexed="64"/>
      </bottom>
      <diagonal/>
    </border>
    <border>
      <left/>
      <right style="thin">
        <color indexed="64"/>
      </right>
      <top style="thin">
        <color indexed="64"/>
      </top>
      <bottom style="thin">
        <color indexed="23"/>
      </bottom>
      <diagonal/>
    </border>
    <border>
      <left style="thin">
        <color indexed="23"/>
      </left>
      <right style="thin">
        <color indexed="55"/>
      </right>
      <top style="thin">
        <color indexed="64"/>
      </top>
      <bottom style="thin">
        <color indexed="64"/>
      </bottom>
      <diagonal/>
    </border>
    <border>
      <left style="thin">
        <color indexed="55"/>
      </left>
      <right style="thin">
        <color indexed="23"/>
      </right>
      <top style="thin">
        <color indexed="64"/>
      </top>
      <bottom style="thin">
        <color indexed="64"/>
      </bottom>
      <diagonal/>
    </border>
    <border>
      <left style="thin">
        <color indexed="23"/>
      </left>
      <right style="thin">
        <color indexed="64"/>
      </right>
      <top/>
      <bottom style="thin">
        <color indexed="64"/>
      </bottom>
      <diagonal/>
    </border>
    <border>
      <left style="thin">
        <color indexed="64"/>
      </left>
      <right style="thin">
        <color indexed="64"/>
      </right>
      <top style="thin">
        <color indexed="23"/>
      </top>
      <bottom/>
      <diagonal/>
    </border>
    <border>
      <left style="thin">
        <color indexed="55"/>
      </left>
      <right style="thin">
        <color indexed="23"/>
      </right>
      <top/>
      <bottom style="thin">
        <color indexed="64"/>
      </bottom>
      <diagonal/>
    </border>
    <border>
      <left style="thin">
        <color indexed="23"/>
      </left>
      <right style="thin">
        <color indexed="23"/>
      </right>
      <top/>
      <bottom style="thin">
        <color indexed="64"/>
      </bottom>
      <diagonal/>
    </border>
    <border>
      <left/>
      <right style="thin">
        <color indexed="22"/>
      </right>
      <top style="thin">
        <color indexed="64"/>
      </top>
      <bottom/>
      <diagonal/>
    </border>
    <border>
      <left/>
      <right style="thin">
        <color indexed="22"/>
      </right>
      <top style="thin">
        <color indexed="55"/>
      </top>
      <bottom style="thin">
        <color indexed="64"/>
      </bottom>
      <diagonal/>
    </border>
    <border>
      <left style="thin">
        <color indexed="64"/>
      </left>
      <right style="thin">
        <color indexed="23"/>
      </right>
      <top style="thin">
        <color indexed="64"/>
      </top>
      <bottom style="thin">
        <color indexed="55"/>
      </bottom>
      <diagonal/>
    </border>
    <border>
      <left style="thin">
        <color indexed="23"/>
      </left>
      <right style="thin">
        <color indexed="23"/>
      </right>
      <top style="thin">
        <color indexed="64"/>
      </top>
      <bottom style="thin">
        <color indexed="55"/>
      </bottom>
      <diagonal/>
    </border>
    <border>
      <left style="thin">
        <color indexed="23"/>
      </left>
      <right style="thin">
        <color indexed="55"/>
      </right>
      <top style="thin">
        <color indexed="64"/>
      </top>
      <bottom style="thin">
        <color indexed="55"/>
      </bottom>
      <diagonal/>
    </border>
    <border>
      <left style="thin">
        <color indexed="23"/>
      </left>
      <right style="thin">
        <color indexed="55"/>
      </right>
      <top style="thin">
        <color indexed="55"/>
      </top>
      <bottom style="thin">
        <color indexed="64"/>
      </bottom>
      <diagonal/>
    </border>
    <border>
      <left style="thin">
        <color indexed="64"/>
      </left>
      <right style="thin">
        <color indexed="55"/>
      </right>
      <top style="thin">
        <color indexed="23"/>
      </top>
      <bottom style="thin">
        <color indexed="64"/>
      </bottom>
      <diagonal/>
    </border>
    <border>
      <left style="thin">
        <color indexed="55"/>
      </left>
      <right style="thin">
        <color indexed="55"/>
      </right>
      <top style="thin">
        <color indexed="23"/>
      </top>
      <bottom style="thin">
        <color indexed="64"/>
      </bottom>
      <diagonal/>
    </border>
    <border>
      <left style="thin">
        <color indexed="55"/>
      </left>
      <right style="thin">
        <color indexed="64"/>
      </right>
      <top style="thin">
        <color indexed="23"/>
      </top>
      <bottom style="thin">
        <color indexed="64"/>
      </bottom>
      <diagonal/>
    </border>
    <border>
      <left style="thin">
        <color indexed="23"/>
      </left>
      <right style="thin">
        <color indexed="64"/>
      </right>
      <top style="thin">
        <color indexed="64"/>
      </top>
      <bottom style="thin">
        <color indexed="55"/>
      </bottom>
      <diagonal/>
    </border>
    <border>
      <left style="thin">
        <color indexed="23"/>
      </left>
      <right style="thin">
        <color indexed="63"/>
      </right>
      <top style="thin">
        <color indexed="64"/>
      </top>
      <bottom style="thin">
        <color indexed="64"/>
      </bottom>
      <diagonal/>
    </border>
    <border>
      <left style="thin">
        <color indexed="55"/>
      </left>
      <right style="thin">
        <color indexed="63"/>
      </right>
      <top style="thin">
        <color indexed="64"/>
      </top>
      <bottom style="thin">
        <color indexed="64"/>
      </bottom>
      <diagonal/>
    </border>
    <border>
      <left style="thin">
        <color indexed="64"/>
      </left>
      <right style="thin">
        <color indexed="55"/>
      </right>
      <top style="thin">
        <color indexed="64"/>
      </top>
      <bottom style="thin">
        <color indexed="23"/>
      </bottom>
      <diagonal/>
    </border>
    <border>
      <left/>
      <right/>
      <top style="thin">
        <color indexed="55"/>
      </top>
      <bottom style="thin">
        <color indexed="64"/>
      </bottom>
      <diagonal/>
    </border>
    <border>
      <left style="thin">
        <color indexed="55"/>
      </left>
      <right/>
      <top style="thin">
        <color indexed="55"/>
      </top>
      <bottom style="thin">
        <color indexed="55"/>
      </bottom>
      <diagonal/>
    </border>
    <border>
      <left style="thin">
        <color indexed="64"/>
      </left>
      <right/>
      <top style="thin">
        <color indexed="64"/>
      </top>
      <bottom style="thin">
        <color indexed="55"/>
      </bottom>
      <diagonal/>
    </border>
    <border>
      <left style="thin">
        <color indexed="64"/>
      </left>
      <right/>
      <top style="thin">
        <color indexed="55"/>
      </top>
      <bottom style="thin">
        <color indexed="55"/>
      </bottom>
      <diagonal/>
    </border>
    <border>
      <left/>
      <right/>
      <top style="thin">
        <color indexed="55"/>
      </top>
      <bottom style="thin">
        <color indexed="55"/>
      </bottom>
      <diagonal/>
    </border>
    <border>
      <left style="thin">
        <color indexed="64"/>
      </left>
      <right/>
      <top style="thin">
        <color indexed="55"/>
      </top>
      <bottom style="thin">
        <color indexed="64"/>
      </bottom>
      <diagonal/>
    </border>
    <border>
      <left/>
      <right/>
      <top style="thin">
        <color indexed="64"/>
      </top>
      <bottom style="thin">
        <color indexed="55"/>
      </bottom>
      <diagonal/>
    </border>
    <border>
      <left style="medium">
        <color indexed="63"/>
      </left>
      <right/>
      <top style="medium">
        <color indexed="63"/>
      </top>
      <bottom style="medium">
        <color indexed="63"/>
      </bottom>
      <diagonal/>
    </border>
    <border>
      <left/>
      <right/>
      <top style="medium">
        <color indexed="63"/>
      </top>
      <bottom style="medium">
        <color indexed="63"/>
      </bottom>
      <diagonal/>
    </border>
    <border>
      <left/>
      <right style="medium">
        <color indexed="63"/>
      </right>
      <top style="medium">
        <color indexed="63"/>
      </top>
      <bottom style="medium">
        <color indexed="63"/>
      </bottom>
      <diagonal/>
    </border>
    <border>
      <left style="thin">
        <color indexed="55"/>
      </left>
      <right/>
      <top style="thin">
        <color indexed="64"/>
      </top>
      <bottom style="thin">
        <color indexed="64"/>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style="thin">
        <color indexed="64"/>
      </right>
      <top style="thin">
        <color indexed="64"/>
      </top>
      <bottom style="thin">
        <color theme="0" tint="-0.34998626667073579"/>
      </bottom>
      <diagonal/>
    </border>
    <border>
      <left style="thin">
        <color indexed="64"/>
      </left>
      <right style="thin">
        <color indexed="64"/>
      </right>
      <top style="thin">
        <color theme="0" tint="-0.34998626667073579"/>
      </top>
      <bottom style="thin">
        <color theme="0" tint="-0.34998626667073579"/>
      </bottom>
      <diagonal/>
    </border>
    <border>
      <left style="thin">
        <color indexed="64"/>
      </left>
      <right style="thin">
        <color indexed="64"/>
      </right>
      <top style="thin">
        <color theme="0" tint="-0.34998626667073579"/>
      </top>
      <bottom style="thin">
        <color indexed="64"/>
      </bottom>
      <diagonal/>
    </border>
  </borders>
  <cellStyleXfs count="83">
    <xf numFmtId="0" fontId="0" fillId="0" borderId="0"/>
    <xf numFmtId="0" fontId="49" fillId="6" borderId="0" applyNumberFormat="0" applyBorder="0" applyAlignment="0" applyProtection="0"/>
    <xf numFmtId="0" fontId="49" fillId="5" borderId="0" applyNumberFormat="0" applyBorder="0" applyAlignment="0" applyProtection="0"/>
    <xf numFmtId="0" fontId="49" fillId="7" borderId="0" applyNumberFormat="0" applyBorder="0" applyAlignment="0" applyProtection="0"/>
    <xf numFmtId="0" fontId="49" fillId="6" borderId="0" applyNumberFormat="0" applyBorder="0" applyAlignment="0" applyProtection="0"/>
    <xf numFmtId="0" fontId="49" fillId="4" borderId="0" applyNumberFormat="0" applyBorder="0" applyAlignment="0" applyProtection="0"/>
    <xf numFmtId="0" fontId="49" fillId="5" borderId="0" applyNumberFormat="0" applyBorder="0" applyAlignment="0" applyProtection="0"/>
    <xf numFmtId="0" fontId="49" fillId="10" borderId="0" applyNumberFormat="0" applyBorder="0" applyAlignment="0" applyProtection="0"/>
    <xf numFmtId="0" fontId="49" fillId="9" borderId="0" applyNumberFormat="0" applyBorder="0" applyAlignment="0" applyProtection="0"/>
    <xf numFmtId="0" fontId="49" fillId="11" borderId="0" applyNumberFormat="0" applyBorder="0" applyAlignment="0" applyProtection="0"/>
    <xf numFmtId="0" fontId="49" fillId="10" borderId="0" applyNumberFormat="0" applyBorder="0" applyAlignment="0" applyProtection="0"/>
    <xf numFmtId="0" fontId="49" fillId="8" borderId="0" applyNumberFormat="0" applyBorder="0" applyAlignment="0" applyProtection="0"/>
    <xf numFmtId="0" fontId="49" fillId="5" borderId="0" applyNumberFormat="0" applyBorder="0" applyAlignment="0" applyProtection="0"/>
    <xf numFmtId="0" fontId="50" fillId="12" borderId="0" applyNumberFormat="0" applyBorder="0" applyAlignment="0" applyProtection="0"/>
    <xf numFmtId="0" fontId="50" fillId="9" borderId="0" applyNumberFormat="0" applyBorder="0" applyAlignment="0" applyProtection="0"/>
    <xf numFmtId="0" fontId="50" fillId="11" borderId="0" applyNumberFormat="0" applyBorder="0" applyAlignment="0" applyProtection="0"/>
    <xf numFmtId="0" fontId="50" fillId="10" borderId="0" applyNumberFormat="0" applyBorder="0" applyAlignment="0" applyProtection="0"/>
    <xf numFmtId="0" fontId="50" fillId="12" borderId="0" applyNumberFormat="0" applyBorder="0" applyAlignment="0" applyProtection="0"/>
    <xf numFmtId="0" fontId="50" fillId="5" borderId="0" applyNumberFormat="0" applyBorder="0" applyAlignment="0" applyProtection="0"/>
    <xf numFmtId="0" fontId="51" fillId="0" borderId="1" applyNumberFormat="0" applyFill="0" applyAlignment="0" applyProtection="0"/>
    <xf numFmtId="0" fontId="52" fillId="0" borderId="2" applyNumberFormat="0" applyFill="0" applyAlignment="0" applyProtection="0"/>
    <xf numFmtId="0" fontId="53" fillId="0" borderId="3" applyNumberFormat="0" applyFill="0" applyAlignment="0" applyProtection="0"/>
    <xf numFmtId="0" fontId="53" fillId="0" borderId="0" applyNumberFormat="0" applyFill="0" applyBorder="0" applyAlignment="0" applyProtection="0"/>
    <xf numFmtId="0" fontId="54" fillId="6" borderId="4" applyNumberFormat="0" applyAlignment="0" applyProtection="0"/>
    <xf numFmtId="0" fontId="55" fillId="0" borderId="5" applyNumberFormat="0" applyFill="0" applyAlignment="0" applyProtection="0"/>
    <xf numFmtId="0" fontId="50" fillId="12" borderId="0" applyNumberFormat="0" applyBorder="0" applyAlignment="0" applyProtection="0"/>
    <xf numFmtId="0" fontId="50" fillId="13"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2" borderId="0" applyNumberFormat="0" applyBorder="0" applyAlignment="0" applyProtection="0"/>
    <xf numFmtId="0" fontId="50" fillId="14" borderId="0" applyNumberFormat="0" applyBorder="0" applyAlignment="0" applyProtection="0"/>
    <xf numFmtId="0" fontId="56" fillId="3" borderId="0" applyNumberFormat="0" applyBorder="0" applyAlignment="0" applyProtection="0"/>
    <xf numFmtId="0" fontId="57" fillId="5" borderId="4" applyNumberFormat="0" applyAlignment="0" applyProtection="0"/>
    <xf numFmtId="174" fontId="1" fillId="0" borderId="0" applyFont="0" applyFill="0" applyBorder="0" applyAlignment="0" applyProtection="0"/>
    <xf numFmtId="174" fontId="8" fillId="0" borderId="0" applyFont="0" applyFill="0" applyBorder="0" applyAlignment="0" applyProtection="0"/>
    <xf numFmtId="0" fontId="21" fillId="0" borderId="0" applyNumberFormat="0" applyFill="0" applyBorder="0" applyAlignment="0" applyProtection="0">
      <alignment vertical="top"/>
      <protection locked="0"/>
    </xf>
    <xf numFmtId="0" fontId="58" fillId="2" borderId="0" applyNumberFormat="0" applyBorder="0" applyAlignment="0" applyProtection="0"/>
    <xf numFmtId="164" fontId="1" fillId="0" borderId="0" applyFont="0" applyFill="0" applyBorder="0" applyAlignment="0" applyProtection="0"/>
    <xf numFmtId="166" fontId="1" fillId="0" borderId="0" applyFont="0" applyFill="0" applyBorder="0" applyAlignment="0" applyProtection="0"/>
    <xf numFmtId="0" fontId="59" fillId="11" borderId="0" applyNumberFormat="0" applyBorder="0" applyAlignment="0" applyProtection="0"/>
    <xf numFmtId="0" fontId="8"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4" fillId="0" borderId="0"/>
    <xf numFmtId="168" fontId="4" fillId="0" borderId="0"/>
    <xf numFmtId="168" fontId="4" fillId="0" borderId="0"/>
    <xf numFmtId="168" fontId="4" fillId="0" borderId="0"/>
    <xf numFmtId="168" fontId="4" fillId="0" borderId="0"/>
    <xf numFmtId="168" fontId="4" fillId="0" borderId="0"/>
    <xf numFmtId="168" fontId="4" fillId="0" borderId="0"/>
    <xf numFmtId="168" fontId="4" fillId="0" borderId="0"/>
    <xf numFmtId="168" fontId="4" fillId="0" borderId="0"/>
    <xf numFmtId="168" fontId="4" fillId="0" borderId="0"/>
    <xf numFmtId="168" fontId="4" fillId="0" borderId="0"/>
    <xf numFmtId="168" fontId="4" fillId="0" borderId="0"/>
    <xf numFmtId="168" fontId="4" fillId="0" borderId="0"/>
    <xf numFmtId="168" fontId="4" fillId="0" borderId="0"/>
    <xf numFmtId="168" fontId="4" fillId="0" borderId="0"/>
    <xf numFmtId="168" fontId="4" fillId="0" borderId="0"/>
    <xf numFmtId="168" fontId="4" fillId="0" borderId="0"/>
    <xf numFmtId="168" fontId="4" fillId="0" borderId="0"/>
    <xf numFmtId="168" fontId="4" fillId="0" borderId="0"/>
    <xf numFmtId="168" fontId="4" fillId="0" borderId="0"/>
    <xf numFmtId="168" fontId="4" fillId="0" borderId="0"/>
    <xf numFmtId="0" fontId="1" fillId="7" borderId="7" applyNumberFormat="0" applyFont="0" applyAlignment="0" applyProtection="0"/>
    <xf numFmtId="9" fontId="1" fillId="0" borderId="0" applyFont="0" applyFill="0" applyBorder="0" applyAlignment="0" applyProtection="0"/>
    <xf numFmtId="0" fontId="60" fillId="6" borderId="8" applyNumberFormat="0" applyAlignment="0" applyProtection="0"/>
    <xf numFmtId="165" fontId="1" fillId="0" borderId="0" applyFon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64" fillId="0" borderId="9" applyNumberFormat="0" applyFill="0" applyAlignment="0" applyProtection="0"/>
    <xf numFmtId="0" fontId="65" fillId="15" borderId="6" applyNumberFormat="0" applyAlignment="0" applyProtection="0"/>
    <xf numFmtId="167" fontId="1" fillId="0" borderId="0" applyFont="0" applyFill="0" applyBorder="0" applyAlignment="0" applyProtection="0"/>
  </cellStyleXfs>
  <cellXfs count="2164">
    <xf numFmtId="0" fontId="0" fillId="0" borderId="0" xfId="0"/>
    <xf numFmtId="0" fontId="3" fillId="0" borderId="0" xfId="49" applyFont="1" applyBorder="1"/>
    <xf numFmtId="0" fontId="2" fillId="0" borderId="0" xfId="49" applyBorder="1"/>
    <xf numFmtId="0" fontId="3" fillId="0" borderId="10" xfId="49" applyFont="1" applyBorder="1"/>
    <xf numFmtId="168" fontId="8" fillId="0" borderId="0" xfId="60" applyFont="1"/>
    <xf numFmtId="168" fontId="8" fillId="0" borderId="0" xfId="60" applyFont="1" applyBorder="1"/>
    <xf numFmtId="168" fontId="8" fillId="0" borderId="11" xfId="60" applyFont="1" applyBorder="1"/>
    <xf numFmtId="168" fontId="7" fillId="0" borderId="0" xfId="60" applyFont="1" applyBorder="1"/>
    <xf numFmtId="168" fontId="5" fillId="0" borderId="10" xfId="61" applyFont="1" applyBorder="1" applyAlignment="1">
      <alignment horizontal="centerContinuous" wrapText="1"/>
    </xf>
    <xf numFmtId="168" fontId="6" fillId="0" borderId="10" xfId="61" applyFont="1" applyBorder="1" applyAlignment="1">
      <alignment horizontal="centerContinuous" wrapText="1"/>
    </xf>
    <xf numFmtId="168" fontId="7" fillId="18" borderId="12" xfId="62" applyFont="1" applyFill="1" applyBorder="1" applyAlignment="1">
      <alignment horizontal="center"/>
    </xf>
    <xf numFmtId="168" fontId="8" fillId="0" borderId="13" xfId="60" applyFont="1" applyBorder="1"/>
    <xf numFmtId="168" fontId="8" fillId="0" borderId="14" xfId="60" applyFont="1" applyBorder="1"/>
    <xf numFmtId="168" fontId="8" fillId="0" borderId="15" xfId="60" applyFont="1" applyBorder="1"/>
    <xf numFmtId="168" fontId="8" fillId="0" borderId="16" xfId="60" applyFont="1" applyBorder="1"/>
    <xf numFmtId="168" fontId="8" fillId="0" borderId="17" xfId="60" applyFont="1" applyBorder="1"/>
    <xf numFmtId="169" fontId="8" fillId="0" borderId="15" xfId="60" applyNumberFormat="1" applyFont="1" applyBorder="1" applyAlignment="1">
      <alignment horizontal="right"/>
    </xf>
    <xf numFmtId="168" fontId="8" fillId="0" borderId="18" xfId="60" applyFont="1" applyBorder="1"/>
    <xf numFmtId="168" fontId="8" fillId="0" borderId="10" xfId="60" applyFont="1" applyBorder="1"/>
    <xf numFmtId="168" fontId="7" fillId="0" borderId="15" xfId="60" applyFont="1" applyFill="1" applyBorder="1" applyAlignment="1" applyProtection="1">
      <alignment horizontal="center" wrapText="1"/>
    </xf>
    <xf numFmtId="168" fontId="6" fillId="0" borderId="15" xfId="60" applyFont="1" applyBorder="1" applyAlignment="1">
      <alignment horizontal="center"/>
    </xf>
    <xf numFmtId="168" fontId="8" fillId="0" borderId="0" xfId="60" applyFont="1" applyBorder="1" applyAlignment="1">
      <alignment horizontal="centerContinuous" wrapText="1"/>
    </xf>
    <xf numFmtId="168" fontId="8" fillId="0" borderId="0" xfId="60" applyFont="1" applyBorder="1" applyAlignment="1" applyProtection="1">
      <alignment horizontal="right"/>
    </xf>
    <xf numFmtId="168" fontId="7" fillId="0" borderId="15" xfId="61" applyFont="1" applyFill="1" applyBorder="1" applyAlignment="1" applyProtection="1">
      <alignment horizontal="center" wrapText="1"/>
    </xf>
    <xf numFmtId="168" fontId="8" fillId="0" borderId="15" xfId="60" applyFont="1" applyBorder="1" applyAlignment="1">
      <alignment horizontal="centerContinuous" wrapText="1"/>
    </xf>
    <xf numFmtId="168" fontId="6" fillId="0" borderId="15" xfId="62" applyFont="1" applyBorder="1" applyAlignment="1">
      <alignment horizontal="center" wrapText="1"/>
    </xf>
    <xf numFmtId="168" fontId="7" fillId="0" borderId="15" xfId="62" applyFont="1" applyFill="1" applyBorder="1" applyAlignment="1" applyProtection="1">
      <alignment horizontal="center" wrapText="1"/>
    </xf>
    <xf numFmtId="168" fontId="8" fillId="0" borderId="0" xfId="60" applyFont="1" applyAlignment="1">
      <alignment horizontal="right"/>
    </xf>
    <xf numFmtId="168" fontId="9" fillId="0" borderId="0" xfId="59" applyFont="1" applyAlignment="1">
      <alignment horizontal="center"/>
    </xf>
    <xf numFmtId="168" fontId="9" fillId="0" borderId="0" xfId="59" applyFont="1"/>
    <xf numFmtId="168" fontId="9" fillId="0" borderId="19" xfId="59" applyFont="1" applyBorder="1" applyAlignment="1" applyProtection="1">
      <alignment horizontal="left"/>
    </xf>
    <xf numFmtId="168" fontId="9" fillId="0" borderId="0" xfId="59" applyFont="1" applyBorder="1"/>
    <xf numFmtId="168" fontId="9" fillId="0" borderId="0" xfId="59" applyFont="1" applyBorder="1" applyAlignment="1" applyProtection="1">
      <alignment horizontal="right"/>
    </xf>
    <xf numFmtId="168" fontId="9" fillId="0" borderId="19" xfId="59" applyFont="1" applyBorder="1" applyAlignment="1">
      <alignment horizontal="center"/>
    </xf>
    <xf numFmtId="168" fontId="9" fillId="0" borderId="19" xfId="59" applyFont="1" applyBorder="1" applyAlignment="1" applyProtection="1">
      <alignment horizontal="center"/>
    </xf>
    <xf numFmtId="168" fontId="9" fillId="0" borderId="12" xfId="59" applyFont="1" applyBorder="1" applyAlignment="1" applyProtection="1">
      <alignment horizontal="center"/>
    </xf>
    <xf numFmtId="168" fontId="9" fillId="0" borderId="0" xfId="59" applyFont="1" applyBorder="1" applyAlignment="1">
      <alignment horizontal="center"/>
    </xf>
    <xf numFmtId="168" fontId="10" fillId="0" borderId="12" xfId="59" applyFont="1" applyBorder="1" applyAlignment="1" applyProtection="1">
      <alignment horizontal="left"/>
    </xf>
    <xf numFmtId="3" fontId="9" fillId="0" borderId="19" xfId="59" applyNumberFormat="1" applyFont="1" applyBorder="1"/>
    <xf numFmtId="3" fontId="9" fillId="0" borderId="20" xfId="59" applyNumberFormat="1" applyFont="1" applyBorder="1"/>
    <xf numFmtId="168" fontId="9" fillId="0" borderId="21" xfId="59" applyFont="1" applyBorder="1" applyAlignment="1">
      <alignment horizontal="center"/>
    </xf>
    <xf numFmtId="168" fontId="9" fillId="0" borderId="21" xfId="59" applyFont="1" applyBorder="1"/>
    <xf numFmtId="168" fontId="9" fillId="0" borderId="18" xfId="59" applyFont="1" applyBorder="1" applyAlignment="1">
      <alignment horizontal="center"/>
    </xf>
    <xf numFmtId="168" fontId="9" fillId="0" borderId="0" xfId="58" applyFont="1"/>
    <xf numFmtId="168" fontId="9" fillId="0" borderId="0" xfId="58" applyFont="1" applyAlignment="1">
      <alignment horizontal="center"/>
    </xf>
    <xf numFmtId="168" fontId="9" fillId="0" borderId="19" xfId="58" applyFont="1" applyBorder="1" applyAlignment="1" applyProtection="1">
      <alignment horizontal="left"/>
    </xf>
    <xf numFmtId="168" fontId="9" fillId="0" borderId="19" xfId="58" applyFont="1" applyBorder="1" applyAlignment="1" applyProtection="1">
      <alignment horizontal="center"/>
    </xf>
    <xf numFmtId="168" fontId="9" fillId="0" borderId="12" xfId="58" applyFont="1" applyBorder="1" applyAlignment="1" applyProtection="1">
      <alignment horizontal="left"/>
    </xf>
    <xf numFmtId="168" fontId="9" fillId="0" borderId="12" xfId="58" applyFont="1" applyBorder="1" applyAlignment="1">
      <alignment horizontal="center"/>
    </xf>
    <xf numFmtId="168" fontId="9" fillId="0" borderId="12" xfId="58" applyFont="1" applyBorder="1" applyAlignment="1" applyProtection="1">
      <alignment horizontal="center"/>
    </xf>
    <xf numFmtId="168" fontId="10" fillId="0" borderId="12" xfId="58" applyFont="1" applyBorder="1" applyAlignment="1" applyProtection="1">
      <alignment horizontal="left"/>
    </xf>
    <xf numFmtId="168" fontId="6" fillId="0" borderId="12" xfId="58" applyFont="1" applyBorder="1" applyAlignment="1" applyProtection="1">
      <alignment horizontal="center"/>
    </xf>
    <xf numFmtId="168" fontId="6" fillId="0" borderId="21" xfId="59" applyFont="1" applyBorder="1" applyAlignment="1" applyProtection="1">
      <alignment horizontal="center"/>
    </xf>
    <xf numFmtId="3" fontId="9" fillId="0" borderId="19" xfId="58" applyNumberFormat="1" applyFont="1" applyBorder="1"/>
    <xf numFmtId="168" fontId="10" fillId="18" borderId="21" xfId="59" applyFont="1" applyFill="1" applyBorder="1" applyAlignment="1" applyProtection="1">
      <alignment horizontal="center"/>
    </xf>
    <xf numFmtId="168" fontId="10" fillId="18" borderId="19" xfId="59" applyFont="1" applyFill="1" applyBorder="1" applyAlignment="1" applyProtection="1">
      <alignment horizontal="center"/>
    </xf>
    <xf numFmtId="168" fontId="9" fillId="0" borderId="0" xfId="56" applyFont="1"/>
    <xf numFmtId="168" fontId="9" fillId="0" borderId="21" xfId="56" applyFont="1" applyBorder="1" applyAlignment="1" applyProtection="1">
      <alignment horizontal="center"/>
    </xf>
    <xf numFmtId="168" fontId="9" fillId="0" borderId="20" xfId="56" applyFont="1" applyBorder="1" applyAlignment="1" applyProtection="1">
      <alignment horizontal="center"/>
    </xf>
    <xf numFmtId="168" fontId="9" fillId="0" borderId="12" xfId="56" applyFont="1" applyBorder="1" applyAlignment="1" applyProtection="1">
      <alignment horizontal="center"/>
    </xf>
    <xf numFmtId="168" fontId="9" fillId="0" borderId="19" xfId="56" applyFont="1" applyBorder="1"/>
    <xf numFmtId="168" fontId="9" fillId="0" borderId="19" xfId="56" applyFont="1" applyBorder="1" applyAlignment="1" applyProtection="1">
      <alignment horizontal="left"/>
    </xf>
    <xf numFmtId="168" fontId="9" fillId="0" borderId="20" xfId="56" applyFont="1" applyBorder="1"/>
    <xf numFmtId="168" fontId="9" fillId="0" borderId="0" xfId="56" applyFont="1" applyAlignment="1" applyProtection="1">
      <alignment horizontal="center"/>
    </xf>
    <xf numFmtId="168" fontId="9" fillId="0" borderId="0" xfId="56" applyFont="1" applyBorder="1" applyAlignment="1" applyProtection="1">
      <alignment horizontal="center"/>
    </xf>
    <xf numFmtId="168" fontId="9" fillId="0" borderId="0" xfId="56" applyFont="1" applyAlignment="1" applyProtection="1">
      <alignment horizontal="right"/>
    </xf>
    <xf numFmtId="3" fontId="9" fillId="0" borderId="19" xfId="56" applyNumberFormat="1" applyFont="1" applyBorder="1"/>
    <xf numFmtId="3" fontId="9" fillId="0" borderId="20" xfId="56" applyNumberFormat="1" applyFont="1" applyBorder="1"/>
    <xf numFmtId="3" fontId="9" fillId="0" borderId="21" xfId="56" applyNumberFormat="1" applyFont="1" applyBorder="1"/>
    <xf numFmtId="3" fontId="9" fillId="0" borderId="0" xfId="56" applyNumberFormat="1" applyFont="1" applyAlignment="1" applyProtection="1">
      <alignment horizontal="center"/>
    </xf>
    <xf numFmtId="3" fontId="9" fillId="0" borderId="0" xfId="56" applyNumberFormat="1" applyFont="1" applyBorder="1" applyAlignment="1" applyProtection="1">
      <alignment horizontal="center"/>
    </xf>
    <xf numFmtId="3" fontId="9" fillId="0" borderId="21" xfId="56" applyNumberFormat="1" applyFont="1" applyFill="1" applyBorder="1"/>
    <xf numFmtId="3" fontId="9" fillId="0" borderId="19" xfId="56" applyNumberFormat="1" applyFont="1" applyFill="1" applyBorder="1"/>
    <xf numFmtId="3" fontId="9" fillId="0" borderId="20" xfId="56" applyNumberFormat="1" applyFont="1" applyFill="1" applyBorder="1"/>
    <xf numFmtId="168" fontId="10" fillId="19" borderId="13" xfId="56" applyFont="1" applyFill="1" applyBorder="1" applyAlignment="1" applyProtection="1">
      <alignment horizontal="centerContinuous" wrapText="1"/>
    </xf>
    <xf numFmtId="168" fontId="10" fillId="19" borderId="14" xfId="56" applyFont="1" applyFill="1" applyBorder="1" applyAlignment="1">
      <alignment horizontal="centerContinuous" wrapText="1"/>
    </xf>
    <xf numFmtId="168" fontId="10" fillId="19" borderId="22" xfId="56" applyFont="1" applyFill="1" applyBorder="1" applyAlignment="1" applyProtection="1">
      <alignment horizontal="centerContinuous" wrapText="1"/>
    </xf>
    <xf numFmtId="168" fontId="10" fillId="19" borderId="23" xfId="56" applyFont="1" applyFill="1" applyBorder="1" applyAlignment="1">
      <alignment horizontal="centerContinuous" wrapText="1"/>
    </xf>
    <xf numFmtId="3" fontId="10" fillId="19" borderId="19" xfId="56" applyNumberFormat="1" applyFont="1" applyFill="1" applyBorder="1"/>
    <xf numFmtId="3" fontId="10" fillId="18" borderId="19" xfId="56" applyNumberFormat="1" applyFont="1" applyFill="1" applyBorder="1"/>
    <xf numFmtId="168" fontId="9" fillId="0" borderId="19" xfId="56" applyFont="1" applyBorder="1" applyAlignment="1" applyProtection="1">
      <alignment horizontal="left" indent="1"/>
    </xf>
    <xf numFmtId="168" fontId="9" fillId="0" borderId="20" xfId="56" applyFont="1" applyBorder="1" applyAlignment="1" applyProtection="1">
      <alignment horizontal="left" indent="1"/>
    </xf>
    <xf numFmtId="168" fontId="10" fillId="18" borderId="21" xfId="56" applyFont="1" applyFill="1" applyBorder="1"/>
    <xf numFmtId="168" fontId="10" fillId="18" borderId="22" xfId="56" applyFont="1" applyFill="1" applyBorder="1" applyAlignment="1" applyProtection="1">
      <alignment horizontal="left"/>
    </xf>
    <xf numFmtId="168" fontId="9" fillId="18" borderId="24" xfId="56" applyFont="1" applyFill="1" applyBorder="1" applyAlignment="1" applyProtection="1">
      <alignment horizontal="center"/>
    </xf>
    <xf numFmtId="170" fontId="9" fillId="18" borderId="24" xfId="56" applyNumberFormat="1" applyFont="1" applyFill="1" applyBorder="1" applyAlignment="1" applyProtection="1">
      <alignment horizontal="center"/>
    </xf>
    <xf numFmtId="3" fontId="10" fillId="0" borderId="24" xfId="56" applyNumberFormat="1" applyFont="1" applyFill="1" applyBorder="1" applyAlignment="1" applyProtection="1">
      <alignment horizontal="right"/>
    </xf>
    <xf numFmtId="3" fontId="10" fillId="0" borderId="23" xfId="56" applyNumberFormat="1" applyFont="1" applyFill="1" applyBorder="1" applyAlignment="1" applyProtection="1">
      <alignment horizontal="right"/>
    </xf>
    <xf numFmtId="168" fontId="10" fillId="18" borderId="19" xfId="56" applyFont="1" applyFill="1" applyBorder="1"/>
    <xf numFmtId="168" fontId="9" fillId="0" borderId="13" xfId="56" applyFont="1" applyBorder="1" applyAlignment="1" applyProtection="1">
      <alignment horizontal="left"/>
    </xf>
    <xf numFmtId="170" fontId="9" fillId="0" borderId="18" xfId="56" applyNumberFormat="1" applyFont="1" applyFill="1" applyBorder="1"/>
    <xf numFmtId="170" fontId="9" fillId="0" borderId="14" xfId="56" applyNumberFormat="1" applyFont="1" applyFill="1" applyBorder="1"/>
    <xf numFmtId="3" fontId="9" fillId="0" borderId="21" xfId="56" applyNumberFormat="1" applyFont="1" applyFill="1" applyBorder="1" applyAlignment="1">
      <alignment horizontal="right"/>
    </xf>
    <xf numFmtId="168" fontId="10" fillId="18" borderId="19" xfId="56" applyFont="1" applyFill="1" applyBorder="1" applyAlignment="1" applyProtection="1">
      <alignment horizontal="center"/>
    </xf>
    <xf numFmtId="168" fontId="10" fillId="18" borderId="11" xfId="56" applyFont="1" applyFill="1" applyBorder="1" applyAlignment="1" applyProtection="1">
      <alignment horizontal="left"/>
    </xf>
    <xf numFmtId="170" fontId="9" fillId="18" borderId="0" xfId="56" applyNumberFormat="1" applyFont="1" applyFill="1" applyBorder="1"/>
    <xf numFmtId="170" fontId="10" fillId="18" borderId="15" xfId="56" applyNumberFormat="1" applyFont="1" applyFill="1" applyBorder="1"/>
    <xf numFmtId="3" fontId="10" fillId="18" borderId="19" xfId="56" applyNumberFormat="1" applyFont="1" applyFill="1" applyBorder="1" applyAlignment="1">
      <alignment horizontal="right"/>
    </xf>
    <xf numFmtId="168" fontId="9" fillId="0" borderId="11" xfId="56" applyFont="1" applyBorder="1" applyAlignment="1" applyProtection="1">
      <alignment horizontal="left" indent="1"/>
    </xf>
    <xf numFmtId="170" fontId="9" fillId="0" borderId="0" xfId="56" applyNumberFormat="1" applyFont="1" applyFill="1" applyBorder="1"/>
    <xf numFmtId="170" fontId="9" fillId="0" borderId="15" xfId="56" applyNumberFormat="1" applyFont="1" applyFill="1" applyBorder="1"/>
    <xf numFmtId="3" fontId="9" fillId="0" borderId="19" xfId="56" applyNumberFormat="1" applyFont="1" applyFill="1" applyBorder="1" applyAlignment="1">
      <alignment horizontal="right"/>
    </xf>
    <xf numFmtId="168" fontId="10" fillId="18" borderId="20" xfId="56" applyFont="1" applyFill="1" applyBorder="1"/>
    <xf numFmtId="168" fontId="9" fillId="0" borderId="16" xfId="56" applyFont="1" applyBorder="1" applyAlignment="1" applyProtection="1">
      <alignment horizontal="left" indent="1"/>
    </xf>
    <xf numFmtId="170" fontId="9" fillId="0" borderId="10" xfId="56" applyNumberFormat="1" applyFont="1" applyFill="1" applyBorder="1"/>
    <xf numFmtId="170" fontId="9" fillId="0" borderId="17" xfId="56" applyNumberFormat="1" applyFont="1" applyFill="1" applyBorder="1"/>
    <xf numFmtId="3" fontId="9" fillId="0" borderId="20" xfId="56" applyNumberFormat="1" applyFont="1" applyFill="1" applyBorder="1" applyAlignment="1">
      <alignment horizontal="right"/>
    </xf>
    <xf numFmtId="168" fontId="10" fillId="0" borderId="0" xfId="56" applyFont="1" applyFill="1" applyBorder="1"/>
    <xf numFmtId="168" fontId="9" fillId="0" borderId="18" xfId="56" applyFont="1" applyBorder="1" applyAlignment="1" applyProtection="1">
      <alignment horizontal="right"/>
    </xf>
    <xf numFmtId="3" fontId="9" fillId="0" borderId="0" xfId="56" applyNumberFormat="1" applyFont="1" applyFill="1" applyBorder="1"/>
    <xf numFmtId="168" fontId="9" fillId="0" borderId="0" xfId="56" applyFont="1" applyBorder="1" applyAlignment="1" applyProtection="1">
      <alignment horizontal="right"/>
    </xf>
    <xf numFmtId="168" fontId="10" fillId="0" borderId="21" xfId="56" applyFont="1" applyBorder="1" applyAlignment="1" applyProtection="1">
      <alignment horizontal="center"/>
    </xf>
    <xf numFmtId="168" fontId="13" fillId="0" borderId="0" xfId="54" applyFont="1"/>
    <xf numFmtId="168" fontId="13" fillId="0" borderId="0" xfId="54" applyFont="1" applyAlignment="1">
      <alignment horizontal="center"/>
    </xf>
    <xf numFmtId="168" fontId="12" fillId="0" borderId="12" xfId="54" applyFont="1" applyBorder="1" applyAlignment="1" applyProtection="1">
      <alignment horizontal="center"/>
    </xf>
    <xf numFmtId="168" fontId="12" fillId="19" borderId="12" xfId="54" applyFont="1" applyFill="1" applyBorder="1" applyAlignment="1" applyProtection="1">
      <alignment horizontal="center"/>
    </xf>
    <xf numFmtId="168" fontId="12" fillId="18" borderId="19" xfId="54" applyFont="1" applyFill="1" applyBorder="1" applyAlignment="1" applyProtection="1">
      <alignment horizontal="left"/>
    </xf>
    <xf numFmtId="168" fontId="13" fillId="0" borderId="19" xfId="54" applyFont="1" applyBorder="1"/>
    <xf numFmtId="168" fontId="13" fillId="0" borderId="19" xfId="54" applyFont="1" applyBorder="1" applyAlignment="1" applyProtection="1">
      <alignment horizontal="left"/>
    </xf>
    <xf numFmtId="168" fontId="13" fillId="0" borderId="0" xfId="54" applyFont="1" applyAlignment="1" applyProtection="1">
      <alignment horizontal="left"/>
    </xf>
    <xf numFmtId="168" fontId="12" fillId="0" borderId="19" xfId="54" applyFont="1" applyBorder="1" applyAlignment="1" applyProtection="1">
      <alignment horizontal="left"/>
    </xf>
    <xf numFmtId="168" fontId="6" fillId="0" borderId="0" xfId="54" applyFont="1" applyAlignment="1" applyProtection="1">
      <alignment horizontal="left"/>
    </xf>
    <xf numFmtId="168" fontId="13" fillId="0" borderId="0" xfId="72" applyFont="1"/>
    <xf numFmtId="168" fontId="12" fillId="0" borderId="22" xfId="72" applyFont="1" applyBorder="1" applyAlignment="1" applyProtection="1">
      <alignment horizontal="centerContinuous" wrapText="1"/>
    </xf>
    <xf numFmtId="168" fontId="12" fillId="0" borderId="24" xfId="72" applyFont="1" applyBorder="1" applyAlignment="1" applyProtection="1">
      <alignment horizontal="centerContinuous" wrapText="1"/>
    </xf>
    <xf numFmtId="168" fontId="13" fillId="0" borderId="0" xfId="72" applyFont="1" applyBorder="1" applyAlignment="1" applyProtection="1">
      <alignment horizontal="left"/>
    </xf>
    <xf numFmtId="168" fontId="13" fillId="0" borderId="11" xfId="72" applyFont="1" applyBorder="1"/>
    <xf numFmtId="168" fontId="13" fillId="0" borderId="11" xfId="72" applyFont="1" applyBorder="1" applyAlignment="1" applyProtection="1">
      <alignment horizontal="left"/>
    </xf>
    <xf numFmtId="168" fontId="13" fillId="0" borderId="0" xfId="72" applyFont="1" applyBorder="1"/>
    <xf numFmtId="168" fontId="13" fillId="0" borderId="10" xfId="72" applyFont="1" applyBorder="1" applyAlignment="1" applyProtection="1">
      <alignment horizontal="left"/>
    </xf>
    <xf numFmtId="168" fontId="12" fillId="18" borderId="20" xfId="72" applyFont="1" applyFill="1" applyBorder="1" applyAlignment="1" applyProtection="1">
      <alignment horizontal="centerContinuous" wrapText="1"/>
    </xf>
    <xf numFmtId="168" fontId="12" fillId="18" borderId="16" xfId="72" applyFont="1" applyFill="1" applyBorder="1" applyAlignment="1" applyProtection="1">
      <alignment horizontal="centerContinuous" wrapText="1"/>
    </xf>
    <xf numFmtId="168" fontId="12" fillId="18" borderId="24" xfId="72" applyFont="1" applyFill="1" applyBorder="1" applyAlignment="1" applyProtection="1">
      <alignment horizontal="centerContinuous" wrapText="1"/>
    </xf>
    <xf numFmtId="168" fontId="13" fillId="0" borderId="0" xfId="53" applyFont="1" applyAlignment="1" applyProtection="1">
      <alignment horizontal="left"/>
    </xf>
    <xf numFmtId="168" fontId="13" fillId="0" borderId="0" xfId="53" applyFont="1"/>
    <xf numFmtId="168" fontId="13" fillId="0" borderId="0" xfId="53" applyFont="1" applyBorder="1"/>
    <xf numFmtId="168" fontId="13" fillId="0" borderId="0" xfId="53" applyFont="1" applyFill="1" applyBorder="1"/>
    <xf numFmtId="168" fontId="13" fillId="0" borderId="0" xfId="53" applyFont="1" applyFill="1" applyBorder="1" applyAlignment="1" applyProtection="1">
      <alignment horizontal="center"/>
    </xf>
    <xf numFmtId="14" fontId="11" fillId="0" borderId="12" xfId="53" applyNumberFormat="1" applyFont="1" applyFill="1" applyBorder="1" applyAlignment="1" applyProtection="1">
      <alignment horizontal="center"/>
    </xf>
    <xf numFmtId="168" fontId="13" fillId="0" borderId="0" xfId="53" applyFont="1" applyBorder="1" applyAlignment="1" applyProtection="1">
      <alignment horizontal="left"/>
    </xf>
    <xf numFmtId="14" fontId="11" fillId="0" borderId="12" xfId="53" applyNumberFormat="1" applyFont="1" applyFill="1" applyBorder="1" applyAlignment="1">
      <alignment horizontal="center"/>
    </xf>
    <xf numFmtId="3" fontId="11" fillId="0" borderId="19" xfId="72" applyNumberFormat="1" applyFont="1" applyBorder="1" applyAlignment="1" applyProtection="1">
      <alignment horizontal="right"/>
    </xf>
    <xf numFmtId="3" fontId="11" fillId="0" borderId="19" xfId="72" applyNumberFormat="1" applyFont="1" applyBorder="1" applyAlignment="1">
      <alignment horizontal="right"/>
    </xf>
    <xf numFmtId="3" fontId="6" fillId="18" borderId="12" xfId="72" applyNumberFormat="1" applyFont="1" applyFill="1" applyBorder="1" applyAlignment="1" applyProtection="1">
      <alignment horizontal="right"/>
    </xf>
    <xf numFmtId="3" fontId="6" fillId="18" borderId="20" xfId="72" applyNumberFormat="1" applyFont="1" applyFill="1" applyBorder="1" applyAlignment="1" applyProtection="1">
      <alignment horizontal="right"/>
    </xf>
    <xf numFmtId="168" fontId="13" fillId="0" borderId="0" xfId="72" applyFont="1" applyFill="1"/>
    <xf numFmtId="168" fontId="12" fillId="0" borderId="0" xfId="53" applyFont="1" applyFill="1" applyBorder="1" applyAlignment="1" applyProtection="1">
      <alignment horizontal="center"/>
    </xf>
    <xf numFmtId="168" fontId="13" fillId="0" borderId="19" xfId="53" applyFont="1" applyFill="1" applyBorder="1"/>
    <xf numFmtId="168" fontId="13" fillId="0" borderId="19" xfId="53" applyFont="1" applyFill="1" applyBorder="1" applyAlignment="1" applyProtection="1">
      <alignment horizontal="center"/>
    </xf>
    <xf numFmtId="168" fontId="13" fillId="0" borderId="0" xfId="72" applyFont="1" applyFill="1" applyBorder="1"/>
    <xf numFmtId="168" fontId="12" fillId="0" borderId="0" xfId="53" applyFont="1" applyFill="1" applyBorder="1" applyAlignment="1" applyProtection="1">
      <alignment horizontal="left"/>
    </xf>
    <xf numFmtId="3" fontId="13" fillId="0" borderId="0" xfId="53" applyNumberFormat="1" applyFont="1" applyFill="1" applyBorder="1"/>
    <xf numFmtId="168" fontId="12" fillId="0" borderId="0" xfId="53" applyFont="1" applyFill="1" applyBorder="1"/>
    <xf numFmtId="168" fontId="12" fillId="0" borderId="0" xfId="53" applyFont="1" applyFill="1" applyBorder="1" applyAlignment="1">
      <alignment horizontal="center"/>
    </xf>
    <xf numFmtId="168" fontId="13" fillId="0" borderId="0" xfId="53" applyFont="1" applyFill="1" applyBorder="1" applyAlignment="1" applyProtection="1">
      <alignment horizontal="left"/>
    </xf>
    <xf numFmtId="14" fontId="11" fillId="0" borderId="0" xfId="53" applyNumberFormat="1" applyFont="1" applyFill="1" applyBorder="1" applyAlignment="1">
      <alignment horizontal="center"/>
    </xf>
    <xf numFmtId="3" fontId="11" fillId="0" borderId="0" xfId="53" applyNumberFormat="1" applyFont="1" applyFill="1" applyBorder="1"/>
    <xf numFmtId="14" fontId="11" fillId="0" borderId="0" xfId="53" applyNumberFormat="1" applyFont="1" applyFill="1" applyBorder="1" applyAlignment="1" applyProtection="1">
      <alignment horizontal="center"/>
    </xf>
    <xf numFmtId="168" fontId="12" fillId="0" borderId="0" xfId="53" applyFont="1" applyFill="1" applyBorder="1" applyAlignment="1" applyProtection="1">
      <alignment horizontal="left" indent="2"/>
    </xf>
    <xf numFmtId="168" fontId="6" fillId="0" borderId="0" xfId="53" applyFont="1" applyFill="1" applyBorder="1" applyAlignment="1" applyProtection="1">
      <alignment horizontal="left"/>
    </xf>
    <xf numFmtId="168" fontId="13" fillId="0" borderId="0" xfId="71" applyFont="1"/>
    <xf numFmtId="168" fontId="12" fillId="0" borderId="12" xfId="71" applyFont="1" applyBorder="1" applyAlignment="1" applyProtection="1">
      <alignment horizontal="center"/>
    </xf>
    <xf numFmtId="168" fontId="11" fillId="0" borderId="19" xfId="71" applyFont="1" applyBorder="1" applyAlignment="1" applyProtection="1">
      <alignment horizontal="left"/>
    </xf>
    <xf numFmtId="168" fontId="6" fillId="0" borderId="12" xfId="71" applyFont="1" applyBorder="1" applyAlignment="1" applyProtection="1">
      <alignment horizontal="center"/>
    </xf>
    <xf numFmtId="168" fontId="13" fillId="0" borderId="0" xfId="70" applyFont="1"/>
    <xf numFmtId="168" fontId="8" fillId="0" borderId="0" xfId="69" applyFont="1"/>
    <xf numFmtId="168" fontId="8" fillId="0" borderId="0" xfId="69" applyFont="1" applyAlignment="1" applyProtection="1">
      <alignment horizontal="center"/>
    </xf>
    <xf numFmtId="168" fontId="8" fillId="0" borderId="12" xfId="69" applyFont="1" applyBorder="1" applyAlignment="1" applyProtection="1">
      <alignment horizontal="center"/>
    </xf>
    <xf numFmtId="168" fontId="8" fillId="0" borderId="19" xfId="69" applyFont="1" applyBorder="1"/>
    <xf numFmtId="168" fontId="8" fillId="0" borderId="20" xfId="69" applyFont="1" applyBorder="1"/>
    <xf numFmtId="168" fontId="8" fillId="0" borderId="0" xfId="69" applyFont="1" applyAlignment="1">
      <alignment horizontal="center"/>
    </xf>
    <xf numFmtId="168" fontId="8" fillId="0" borderId="0" xfId="69" applyFont="1" applyAlignment="1" applyProtection="1">
      <alignment horizontal="left"/>
    </xf>
    <xf numFmtId="168" fontId="7" fillId="0" borderId="21" xfId="69" applyFont="1" applyBorder="1" applyAlignment="1" applyProtection="1">
      <alignment horizontal="center"/>
    </xf>
    <xf numFmtId="168" fontId="6" fillId="0" borderId="0" xfId="69" applyFont="1" applyAlignment="1" applyProtection="1">
      <alignment horizontal="left"/>
    </xf>
    <xf numFmtId="168" fontId="7" fillId="0" borderId="20" xfId="69" applyFont="1" applyBorder="1" applyAlignment="1" applyProtection="1">
      <alignment horizontal="center"/>
    </xf>
    <xf numFmtId="168" fontId="11" fillId="0" borderId="0" xfId="68" applyFont="1"/>
    <xf numFmtId="168" fontId="6" fillId="0" borderId="12" xfId="68" applyFont="1" applyBorder="1" applyAlignment="1" applyProtection="1">
      <alignment horizontal="center"/>
    </xf>
    <xf numFmtId="168" fontId="6" fillId="18" borderId="19" xfId="68" applyFont="1" applyFill="1" applyBorder="1" applyAlignment="1" applyProtection="1">
      <alignment horizontal="left"/>
    </xf>
    <xf numFmtId="168" fontId="11" fillId="0" borderId="19" xfId="68" applyFont="1" applyBorder="1"/>
    <xf numFmtId="168" fontId="11" fillId="0" borderId="19" xfId="68" applyFont="1" applyBorder="1" applyAlignment="1" applyProtection="1">
      <alignment horizontal="left"/>
    </xf>
    <xf numFmtId="168" fontId="6" fillId="18" borderId="21" xfId="68" applyFont="1" applyFill="1" applyBorder="1" applyAlignment="1" applyProtection="1">
      <alignment horizontal="left"/>
    </xf>
    <xf numFmtId="0" fontId="8" fillId="0" borderId="0" xfId="0" applyFont="1"/>
    <xf numFmtId="168" fontId="8" fillId="0" borderId="0" xfId="52" applyFont="1"/>
    <xf numFmtId="168" fontId="8" fillId="0" borderId="0" xfId="52" applyFont="1" applyBorder="1"/>
    <xf numFmtId="0" fontId="13" fillId="0" borderId="0" xfId="50" applyFont="1"/>
    <xf numFmtId="0" fontId="13" fillId="0" borderId="13" xfId="50" applyFont="1" applyBorder="1"/>
    <xf numFmtId="0" fontId="13" fillId="0" borderId="18" xfId="50" applyFont="1" applyBorder="1"/>
    <xf numFmtId="0" fontId="13" fillId="0" borderId="14" xfId="50" applyFont="1" applyBorder="1"/>
    <xf numFmtId="0" fontId="13" fillId="0" borderId="11" xfId="50" applyFont="1" applyBorder="1"/>
    <xf numFmtId="0" fontId="13" fillId="0" borderId="0" xfId="50" applyFont="1" applyBorder="1"/>
    <xf numFmtId="0" fontId="13" fillId="0" borderId="15" xfId="50" applyFont="1" applyBorder="1"/>
    <xf numFmtId="0" fontId="13" fillId="0" borderId="16" xfId="50" applyFont="1" applyBorder="1"/>
    <xf numFmtId="0" fontId="13" fillId="0" borderId="10" xfId="50" applyFont="1" applyBorder="1"/>
    <xf numFmtId="0" fontId="13" fillId="0" borderId="17" xfId="50" applyFont="1" applyBorder="1"/>
    <xf numFmtId="0" fontId="3" fillId="0" borderId="0" xfId="49" applyFont="1" applyFill="1" applyBorder="1"/>
    <xf numFmtId="0" fontId="7" fillId="0" borderId="0" xfId="49" applyFont="1" applyBorder="1"/>
    <xf numFmtId="0" fontId="8" fillId="0" borderId="0" xfId="49" applyFont="1" applyBorder="1"/>
    <xf numFmtId="0" fontId="8" fillId="0" borderId="25" xfId="49" applyFont="1" applyBorder="1"/>
    <xf numFmtId="0" fontId="3" fillId="0" borderId="15" xfId="49" applyFont="1" applyBorder="1"/>
    <xf numFmtId="0" fontId="2" fillId="0" borderId="10" xfId="49" applyBorder="1"/>
    <xf numFmtId="0" fontId="3" fillId="0" borderId="17" xfId="49" applyFont="1" applyBorder="1"/>
    <xf numFmtId="0" fontId="3" fillId="0" borderId="15" xfId="49" applyFont="1" applyFill="1" applyBorder="1" applyAlignment="1">
      <alignment horizontal="centerContinuous"/>
    </xf>
    <xf numFmtId="0" fontId="8" fillId="0" borderId="0" xfId="48" applyFont="1"/>
    <xf numFmtId="0" fontId="8" fillId="0" borderId="0" xfId="48" applyFont="1" applyBorder="1"/>
    <xf numFmtId="0" fontId="8" fillId="0" borderId="10" xfId="48" applyFont="1" applyBorder="1"/>
    <xf numFmtId="0" fontId="7" fillId="0" borderId="0" xfId="48" applyFont="1" applyBorder="1"/>
    <xf numFmtId="0" fontId="8" fillId="0" borderId="0" xfId="0" applyFont="1" applyBorder="1"/>
    <xf numFmtId="0" fontId="7" fillId="0" borderId="0" xfId="0" applyFont="1" applyBorder="1"/>
    <xf numFmtId="3" fontId="8" fillId="0" borderId="0" xfId="48" applyNumberFormat="1" applyFont="1" applyBorder="1" applyAlignment="1">
      <alignment horizontal="center"/>
    </xf>
    <xf numFmtId="0" fontId="8" fillId="0" borderId="13" xfId="48" applyFont="1" applyBorder="1"/>
    <xf numFmtId="0" fontId="8" fillId="0" borderId="18" xfId="48" applyFont="1" applyBorder="1"/>
    <xf numFmtId="0" fontId="8" fillId="0" borderId="14" xfId="48" applyFont="1" applyBorder="1"/>
    <xf numFmtId="0" fontId="7" fillId="0" borderId="11" xfId="48" applyFont="1" applyBorder="1"/>
    <xf numFmtId="0" fontId="8" fillId="0" borderId="15" xfId="48" applyFont="1" applyBorder="1"/>
    <xf numFmtId="0" fontId="8" fillId="0" borderId="11" xfId="48" applyFont="1" applyBorder="1"/>
    <xf numFmtId="0" fontId="8" fillId="0" borderId="16" xfId="48" applyFont="1" applyBorder="1"/>
    <xf numFmtId="0" fontId="8" fillId="0" borderId="17" xfId="48" applyFont="1" applyBorder="1"/>
    <xf numFmtId="0" fontId="8" fillId="0" borderId="0" xfId="47" applyFont="1"/>
    <xf numFmtId="0" fontId="8" fillId="0" borderId="0" xfId="47" applyFont="1" applyBorder="1"/>
    <xf numFmtId="0" fontId="8" fillId="0" borderId="13" xfId="47" applyFont="1" applyBorder="1"/>
    <xf numFmtId="0" fontId="8" fillId="0" borderId="14" xfId="47" applyFont="1" applyBorder="1"/>
    <xf numFmtId="0" fontId="8" fillId="0" borderId="18" xfId="47" applyFont="1" applyBorder="1"/>
    <xf numFmtId="0" fontId="8" fillId="0" borderId="15" xfId="47" applyFont="1" applyBorder="1"/>
    <xf numFmtId="0" fontId="8" fillId="0" borderId="16" xfId="47" applyFont="1" applyBorder="1"/>
    <xf numFmtId="0" fontId="8" fillId="0" borderId="17" xfId="47" applyFont="1" applyBorder="1"/>
    <xf numFmtId="0" fontId="8" fillId="0" borderId="10" xfId="47" applyFont="1" applyBorder="1"/>
    <xf numFmtId="0" fontId="8" fillId="0" borderId="11" xfId="47" applyFont="1" applyBorder="1"/>
    <xf numFmtId="0" fontId="8" fillId="0" borderId="0" xfId="47" quotePrefix="1" applyFont="1" applyBorder="1" applyAlignment="1">
      <alignment horizontal="right"/>
    </xf>
    <xf numFmtId="0" fontId="13" fillId="0" borderId="19" xfId="47" applyFont="1" applyBorder="1"/>
    <xf numFmtId="0" fontId="7" fillId="0" borderId="22" xfId="47" applyFont="1" applyBorder="1"/>
    <xf numFmtId="0" fontId="8" fillId="0" borderId="11" xfId="47" applyFont="1" applyBorder="1" applyAlignment="1">
      <alignment horizontal="center"/>
    </xf>
    <xf numFmtId="0" fontId="7" fillId="0" borderId="11" xfId="47" applyFont="1" applyBorder="1" applyAlignment="1">
      <alignment horizontal="left" indent="2"/>
    </xf>
    <xf numFmtId="0" fontId="7" fillId="0" borderId="16" xfId="47" applyFont="1" applyBorder="1" applyAlignment="1">
      <alignment horizontal="left" indent="2"/>
    </xf>
    <xf numFmtId="0" fontId="7" fillId="0" borderId="11" xfId="47" applyFont="1" applyBorder="1"/>
    <xf numFmtId="0" fontId="8" fillId="0" borderId="0" xfId="46" applyFont="1" applyBorder="1"/>
    <xf numFmtId="0" fontId="8" fillId="0" borderId="10" xfId="46" applyFont="1" applyBorder="1"/>
    <xf numFmtId="0" fontId="12" fillId="0" borderId="0" xfId="50" applyFont="1" applyFill="1" applyBorder="1"/>
    <xf numFmtId="0" fontId="7" fillId="0" borderId="0" xfId="48" applyFont="1" applyFill="1" applyBorder="1" applyAlignment="1">
      <alignment horizontal="center"/>
    </xf>
    <xf numFmtId="0" fontId="8" fillId="0" borderId="0" xfId="41" applyFont="1"/>
    <xf numFmtId="0" fontId="8" fillId="0" borderId="13" xfId="41" applyFont="1" applyBorder="1"/>
    <xf numFmtId="0" fontId="8" fillId="0" borderId="18" xfId="41" applyFont="1" applyBorder="1"/>
    <xf numFmtId="0" fontId="8" fillId="0" borderId="14" xfId="41" applyFont="1" applyBorder="1"/>
    <xf numFmtId="0" fontId="8" fillId="0" borderId="11" xfId="41" applyFont="1" applyBorder="1"/>
    <xf numFmtId="0" fontId="8" fillId="0" borderId="15" xfId="41" applyFont="1" applyBorder="1"/>
    <xf numFmtId="0" fontId="8" fillId="0" borderId="0" xfId="41" applyFont="1" applyBorder="1" applyAlignment="1">
      <alignment horizontal="centerContinuous"/>
    </xf>
    <xf numFmtId="0" fontId="8" fillId="0" borderId="16" xfId="41" applyFont="1" applyBorder="1"/>
    <xf numFmtId="0" fontId="8" fillId="0" borderId="0" xfId="41" applyFont="1" applyBorder="1"/>
    <xf numFmtId="0" fontId="8" fillId="0" borderId="0" xfId="41" applyFont="1" applyBorder="1" applyAlignment="1">
      <alignment horizontal="centerContinuous" vertical="center"/>
    </xf>
    <xf numFmtId="0" fontId="8" fillId="0" borderId="0" xfId="41" applyFont="1" applyBorder="1" applyAlignment="1"/>
    <xf numFmtId="0" fontId="18" fillId="0" borderId="0" xfId="41" applyFont="1" applyBorder="1" applyAlignment="1">
      <alignment horizontal="left"/>
    </xf>
    <xf numFmtId="0" fontId="19" fillId="0" borderId="0" xfId="41" applyFont="1" applyBorder="1"/>
    <xf numFmtId="0" fontId="8" fillId="0" borderId="0" xfId="41" applyFont="1" applyAlignment="1">
      <alignment horizontal="right"/>
    </xf>
    <xf numFmtId="0" fontId="7" fillId="0" borderId="18" xfId="41" applyFont="1" applyBorder="1" applyAlignment="1">
      <alignment vertical="center"/>
    </xf>
    <xf numFmtId="0" fontId="8" fillId="0" borderId="0" xfId="41" applyFont="1" applyBorder="1" applyAlignment="1">
      <alignment vertical="center"/>
    </xf>
    <xf numFmtId="0" fontId="8" fillId="0" borderId="0" xfId="41" applyFont="1" applyBorder="1" applyAlignment="1">
      <alignment horizontal="center" vertical="center"/>
    </xf>
    <xf numFmtId="0" fontId="8" fillId="0" borderId="0" xfId="41" applyFont="1" applyBorder="1" applyAlignment="1">
      <alignment horizontal="center"/>
    </xf>
    <xf numFmtId="0" fontId="8" fillId="0" borderId="0" xfId="41" applyFont="1" applyBorder="1" applyAlignment="1">
      <alignment horizontal="left" vertical="center"/>
    </xf>
    <xf numFmtId="0" fontId="8" fillId="0" borderId="0" xfId="41" quotePrefix="1" applyFont="1" applyBorder="1" applyAlignment="1">
      <alignment horizontal="left"/>
    </xf>
    <xf numFmtId="0" fontId="8" fillId="0" borderId="0" xfId="41" applyFont="1" applyBorder="1" applyAlignment="1">
      <alignment horizontal="left"/>
    </xf>
    <xf numFmtId="0" fontId="8" fillId="0" borderId="10" xfId="41" applyFont="1" applyBorder="1"/>
    <xf numFmtId="0" fontId="8" fillId="0" borderId="17" xfId="41" applyFont="1" applyBorder="1"/>
    <xf numFmtId="0" fontId="8" fillId="0" borderId="10" xfId="41" applyFont="1" applyBorder="1" applyAlignment="1">
      <alignment horizontal="center"/>
    </xf>
    <xf numFmtId="0" fontId="22" fillId="0" borderId="0" xfId="41" applyFont="1" applyFill="1" applyBorder="1" applyAlignment="1">
      <alignment horizontal="center"/>
    </xf>
    <xf numFmtId="0" fontId="8" fillId="0" borderId="0" xfId="44" applyFont="1" applyBorder="1"/>
    <xf numFmtId="0" fontId="8" fillId="0" borderId="18" xfId="41" applyFont="1" applyBorder="1" applyAlignment="1">
      <alignment horizontal="center"/>
    </xf>
    <xf numFmtId="0" fontId="7" fillId="0" borderId="0" xfId="41" applyFont="1" applyBorder="1"/>
    <xf numFmtId="0" fontId="8" fillId="0" borderId="0" xfId="45" applyFont="1"/>
    <xf numFmtId="0" fontId="8" fillId="0" borderId="0" xfId="45" applyFont="1" applyBorder="1"/>
    <xf numFmtId="0" fontId="8" fillId="0" borderId="10" xfId="45" applyFont="1" applyBorder="1"/>
    <xf numFmtId="0" fontId="8" fillId="0" borderId="0" xfId="45" applyFont="1" applyBorder="1" applyAlignment="1">
      <alignment horizontal="center"/>
    </xf>
    <xf numFmtId="0" fontId="8" fillId="0" borderId="18" xfId="45" applyFont="1" applyBorder="1"/>
    <xf numFmtId="0" fontId="8" fillId="0" borderId="14" xfId="45" applyFont="1" applyBorder="1"/>
    <xf numFmtId="0" fontId="8" fillId="0" borderId="15" xfId="45" applyFont="1" applyBorder="1"/>
    <xf numFmtId="0" fontId="8" fillId="0" borderId="16" xfId="45" applyFont="1" applyBorder="1"/>
    <xf numFmtId="0" fontId="8" fillId="0" borderId="17" xfId="45" applyFont="1" applyBorder="1"/>
    <xf numFmtId="0" fontId="8" fillId="0" borderId="13" xfId="45" applyFont="1" applyBorder="1"/>
    <xf numFmtId="0" fontId="8" fillId="0" borderId="11" xfId="45" applyFont="1" applyBorder="1"/>
    <xf numFmtId="0" fontId="7" fillId="0" borderId="0" xfId="45" applyFont="1" applyBorder="1"/>
    <xf numFmtId="0" fontId="8" fillId="0" borderId="13" xfId="46" applyFont="1" applyBorder="1"/>
    <xf numFmtId="0" fontId="8" fillId="0" borderId="18" xfId="46" applyFont="1" applyBorder="1"/>
    <xf numFmtId="0" fontId="8" fillId="0" borderId="11" xfId="46" applyFont="1" applyBorder="1"/>
    <xf numFmtId="0" fontId="8" fillId="0" borderId="16" xfId="46" applyFont="1" applyBorder="1"/>
    <xf numFmtId="0" fontId="7" fillId="0" borderId="0" xfId="46" applyFont="1" applyBorder="1"/>
    <xf numFmtId="0" fontId="8" fillId="0" borderId="0" xfId="41" applyFont="1" applyBorder="1" applyAlignment="1">
      <alignment horizontal="right"/>
    </xf>
    <xf numFmtId="0" fontId="8" fillId="0" borderId="0" xfId="45" applyFont="1" applyAlignment="1">
      <alignment horizontal="right"/>
    </xf>
    <xf numFmtId="0" fontId="8" fillId="0" borderId="0" xfId="47" applyFont="1" applyAlignment="1">
      <alignment horizontal="right"/>
    </xf>
    <xf numFmtId="0" fontId="8" fillId="0" borderId="0" xfId="48" applyFont="1" applyAlignment="1">
      <alignment horizontal="right"/>
    </xf>
    <xf numFmtId="0" fontId="12" fillId="0" borderId="11" xfId="50" applyFont="1" applyFill="1" applyBorder="1" applyAlignment="1">
      <alignment horizontal="centerContinuous"/>
    </xf>
    <xf numFmtId="0" fontId="13" fillId="0" borderId="0" xfId="50" applyFont="1" applyFill="1" applyBorder="1" applyAlignment="1">
      <alignment horizontal="centerContinuous"/>
    </xf>
    <xf numFmtId="0" fontId="12" fillId="0" borderId="0" xfId="50" applyFont="1" applyFill="1" applyBorder="1" applyAlignment="1">
      <alignment horizontal="centerContinuous"/>
    </xf>
    <xf numFmtId="0" fontId="13" fillId="0" borderId="15" xfId="50" applyFont="1" applyFill="1" applyBorder="1"/>
    <xf numFmtId="0" fontId="13" fillId="0" borderId="0" xfId="50" applyFont="1" applyFill="1"/>
    <xf numFmtId="0" fontId="13" fillId="0" borderId="0" xfId="50" applyFont="1" applyBorder="1" applyAlignment="1">
      <alignment horizontal="left"/>
    </xf>
    <xf numFmtId="0" fontId="7" fillId="0" borderId="0" xfId="47" applyFont="1" applyBorder="1"/>
    <xf numFmtId="0" fontId="13" fillId="0" borderId="19" xfId="47" applyFont="1" applyBorder="1" applyAlignment="1">
      <alignment horizontal="centerContinuous"/>
    </xf>
    <xf numFmtId="0" fontId="7" fillId="0" borderId="19" xfId="47" applyFont="1" applyBorder="1"/>
    <xf numFmtId="0" fontId="8" fillId="0" borderId="0" xfId="50" applyFont="1" applyAlignment="1">
      <alignment horizontal="right"/>
    </xf>
    <xf numFmtId="0" fontId="11" fillId="0" borderId="13" xfId="0" applyFont="1" applyBorder="1"/>
    <xf numFmtId="0" fontId="11" fillId="0" borderId="18" xfId="0" applyFont="1" applyBorder="1"/>
    <xf numFmtId="0" fontId="11" fillId="0" borderId="14" xfId="0" applyFont="1" applyBorder="1"/>
    <xf numFmtId="0" fontId="11" fillId="0" borderId="0" xfId="0" applyFont="1" applyBorder="1"/>
    <xf numFmtId="0" fontId="11" fillId="0" borderId="0" xfId="0" applyFont="1"/>
    <xf numFmtId="0" fontId="11" fillId="0" borderId="11" xfId="0" applyFont="1" applyBorder="1"/>
    <xf numFmtId="0" fontId="11" fillId="0" borderId="15" xfId="0" applyFont="1" applyBorder="1"/>
    <xf numFmtId="0" fontId="6" fillId="0" borderId="0" xfId="0" applyFont="1" applyBorder="1"/>
    <xf numFmtId="0" fontId="11" fillId="0" borderId="16" xfId="0" applyFont="1" applyBorder="1"/>
    <xf numFmtId="0" fontId="11" fillId="0" borderId="10" xfId="0" applyFont="1" applyBorder="1"/>
    <xf numFmtId="0" fontId="11" fillId="0" borderId="17" xfId="0" applyFont="1" applyBorder="1"/>
    <xf numFmtId="168" fontId="8" fillId="0" borderId="0" xfId="58" applyFont="1" applyAlignment="1">
      <alignment horizontal="right"/>
    </xf>
    <xf numFmtId="168" fontId="8" fillId="0" borderId="0" xfId="59" applyFont="1" applyAlignment="1">
      <alignment horizontal="right"/>
    </xf>
    <xf numFmtId="0" fontId="20" fillId="0" borderId="0" xfId="35" applyFont="1" applyAlignment="1" applyProtection="1">
      <alignment horizontal="right"/>
    </xf>
    <xf numFmtId="168" fontId="6" fillId="0" borderId="10" xfId="62" applyFont="1" applyBorder="1" applyAlignment="1">
      <alignment horizontal="center" wrapText="1"/>
    </xf>
    <xf numFmtId="0" fontId="6" fillId="0" borderId="0" xfId="0" applyFont="1" applyBorder="1" applyAlignment="1">
      <alignment horizontal="right"/>
    </xf>
    <xf numFmtId="0" fontId="8" fillId="0" borderId="0" xfId="0" applyFont="1" applyAlignment="1">
      <alignment horizontal="right"/>
    </xf>
    <xf numFmtId="3" fontId="9" fillId="0" borderId="12" xfId="58" applyNumberFormat="1" applyFont="1" applyBorder="1"/>
    <xf numFmtId="3" fontId="9" fillId="0" borderId="12" xfId="59" applyNumberFormat="1" applyFont="1" applyBorder="1"/>
    <xf numFmtId="168" fontId="7" fillId="0" borderId="0" xfId="69" applyFont="1" applyFill="1" applyBorder="1" applyAlignment="1" applyProtection="1">
      <alignment horizontal="centerContinuous"/>
    </xf>
    <xf numFmtId="168" fontId="8" fillId="0" borderId="0" xfId="69" applyFont="1" applyFill="1" applyBorder="1" applyAlignment="1" applyProtection="1">
      <alignment horizontal="center"/>
    </xf>
    <xf numFmtId="168" fontId="8" fillId="0" borderId="0" xfId="69" applyFont="1" applyFill="1" applyBorder="1"/>
    <xf numFmtId="168" fontId="7" fillId="0" borderId="0" xfId="69" applyFont="1" applyFill="1" applyBorder="1" applyAlignment="1" applyProtection="1"/>
    <xf numFmtId="168" fontId="8" fillId="0" borderId="0" xfId="69" applyFont="1" applyAlignment="1">
      <alignment horizontal="right"/>
    </xf>
    <xf numFmtId="168" fontId="8" fillId="0" borderId="0" xfId="71" applyFont="1" applyAlignment="1">
      <alignment horizontal="right"/>
    </xf>
    <xf numFmtId="168" fontId="6" fillId="18" borderId="19" xfId="71" applyFont="1" applyFill="1" applyBorder="1" applyAlignment="1" applyProtection="1">
      <alignment horizontal="left"/>
    </xf>
    <xf numFmtId="0" fontId="0" fillId="0" borderId="0" xfId="0" applyAlignment="1">
      <alignment horizontal="right"/>
    </xf>
    <xf numFmtId="3" fontId="6" fillId="0" borderId="19" xfId="72" applyNumberFormat="1" applyFont="1" applyFill="1" applyBorder="1" applyAlignment="1" applyProtection="1">
      <alignment horizontal="right"/>
    </xf>
    <xf numFmtId="3" fontId="6" fillId="0" borderId="21" xfId="72" applyNumberFormat="1" applyFont="1" applyFill="1" applyBorder="1" applyAlignment="1" applyProtection="1">
      <alignment horizontal="right"/>
    </xf>
    <xf numFmtId="168" fontId="12" fillId="0" borderId="0" xfId="72" applyFont="1" applyFill="1" applyBorder="1" applyAlignment="1" applyProtection="1">
      <alignment horizontal="centerContinuous" wrapText="1"/>
    </xf>
    <xf numFmtId="3" fontId="6" fillId="0" borderId="0" xfId="72" applyNumberFormat="1" applyFont="1" applyFill="1" applyBorder="1" applyAlignment="1" applyProtection="1">
      <alignment horizontal="right"/>
    </xf>
    <xf numFmtId="168" fontId="12" fillId="18" borderId="11" xfId="72" applyFont="1" applyFill="1" applyBorder="1" applyAlignment="1" applyProtection="1">
      <alignment horizontal="left"/>
    </xf>
    <xf numFmtId="168" fontId="13" fillId="18" borderId="0" xfId="72" applyFont="1" applyFill="1" applyBorder="1" applyAlignment="1" applyProtection="1">
      <alignment horizontal="left"/>
    </xf>
    <xf numFmtId="168" fontId="8" fillId="0" borderId="0" xfId="72" applyFont="1" applyFill="1" applyBorder="1" applyAlignment="1">
      <alignment horizontal="right"/>
    </xf>
    <xf numFmtId="3" fontId="12" fillId="0" borderId="10" xfId="53" applyNumberFormat="1" applyFont="1" applyFill="1" applyBorder="1" applyAlignment="1">
      <alignment horizontal="center"/>
    </xf>
    <xf numFmtId="3" fontId="13" fillId="0" borderId="12" xfId="53" applyNumberFormat="1" applyFont="1" applyFill="1" applyBorder="1"/>
    <xf numFmtId="3" fontId="11" fillId="0" borderId="12" xfId="53" applyNumberFormat="1" applyFont="1" applyFill="1" applyBorder="1"/>
    <xf numFmtId="168" fontId="13" fillId="0" borderId="12" xfId="53" applyFont="1" applyFill="1" applyBorder="1"/>
    <xf numFmtId="168" fontId="8" fillId="0" borderId="0" xfId="56" applyFont="1" applyAlignment="1">
      <alignment horizontal="right"/>
    </xf>
    <xf numFmtId="168" fontId="8" fillId="0" borderId="0" xfId="56" applyFont="1"/>
    <xf numFmtId="168" fontId="9" fillId="0" borderId="19" xfId="56" applyFont="1" applyBorder="1" applyAlignment="1">
      <alignment horizontal="center"/>
    </xf>
    <xf numFmtId="168" fontId="9" fillId="0" borderId="20" xfId="56" applyFont="1" applyBorder="1" applyAlignment="1">
      <alignment horizontal="center"/>
    </xf>
    <xf numFmtId="168" fontId="10" fillId="19" borderId="0" xfId="59" applyFont="1" applyFill="1" applyAlignment="1">
      <alignment horizontal="right"/>
    </xf>
    <xf numFmtId="0" fontId="20" fillId="0" borderId="0" xfId="35" applyFont="1" applyAlignment="1" applyProtection="1">
      <alignment horizontal="left"/>
    </xf>
    <xf numFmtId="0" fontId="19" fillId="0" borderId="0" xfId="41" applyFont="1" applyAlignment="1"/>
    <xf numFmtId="0" fontId="7" fillId="0" borderId="0" xfId="41" applyFont="1" applyFill="1" applyAlignment="1">
      <alignment vertical="top"/>
    </xf>
    <xf numFmtId="0" fontId="7" fillId="0" borderId="0" xfId="48" applyFont="1" applyBorder="1" applyAlignment="1"/>
    <xf numFmtId="168" fontId="7" fillId="0" borderId="0" xfId="56" applyFont="1" applyFill="1" applyAlignment="1" applyProtection="1">
      <alignment horizontal="left"/>
    </xf>
    <xf numFmtId="168" fontId="7" fillId="0" borderId="0" xfId="55" applyFont="1" applyFill="1" applyAlignment="1">
      <alignment horizontal="left"/>
    </xf>
    <xf numFmtId="168" fontId="7" fillId="0" borderId="15" xfId="62" applyFont="1" applyFill="1" applyBorder="1" applyAlignment="1">
      <alignment horizontal="center" wrapText="1"/>
    </xf>
    <xf numFmtId="168" fontId="7" fillId="18" borderId="16" xfId="60" applyFont="1" applyFill="1" applyBorder="1" applyAlignment="1" applyProtection="1">
      <alignment horizontal="centerContinuous"/>
    </xf>
    <xf numFmtId="168" fontId="7" fillId="18" borderId="10" xfId="60" applyFont="1" applyFill="1" applyBorder="1" applyAlignment="1" applyProtection="1">
      <alignment horizontal="centerContinuous"/>
    </xf>
    <xf numFmtId="168" fontId="7" fillId="18" borderId="21" xfId="60" applyFont="1" applyFill="1" applyBorder="1" applyAlignment="1">
      <alignment horizontal="center" wrapText="1"/>
    </xf>
    <xf numFmtId="168" fontId="7" fillId="18" borderId="20" xfId="60" applyFont="1" applyFill="1" applyBorder="1" applyAlignment="1" applyProtection="1">
      <alignment horizontal="center"/>
    </xf>
    <xf numFmtId="168" fontId="7" fillId="18" borderId="13" xfId="60" applyFont="1" applyFill="1" applyBorder="1" applyAlignment="1">
      <alignment horizontal="centerContinuous"/>
    </xf>
    <xf numFmtId="168" fontId="7" fillId="18" borderId="14" xfId="60" applyFont="1" applyFill="1" applyBorder="1" applyAlignment="1">
      <alignment horizontal="centerContinuous"/>
    </xf>
    <xf numFmtId="168" fontId="7" fillId="18" borderId="17" xfId="60" applyFont="1" applyFill="1" applyBorder="1" applyAlignment="1" applyProtection="1">
      <alignment horizontal="centerContinuous"/>
    </xf>
    <xf numFmtId="0" fontId="6" fillId="0" borderId="0" xfId="0" applyFont="1" applyAlignment="1">
      <alignment horizontal="center"/>
    </xf>
    <xf numFmtId="0" fontId="6" fillId="0" borderId="18" xfId="0" applyFont="1" applyBorder="1" applyAlignment="1">
      <alignment horizontal="center"/>
    </xf>
    <xf numFmtId="0" fontId="6" fillId="0" borderId="0" xfId="0" applyFont="1" applyBorder="1" applyAlignment="1">
      <alignment horizontal="center"/>
    </xf>
    <xf numFmtId="0" fontId="12" fillId="0" borderId="0" xfId="0" applyFont="1" applyBorder="1" applyAlignment="1">
      <alignment horizontal="center"/>
    </xf>
    <xf numFmtId="0" fontId="6" fillId="0" borderId="10" xfId="0" applyFont="1" applyBorder="1" applyAlignment="1">
      <alignment horizontal="center"/>
    </xf>
    <xf numFmtId="0" fontId="8" fillId="0" borderId="0" xfId="41" applyFont="1" applyBorder="1" applyAlignment="1">
      <alignment horizontal="left" indent="5"/>
    </xf>
    <xf numFmtId="168" fontId="6" fillId="19" borderId="0" xfId="59" applyFont="1" applyFill="1" applyAlignment="1">
      <alignment horizontal="right"/>
    </xf>
    <xf numFmtId="0" fontId="12" fillId="0" borderId="0" xfId="49" applyFont="1" applyBorder="1"/>
    <xf numFmtId="168" fontId="11" fillId="0" borderId="0" xfId="68" applyFont="1" applyFill="1"/>
    <xf numFmtId="168" fontId="7" fillId="18" borderId="22" xfId="60" applyFont="1" applyFill="1" applyBorder="1" applyAlignment="1" applyProtection="1">
      <alignment horizontal="center"/>
    </xf>
    <xf numFmtId="0" fontId="15" fillId="0" borderId="0" xfId="0" applyFont="1"/>
    <xf numFmtId="0" fontId="18" fillId="0" borderId="0" xfId="0" applyFont="1"/>
    <xf numFmtId="0" fontId="15" fillId="0" borderId="0" xfId="0" applyFont="1" applyAlignment="1">
      <alignment horizontal="left" indent="1"/>
    </xf>
    <xf numFmtId="0" fontId="15" fillId="0" borderId="25" xfId="0" applyFont="1" applyBorder="1"/>
    <xf numFmtId="0" fontId="18" fillId="0" borderId="0" xfId="0" applyFont="1" applyAlignment="1">
      <alignment horizontal="right"/>
    </xf>
    <xf numFmtId="0" fontId="15" fillId="0" borderId="26" xfId="0" applyFont="1" applyBorder="1"/>
    <xf numFmtId="168" fontId="13" fillId="0" borderId="0" xfId="70" applyFont="1" applyFill="1"/>
    <xf numFmtId="168" fontId="13" fillId="0" borderId="0" xfId="71" applyFont="1" applyFill="1"/>
    <xf numFmtId="168" fontId="12" fillId="0" borderId="0" xfId="72" applyFont="1" applyFill="1" applyBorder="1" applyAlignment="1">
      <alignment horizontal="center"/>
    </xf>
    <xf numFmtId="168" fontId="6" fillId="0" borderId="0" xfId="53" applyFont="1" applyBorder="1" applyAlignment="1" applyProtection="1">
      <alignment horizontal="left"/>
    </xf>
    <xf numFmtId="168" fontId="12" fillId="0" borderId="0" xfId="53" applyFont="1" applyFill="1" applyBorder="1" applyAlignment="1" applyProtection="1">
      <alignment horizontal="left" indent="1"/>
    </xf>
    <xf numFmtId="0" fontId="12" fillId="0" borderId="0" xfId="0" applyFont="1"/>
    <xf numFmtId="168" fontId="7" fillId="0" borderId="0" xfId="53" applyFont="1" applyFill="1" applyAlignment="1" applyProtection="1">
      <alignment horizontal="centerContinuous"/>
    </xf>
    <xf numFmtId="168" fontId="13" fillId="0" borderId="0" xfId="53" applyFont="1" applyFill="1" applyAlignment="1">
      <alignment horizontal="centerContinuous"/>
    </xf>
    <xf numFmtId="168" fontId="13" fillId="0" borderId="0" xfId="72" applyFont="1" applyFill="1" applyAlignment="1">
      <alignment horizontal="centerContinuous"/>
    </xf>
    <xf numFmtId="168" fontId="13" fillId="0" borderId="0" xfId="72" applyFont="1" applyAlignment="1"/>
    <xf numFmtId="0" fontId="0" fillId="0" borderId="0" xfId="0" applyAlignment="1"/>
    <xf numFmtId="168" fontId="7" fillId="0" borderId="0" xfId="54" applyFont="1" applyFill="1" applyAlignment="1" applyProtection="1">
      <alignment horizontal="centerContinuous"/>
    </xf>
    <xf numFmtId="168" fontId="13" fillId="0" borderId="0" xfId="54" applyFont="1" applyFill="1"/>
    <xf numFmtId="168" fontId="11" fillId="0" borderId="19" xfId="54" applyFont="1" applyBorder="1"/>
    <xf numFmtId="168" fontId="6" fillId="19" borderId="19" xfId="54" applyFont="1" applyFill="1" applyBorder="1"/>
    <xf numFmtId="168" fontId="6" fillId="18" borderId="12" xfId="54" applyFont="1" applyFill="1" applyBorder="1"/>
    <xf numFmtId="168" fontId="11" fillId="0" borderId="19" xfId="54" applyFont="1" applyBorder="1" applyAlignment="1">
      <alignment horizontal="center"/>
    </xf>
    <xf numFmtId="168" fontId="7" fillId="0" borderId="12" xfId="54" applyFont="1" applyBorder="1" applyAlignment="1" applyProtection="1">
      <alignment horizontal="center"/>
    </xf>
    <xf numFmtId="168" fontId="7" fillId="0" borderId="0" xfId="55" applyFont="1" applyFill="1" applyAlignment="1"/>
    <xf numFmtId="168" fontId="7" fillId="0" borderId="0" xfId="55" applyFont="1" applyFill="1" applyAlignment="1">
      <alignment horizontal="center"/>
    </xf>
    <xf numFmtId="168" fontId="9" fillId="0" borderId="0" xfId="56" applyFont="1" applyFill="1"/>
    <xf numFmtId="0" fontId="23" fillId="0" borderId="0" xfId="0" applyFont="1" applyAlignment="1">
      <alignment horizontal="centerContinuous"/>
    </xf>
    <xf numFmtId="0" fontId="23" fillId="0" borderId="0" xfId="0" applyFont="1"/>
    <xf numFmtId="0" fontId="12" fillId="20" borderId="12" xfId="0" applyFont="1" applyFill="1" applyBorder="1" applyAlignment="1">
      <alignment horizontal="center" vertical="center"/>
    </xf>
    <xf numFmtId="0" fontId="12" fillId="20" borderId="12" xfId="0" applyFont="1" applyFill="1" applyBorder="1" applyAlignment="1">
      <alignment horizontal="center" vertical="center" wrapText="1"/>
    </xf>
    <xf numFmtId="0" fontId="11" fillId="0" borderId="21" xfId="0" applyFont="1" applyBorder="1" applyAlignment="1">
      <alignment horizontal="center"/>
    </xf>
    <xf numFmtId="0" fontId="11" fillId="0" borderId="19" xfId="0" applyFont="1" applyBorder="1" applyAlignment="1">
      <alignment horizontal="center"/>
    </xf>
    <xf numFmtId="0" fontId="11" fillId="0" borderId="0" xfId="0" applyFont="1" applyBorder="1" applyAlignment="1">
      <alignment horizontal="center"/>
    </xf>
    <xf numFmtId="0" fontId="11" fillId="0" borderId="12" xfId="0" applyFont="1" applyBorder="1"/>
    <xf numFmtId="0" fontId="11" fillId="0" borderId="12" xfId="0" applyFont="1" applyBorder="1" applyAlignment="1">
      <alignment horizontal="center"/>
    </xf>
    <xf numFmtId="0" fontId="12" fillId="20" borderId="21" xfId="0" applyFont="1" applyFill="1" applyBorder="1" applyAlignment="1">
      <alignment horizontal="center" vertical="center"/>
    </xf>
    <xf numFmtId="0" fontId="11" fillId="0" borderId="24" xfId="0" applyFont="1" applyBorder="1" applyAlignment="1">
      <alignment horizontal="center"/>
    </xf>
    <xf numFmtId="0" fontId="24" fillId="0" borderId="21" xfId="0" applyFont="1" applyFill="1" applyBorder="1"/>
    <xf numFmtId="0" fontId="24" fillId="0" borderId="19" xfId="0" applyFont="1" applyFill="1" applyBorder="1"/>
    <xf numFmtId="0" fontId="24" fillId="0" borderId="19" xfId="0" applyFont="1" applyFill="1" applyBorder="1" applyAlignment="1">
      <alignment horizontal="left"/>
    </xf>
    <xf numFmtId="0" fontId="24" fillId="0" borderId="20" xfId="0" applyFont="1" applyFill="1" applyBorder="1"/>
    <xf numFmtId="0" fontId="25" fillId="21" borderId="12" xfId="0" applyFont="1" applyFill="1" applyBorder="1"/>
    <xf numFmtId="0" fontId="25" fillId="18" borderId="12" xfId="0" applyFont="1" applyFill="1" applyBorder="1"/>
    <xf numFmtId="0" fontId="24" fillId="0" borderId="11" xfId="0" applyFont="1" applyFill="1" applyBorder="1"/>
    <xf numFmtId="0" fontId="24" fillId="0" borderId="16" xfId="0" applyFont="1" applyFill="1" applyBorder="1"/>
    <xf numFmtId="0" fontId="23" fillId="0" borderId="0" xfId="0" applyFont="1" applyFill="1" applyAlignment="1">
      <alignment horizontal="centerContinuous"/>
    </xf>
    <xf numFmtId="0" fontId="0" fillId="0" borderId="0" xfId="0" applyFill="1" applyAlignment="1">
      <alignment horizontal="centerContinuous"/>
    </xf>
    <xf numFmtId="0" fontId="0" fillId="0" borderId="0" xfId="0" applyFill="1"/>
    <xf numFmtId="0" fontId="6" fillId="0" borderId="0" xfId="0" applyFont="1"/>
    <xf numFmtId="3" fontId="11" fillId="0" borderId="21" xfId="0" applyNumberFormat="1" applyFont="1" applyBorder="1"/>
    <xf numFmtId="3" fontId="11" fillId="0" borderId="0" xfId="0" applyNumberFormat="1" applyFont="1" applyBorder="1"/>
    <xf numFmtId="3" fontId="11" fillId="0" borderId="13" xfId="0" applyNumberFormat="1" applyFont="1" applyBorder="1"/>
    <xf numFmtId="3" fontId="11" fillId="0" borderId="18" xfId="0" applyNumberFormat="1" applyFont="1" applyBorder="1"/>
    <xf numFmtId="3" fontId="11" fillId="0" borderId="14" xfId="0" applyNumberFormat="1" applyFont="1" applyBorder="1"/>
    <xf numFmtId="3" fontId="11" fillId="0" borderId="19" xfId="0" applyNumberFormat="1" applyFont="1" applyBorder="1"/>
    <xf numFmtId="3" fontId="11" fillId="0" borderId="11" xfId="0" applyNumberFormat="1" applyFont="1" applyBorder="1"/>
    <xf numFmtId="3" fontId="11" fillId="0" borderId="15" xfId="0" applyNumberFormat="1" applyFont="1" applyBorder="1"/>
    <xf numFmtId="3" fontId="11" fillId="19" borderId="19" xfId="0" applyNumberFormat="1" applyFont="1" applyFill="1" applyBorder="1"/>
    <xf numFmtId="3" fontId="11" fillId="0" borderId="20" xfId="0" applyNumberFormat="1" applyFont="1" applyFill="1" applyBorder="1"/>
    <xf numFmtId="3" fontId="11" fillId="0" borderId="19" xfId="0" applyNumberFormat="1" applyFont="1" applyFill="1" applyBorder="1"/>
    <xf numFmtId="3" fontId="11" fillId="0" borderId="0" xfId="0" applyNumberFormat="1" applyFont="1" applyFill="1" applyBorder="1"/>
    <xf numFmtId="3" fontId="11" fillId="0" borderId="11" xfId="0" applyNumberFormat="1" applyFont="1" applyFill="1" applyBorder="1"/>
    <xf numFmtId="3" fontId="11" fillId="0" borderId="15" xfId="0" applyNumberFormat="1" applyFont="1" applyFill="1" applyBorder="1"/>
    <xf numFmtId="3" fontId="11" fillId="19" borderId="12" xfId="0" applyNumberFormat="1" applyFont="1" applyFill="1" applyBorder="1"/>
    <xf numFmtId="0" fontId="11" fillId="0" borderId="21" xfId="0" applyFont="1" applyFill="1" applyBorder="1" applyAlignment="1">
      <alignment horizontal="left"/>
    </xf>
    <xf numFmtId="0" fontId="11" fillId="0" borderId="19" xfId="0" applyFont="1" applyFill="1" applyBorder="1"/>
    <xf numFmtId="0" fontId="11" fillId="0" borderId="19" xfId="0" applyFont="1" applyFill="1" applyBorder="1" applyAlignment="1">
      <alignment horizontal="left"/>
    </xf>
    <xf numFmtId="0" fontId="6" fillId="22" borderId="12" xfId="0" applyFont="1" applyFill="1" applyBorder="1"/>
    <xf numFmtId="3" fontId="11" fillId="19" borderId="22" xfId="0" applyNumberFormat="1" applyFont="1" applyFill="1" applyBorder="1"/>
    <xf numFmtId="3" fontId="11" fillId="19" borderId="24" xfId="0" applyNumberFormat="1" applyFont="1" applyFill="1" applyBorder="1"/>
    <xf numFmtId="3" fontId="11" fillId="19" borderId="23" xfId="0" applyNumberFormat="1" applyFont="1" applyFill="1" applyBorder="1"/>
    <xf numFmtId="0" fontId="11" fillId="0" borderId="21" xfId="0" applyFont="1" applyFill="1" applyBorder="1"/>
    <xf numFmtId="3" fontId="11" fillId="0" borderId="21" xfId="0" applyNumberFormat="1" applyFont="1" applyFill="1" applyBorder="1"/>
    <xf numFmtId="0" fontId="6" fillId="22" borderId="12" xfId="0" applyFont="1" applyFill="1" applyBorder="1" applyAlignment="1">
      <alignment horizontal="left"/>
    </xf>
    <xf numFmtId="0" fontId="6" fillId="19" borderId="12" xfId="0" applyFont="1" applyFill="1" applyBorder="1"/>
    <xf numFmtId="0" fontId="11" fillId="0" borderId="0" xfId="42" applyFont="1"/>
    <xf numFmtId="0" fontId="8" fillId="0" borderId="0" xfId="42" applyFont="1"/>
    <xf numFmtId="0" fontId="27" fillId="0" borderId="0" xfId="41" applyFont="1" applyBorder="1" applyAlignment="1">
      <alignment horizontal="left"/>
    </xf>
    <xf numFmtId="0" fontId="11" fillId="0" borderId="0" xfId="42" applyFont="1" applyAlignment="1">
      <alignment vertical="center"/>
    </xf>
    <xf numFmtId="0" fontId="8" fillId="0" borderId="0" xfId="42" applyFont="1" applyAlignment="1">
      <alignment vertical="center"/>
    </xf>
    <xf numFmtId="0" fontId="11" fillId="0" borderId="21" xfId="42" applyFont="1" applyBorder="1"/>
    <xf numFmtId="0" fontId="11" fillId="0" borderId="19" xfId="42" applyFont="1" applyBorder="1" applyAlignment="1">
      <alignment horizontal="left"/>
    </xf>
    <xf numFmtId="171" fontId="11" fillId="0" borderId="15" xfId="42" applyNumberFormat="1" applyFont="1" applyBorder="1"/>
    <xf numFmtId="0" fontId="11" fillId="0" borderId="19" xfId="42" applyFont="1" applyBorder="1"/>
    <xf numFmtId="0" fontId="11" fillId="0" borderId="20" xfId="42" applyFont="1" applyBorder="1" applyAlignment="1">
      <alignment horizontal="left"/>
    </xf>
    <xf numFmtId="0" fontId="7" fillId="0" borderId="0" xfId="42" applyFont="1"/>
    <xf numFmtId="0" fontId="8" fillId="0" borderId="0" xfId="42" applyFont="1" applyAlignment="1">
      <alignment horizontal="right"/>
    </xf>
    <xf numFmtId="0" fontId="26" fillId="0" borderId="0" xfId="51" applyFont="1" applyFill="1" applyBorder="1" applyAlignment="1">
      <alignment horizontal="centerContinuous" vertical="center"/>
    </xf>
    <xf numFmtId="0" fontId="27" fillId="0" borderId="0" xfId="41" applyFont="1" applyFill="1" applyBorder="1" applyAlignment="1">
      <alignment horizontal="left"/>
    </xf>
    <xf numFmtId="0" fontId="11" fillId="0" borderId="0" xfId="42" applyFont="1" applyFill="1"/>
    <xf numFmtId="0" fontId="8" fillId="0" borderId="0" xfId="42" applyFont="1" applyFill="1"/>
    <xf numFmtId="0" fontId="8" fillId="0" borderId="0" xfId="42" applyFont="1" applyFill="1" applyAlignment="1">
      <alignment horizontal="right"/>
    </xf>
    <xf numFmtId="168" fontId="12" fillId="0" borderId="10" xfId="53" applyFont="1" applyFill="1" applyBorder="1"/>
    <xf numFmtId="168" fontId="13" fillId="0" borderId="10" xfId="53" applyFont="1" applyFill="1" applyBorder="1" applyAlignment="1" applyProtection="1">
      <alignment horizontal="center"/>
    </xf>
    <xf numFmtId="168" fontId="13" fillId="0" borderId="12" xfId="53" applyFont="1" applyBorder="1"/>
    <xf numFmtId="168" fontId="13" fillId="0" borderId="12" xfId="53" applyFont="1" applyBorder="1" applyAlignment="1" applyProtection="1">
      <alignment horizontal="left"/>
    </xf>
    <xf numFmtId="168" fontId="6" fillId="0" borderId="0" xfId="53" applyFont="1" applyAlignment="1" applyProtection="1">
      <alignment horizontal="left"/>
    </xf>
    <xf numFmtId="168" fontId="12" fillId="19" borderId="21" xfId="53" applyFont="1" applyFill="1" applyBorder="1" applyAlignment="1" applyProtection="1">
      <alignment horizontal="center"/>
    </xf>
    <xf numFmtId="168" fontId="12" fillId="19" borderId="21" xfId="53" applyFont="1" applyFill="1" applyBorder="1" applyAlignment="1">
      <alignment horizontal="center"/>
    </xf>
    <xf numFmtId="168" fontId="12" fillId="19" borderId="21" xfId="72" applyFont="1" applyFill="1" applyBorder="1" applyAlignment="1">
      <alignment horizontal="center"/>
    </xf>
    <xf numFmtId="168" fontId="12" fillId="19" borderId="20" xfId="53" applyFont="1" applyFill="1" applyBorder="1" applyAlignment="1">
      <alignment horizontal="center"/>
    </xf>
    <xf numFmtId="168" fontId="12" fillId="19" borderId="20" xfId="53" applyFont="1" applyFill="1" applyBorder="1" applyAlignment="1" applyProtection="1">
      <alignment horizontal="center"/>
    </xf>
    <xf numFmtId="168" fontId="11" fillId="0" borderId="19" xfId="68" applyFont="1" applyBorder="1" applyAlignment="1" applyProtection="1">
      <alignment horizontal="left" wrapText="1"/>
    </xf>
    <xf numFmtId="168" fontId="11" fillId="0" borderId="20" xfId="68" applyFont="1" applyBorder="1"/>
    <xf numFmtId="168" fontId="13" fillId="23" borderId="0" xfId="70" applyFont="1" applyFill="1" applyBorder="1"/>
    <xf numFmtId="168" fontId="28" fillId="23" borderId="24" xfId="70" applyFont="1" applyFill="1" applyBorder="1" applyAlignment="1">
      <alignment horizontal="center"/>
    </xf>
    <xf numFmtId="3" fontId="6" fillId="0" borderId="11" xfId="72" applyNumberFormat="1" applyFont="1" applyFill="1" applyBorder="1" applyAlignment="1" applyProtection="1">
      <alignment horizontal="right"/>
    </xf>
    <xf numFmtId="10" fontId="6" fillId="19" borderId="12" xfId="74" applyNumberFormat="1" applyFont="1" applyFill="1" applyBorder="1"/>
    <xf numFmtId="0" fontId="0" fillId="0" borderId="12" xfId="0" applyBorder="1"/>
    <xf numFmtId="10" fontId="6" fillId="0" borderId="12" xfId="0" applyNumberFormat="1" applyFont="1" applyBorder="1"/>
    <xf numFmtId="0" fontId="0" fillId="0" borderId="0" xfId="0" applyBorder="1"/>
    <xf numFmtId="0" fontId="11" fillId="0" borderId="0" xfId="0" applyFont="1" applyFill="1" applyBorder="1" applyAlignment="1">
      <alignment horizontal="left"/>
    </xf>
    <xf numFmtId="0" fontId="11" fillId="0" borderId="0" xfId="0" applyFont="1" applyFill="1" applyBorder="1"/>
    <xf numFmtId="0" fontId="23" fillId="0" borderId="0" xfId="0" applyFont="1" applyFill="1" applyBorder="1" applyAlignment="1">
      <alignment horizontal="centerContinuous"/>
    </xf>
    <xf numFmtId="0" fontId="0" fillId="0" borderId="0" xfId="0" applyFill="1" applyBorder="1" applyAlignment="1">
      <alignment horizontal="centerContinuous"/>
    </xf>
    <xf numFmtId="0" fontId="0" fillId="0" borderId="0" xfId="0" applyFill="1" applyBorder="1"/>
    <xf numFmtId="0" fontId="23" fillId="0" borderId="0" xfId="0" applyFont="1" applyFill="1" applyBorder="1"/>
    <xf numFmtId="0" fontId="6" fillId="0" borderId="0" xfId="0" applyFont="1" applyFill="1" applyBorder="1"/>
    <xf numFmtId="0" fontId="12" fillId="0" borderId="0" xfId="0" applyFont="1" applyFill="1" applyBorder="1" applyAlignment="1">
      <alignment horizontal="center" vertical="center"/>
    </xf>
    <xf numFmtId="0" fontId="12" fillId="0" borderId="0" xfId="0" applyFont="1" applyFill="1" applyBorder="1" applyAlignment="1">
      <alignment horizontal="center" vertical="center" wrapText="1"/>
    </xf>
    <xf numFmtId="0" fontId="11" fillId="0" borderId="0" xfId="0" applyFont="1" applyFill="1" applyBorder="1" applyAlignment="1">
      <alignment horizontal="center"/>
    </xf>
    <xf numFmtId="0" fontId="6" fillId="0" borderId="0" xfId="0" applyFont="1" applyFill="1" applyBorder="1" applyAlignment="1">
      <alignment horizontal="left"/>
    </xf>
    <xf numFmtId="10" fontId="6" fillId="0" borderId="0" xfId="74" applyNumberFormat="1" applyFont="1" applyFill="1" applyBorder="1"/>
    <xf numFmtId="10" fontId="6" fillId="0" borderId="0" xfId="0" applyNumberFormat="1" applyFont="1" applyFill="1" applyBorder="1"/>
    <xf numFmtId="0" fontId="30" fillId="0" borderId="0" xfId="0" applyFont="1"/>
    <xf numFmtId="0" fontId="13" fillId="0" borderId="0" xfId="0" applyFont="1" applyAlignment="1">
      <alignment horizontal="right"/>
    </xf>
    <xf numFmtId="0" fontId="30" fillId="0" borderId="0" xfId="0" applyFont="1" applyAlignment="1">
      <alignment horizontal="right"/>
    </xf>
    <xf numFmtId="0" fontId="18" fillId="0" borderId="0" xfId="0" applyFont="1" applyFill="1" applyBorder="1" applyAlignment="1">
      <alignment horizontal="centerContinuous"/>
    </xf>
    <xf numFmtId="0" fontId="15" fillId="0" borderId="0" xfId="0" applyFont="1" applyFill="1" applyBorder="1" applyAlignment="1">
      <alignment horizontal="centerContinuous"/>
    </xf>
    <xf numFmtId="0" fontId="7" fillId="0" borderId="0" xfId="0" applyFont="1"/>
    <xf numFmtId="0" fontId="12" fillId="0" borderId="0" xfId="0" applyFont="1" applyBorder="1"/>
    <xf numFmtId="0" fontId="12" fillId="0" borderId="0" xfId="0" applyFont="1" applyBorder="1" applyAlignment="1">
      <alignment horizontal="left"/>
    </xf>
    <xf numFmtId="0" fontId="11" fillId="0" borderId="0" xfId="0" applyFont="1" applyBorder="1" applyAlignment="1">
      <alignment horizontal="left"/>
    </xf>
    <xf numFmtId="0" fontId="13" fillId="0" borderId="0" xfId="0" applyFont="1" applyBorder="1" applyAlignment="1">
      <alignment horizontal="left"/>
    </xf>
    <xf numFmtId="0" fontId="0" fillId="0" borderId="0" xfId="0" applyBorder="1" applyAlignment="1">
      <alignment horizontal="center"/>
    </xf>
    <xf numFmtId="0" fontId="31" fillId="0" borderId="0" xfId="0" applyFont="1" applyFill="1" applyBorder="1"/>
    <xf numFmtId="0" fontId="17" fillId="0" borderId="0" xfId="0" applyFont="1" applyBorder="1"/>
    <xf numFmtId="0" fontId="33" fillId="23" borderId="13" xfId="0" applyFont="1" applyFill="1" applyBorder="1"/>
    <xf numFmtId="168" fontId="29" fillId="23" borderId="18" xfId="70" applyFont="1" applyFill="1" applyBorder="1"/>
    <xf numFmtId="168" fontId="29" fillId="23" borderId="14" xfId="70" applyFont="1" applyFill="1" applyBorder="1"/>
    <xf numFmtId="0" fontId="33" fillId="23" borderId="11" xfId="0" applyFont="1" applyFill="1" applyBorder="1"/>
    <xf numFmtId="168" fontId="29" fillId="23" borderId="0" xfId="70" applyFont="1" applyFill="1" applyBorder="1"/>
    <xf numFmtId="168" fontId="29" fillId="23" borderId="15" xfId="70" applyFont="1" applyFill="1" applyBorder="1"/>
    <xf numFmtId="0" fontId="33" fillId="23" borderId="16" xfId="0" applyFont="1" applyFill="1" applyBorder="1"/>
    <xf numFmtId="168" fontId="29" fillId="23" borderId="10" xfId="70" applyFont="1" applyFill="1" applyBorder="1"/>
    <xf numFmtId="168" fontId="29" fillId="23" borderId="17" xfId="70" applyFont="1" applyFill="1" applyBorder="1"/>
    <xf numFmtId="168" fontId="29" fillId="23" borderId="24" xfId="70" applyFont="1" applyFill="1" applyBorder="1"/>
    <xf numFmtId="168" fontId="29" fillId="23" borderId="23" xfId="70" applyFont="1" applyFill="1" applyBorder="1"/>
    <xf numFmtId="0" fontId="33" fillId="23" borderId="18" xfId="0" applyFont="1" applyFill="1" applyBorder="1"/>
    <xf numFmtId="0" fontId="33" fillId="23" borderId="0" xfId="0" applyFont="1" applyFill="1" applyBorder="1"/>
    <xf numFmtId="0" fontId="33" fillId="23" borderId="10" xfId="0" applyFont="1" applyFill="1" applyBorder="1"/>
    <xf numFmtId="0" fontId="33" fillId="23" borderId="14" xfId="0" applyFont="1" applyFill="1" applyBorder="1"/>
    <xf numFmtId="0" fontId="33" fillId="23" borderId="15" xfId="0" applyFont="1" applyFill="1" applyBorder="1"/>
    <xf numFmtId="0" fontId="33" fillId="23" borderId="17" xfId="0" applyFont="1" applyFill="1" applyBorder="1"/>
    <xf numFmtId="0" fontId="34" fillId="23" borderId="22" xfId="0" applyFont="1" applyFill="1" applyBorder="1"/>
    <xf numFmtId="0" fontId="35" fillId="23" borderId="24" xfId="0" applyFont="1" applyFill="1" applyBorder="1"/>
    <xf numFmtId="168" fontId="29" fillId="23" borderId="13" xfId="70" applyFont="1" applyFill="1" applyBorder="1"/>
    <xf numFmtId="168" fontId="29" fillId="23" borderId="11" xfId="70" applyFont="1" applyFill="1" applyBorder="1"/>
    <xf numFmtId="168" fontId="29" fillId="23" borderId="11" xfId="70" applyFont="1" applyFill="1" applyBorder="1" applyAlignment="1"/>
    <xf numFmtId="168" fontId="13" fillId="23" borderId="15" xfId="70" applyFont="1" applyFill="1" applyBorder="1"/>
    <xf numFmtId="168" fontId="29" fillId="23" borderId="11" xfId="70" applyFont="1" applyFill="1" applyBorder="1" applyAlignment="1">
      <alignment horizontal="left"/>
    </xf>
    <xf numFmtId="168" fontId="13" fillId="23" borderId="11" xfId="70" applyFont="1" applyFill="1" applyBorder="1"/>
    <xf numFmtId="168" fontId="13" fillId="23" borderId="16" xfId="70" applyFont="1" applyFill="1" applyBorder="1"/>
    <xf numFmtId="168" fontId="13" fillId="23" borderId="10" xfId="70" applyFont="1" applyFill="1" applyBorder="1"/>
    <xf numFmtId="0" fontId="34" fillId="23" borderId="22" xfId="0" applyFont="1" applyFill="1" applyBorder="1" applyAlignment="1">
      <alignment horizontal="left"/>
    </xf>
    <xf numFmtId="0" fontId="34" fillId="23" borderId="24" xfId="0" applyFont="1" applyFill="1" applyBorder="1" applyAlignment="1">
      <alignment horizontal="left"/>
    </xf>
    <xf numFmtId="0" fontId="34" fillId="23" borderId="23" xfId="0" applyFont="1" applyFill="1" applyBorder="1" applyAlignment="1">
      <alignment horizontal="left"/>
    </xf>
    <xf numFmtId="168" fontId="13" fillId="23" borderId="23" xfId="70" applyFont="1" applyFill="1" applyBorder="1"/>
    <xf numFmtId="168" fontId="28" fillId="23" borderId="12" xfId="70" applyFont="1" applyFill="1" applyBorder="1" applyAlignment="1">
      <alignment horizontal="center"/>
    </xf>
    <xf numFmtId="168" fontId="37" fillId="23" borderId="22" xfId="70" applyFont="1" applyFill="1" applyBorder="1"/>
    <xf numFmtId="168" fontId="36" fillId="23" borderId="24" xfId="70" applyFont="1" applyFill="1" applyBorder="1"/>
    <xf numFmtId="168" fontId="36" fillId="23" borderId="23" xfId="70" applyFont="1" applyFill="1" applyBorder="1"/>
    <xf numFmtId="168" fontId="29" fillId="23" borderId="11" xfId="68" applyFont="1" applyFill="1" applyBorder="1" applyAlignment="1" applyProtection="1">
      <alignment horizontal="left"/>
    </xf>
    <xf numFmtId="168" fontId="13" fillId="0" borderId="0" xfId="70" applyFont="1" applyFill="1" applyBorder="1"/>
    <xf numFmtId="168" fontId="13" fillId="23" borderId="17" xfId="70" applyFont="1" applyFill="1" applyBorder="1"/>
    <xf numFmtId="168" fontId="13" fillId="23" borderId="24" xfId="70" applyFont="1" applyFill="1" applyBorder="1"/>
    <xf numFmtId="168" fontId="39" fillId="23" borderId="13" xfId="70" applyFont="1" applyFill="1" applyBorder="1" applyAlignment="1">
      <alignment horizontal="left"/>
    </xf>
    <xf numFmtId="168" fontId="39" fillId="23" borderId="18" xfId="70" applyFont="1" applyFill="1" applyBorder="1" applyAlignment="1">
      <alignment horizontal="left"/>
    </xf>
    <xf numFmtId="168" fontId="39" fillId="23" borderId="14" xfId="70" applyFont="1" applyFill="1" applyBorder="1" applyAlignment="1">
      <alignment horizontal="left"/>
    </xf>
    <xf numFmtId="168" fontId="39" fillId="23" borderId="11" xfId="70" applyFont="1" applyFill="1" applyBorder="1" applyAlignment="1">
      <alignment horizontal="left"/>
    </xf>
    <xf numFmtId="168" fontId="39" fillId="23" borderId="0" xfId="70" applyFont="1" applyFill="1" applyBorder="1" applyAlignment="1">
      <alignment horizontal="left"/>
    </xf>
    <xf numFmtId="168" fontId="39" fillId="23" borderId="15" xfId="70" applyFont="1" applyFill="1" applyBorder="1" applyAlignment="1">
      <alignment horizontal="left"/>
    </xf>
    <xf numFmtId="168" fontId="38" fillId="23" borderId="24" xfId="70" applyFont="1" applyFill="1" applyBorder="1" applyAlignment="1">
      <alignment horizontal="left"/>
    </xf>
    <xf numFmtId="168" fontId="38" fillId="23" borderId="23" xfId="70" applyFont="1" applyFill="1" applyBorder="1" applyAlignment="1">
      <alignment horizontal="left"/>
    </xf>
    <xf numFmtId="168" fontId="28" fillId="23" borderId="22" xfId="70" applyFont="1" applyFill="1" applyBorder="1" applyAlignment="1">
      <alignment horizontal="left"/>
    </xf>
    <xf numFmtId="0" fontId="8" fillId="0" borderId="0" xfId="46" applyFont="1" applyBorder="1" applyAlignment="1">
      <alignment horizontal="center"/>
    </xf>
    <xf numFmtId="0" fontId="35" fillId="23" borderId="24" xfId="0" applyFont="1" applyFill="1" applyBorder="1" applyAlignment="1">
      <alignment horizontal="center"/>
    </xf>
    <xf numFmtId="0" fontId="35" fillId="23" borderId="23" xfId="0" applyFont="1" applyFill="1" applyBorder="1" applyAlignment="1">
      <alignment horizontal="center"/>
    </xf>
    <xf numFmtId="168" fontId="37" fillId="23" borderId="12" xfId="70" applyFont="1" applyFill="1" applyBorder="1" applyAlignment="1">
      <alignment horizontal="center"/>
    </xf>
    <xf numFmtId="168" fontId="29" fillId="23" borderId="19" xfId="70" applyFont="1" applyFill="1" applyBorder="1" applyAlignment="1">
      <alignment horizontal="center"/>
    </xf>
    <xf numFmtId="168" fontId="29" fillId="23" borderId="20" xfId="70" applyFont="1" applyFill="1" applyBorder="1" applyAlignment="1">
      <alignment horizontal="center"/>
    </xf>
    <xf numFmtId="0" fontId="8" fillId="0" borderId="11" xfId="41" applyFont="1" applyFill="1" applyBorder="1"/>
    <xf numFmtId="0" fontId="8" fillId="0" borderId="15" xfId="41" applyFont="1" applyFill="1" applyBorder="1"/>
    <xf numFmtId="0" fontId="8" fillId="0" borderId="0" xfId="41" applyFont="1" applyFill="1" applyBorder="1" applyAlignment="1">
      <alignment horizontal="centerContinuous"/>
    </xf>
    <xf numFmtId="0" fontId="8" fillId="0" borderId="15" xfId="41" applyFont="1" applyFill="1" applyBorder="1" applyAlignment="1"/>
    <xf numFmtId="0" fontId="8" fillId="0" borderId="16" xfId="41" applyFont="1" applyFill="1" applyBorder="1"/>
    <xf numFmtId="0" fontId="8" fillId="0" borderId="10" xfId="41" applyFont="1" applyFill="1" applyBorder="1" applyAlignment="1">
      <alignment horizontal="centerContinuous"/>
    </xf>
    <xf numFmtId="0" fontId="8" fillId="0" borderId="17" xfId="41" applyFont="1" applyFill="1" applyBorder="1" applyAlignment="1"/>
    <xf numFmtId="0" fontId="7" fillId="0" borderId="0" xfId="41" applyFont="1" applyFill="1" applyBorder="1" applyAlignment="1">
      <alignment horizontal="centerContinuous"/>
    </xf>
    <xf numFmtId="0" fontId="7" fillId="0" borderId="10" xfId="41" applyFont="1" applyFill="1" applyBorder="1" applyAlignment="1">
      <alignment horizontal="centerContinuous"/>
    </xf>
    <xf numFmtId="0" fontId="8" fillId="0" borderId="0" xfId="41" applyFont="1" applyFill="1" applyBorder="1"/>
    <xf numFmtId="0" fontId="7" fillId="0" borderId="0" xfId="46" applyFont="1" applyBorder="1" applyAlignment="1">
      <alignment horizontal="left"/>
    </xf>
    <xf numFmtId="168" fontId="11" fillId="0" borderId="0" xfId="68" applyFont="1" applyAlignment="1">
      <alignment horizontal="right"/>
    </xf>
    <xf numFmtId="168" fontId="13" fillId="0" borderId="0" xfId="71" applyFont="1" applyBorder="1"/>
    <xf numFmtId="168" fontId="12" fillId="0" borderId="0" xfId="71" applyFont="1" applyFill="1" applyBorder="1" applyAlignment="1">
      <alignment horizontal="centerContinuous"/>
    </xf>
    <xf numFmtId="168" fontId="12" fillId="19" borderId="22" xfId="53" applyFont="1" applyFill="1" applyBorder="1" applyAlignment="1">
      <alignment horizontal="centerContinuous"/>
    </xf>
    <xf numFmtId="168" fontId="13" fillId="19" borderId="24" xfId="53" applyFont="1" applyFill="1" applyBorder="1" applyAlignment="1">
      <alignment horizontal="centerContinuous"/>
    </xf>
    <xf numFmtId="168" fontId="13" fillId="19" borderId="23" xfId="53" applyFont="1" applyFill="1" applyBorder="1" applyAlignment="1">
      <alignment horizontal="centerContinuous"/>
    </xf>
    <xf numFmtId="168" fontId="7" fillId="19" borderId="22" xfId="54" applyFont="1" applyFill="1" applyBorder="1" applyAlignment="1" applyProtection="1">
      <alignment horizontal="centerContinuous"/>
    </xf>
    <xf numFmtId="168" fontId="7" fillId="19" borderId="24" xfId="54" applyFont="1" applyFill="1" applyBorder="1" applyAlignment="1" applyProtection="1">
      <alignment horizontal="centerContinuous"/>
    </xf>
    <xf numFmtId="168" fontId="7" fillId="19" borderId="23" xfId="54" applyFont="1" applyFill="1" applyBorder="1" applyAlignment="1" applyProtection="1">
      <alignment horizontal="centerContinuous"/>
    </xf>
    <xf numFmtId="168" fontId="11" fillId="0" borderId="19" xfId="54" applyFont="1" applyBorder="1" applyAlignment="1" applyProtection="1">
      <alignment horizontal="center"/>
    </xf>
    <xf numFmtId="168" fontId="6" fillId="0" borderId="0" xfId="59" applyFont="1" applyFill="1" applyAlignment="1">
      <alignment horizontal="right"/>
    </xf>
    <xf numFmtId="168" fontId="6" fillId="0" borderId="0" xfId="60" applyFont="1" applyFill="1" applyBorder="1" applyAlignment="1">
      <alignment horizontal="center"/>
    </xf>
    <xf numFmtId="168" fontId="8" fillId="0" borderId="0" xfId="60" applyFont="1" applyFill="1" applyBorder="1"/>
    <xf numFmtId="0" fontId="23" fillId="19" borderId="22" xfId="0" applyFont="1" applyFill="1" applyBorder="1" applyAlignment="1">
      <alignment horizontal="centerContinuous"/>
    </xf>
    <xf numFmtId="0" fontId="23" fillId="19" borderId="24" xfId="0" applyFont="1" applyFill="1" applyBorder="1" applyAlignment="1">
      <alignment horizontal="centerContinuous"/>
    </xf>
    <xf numFmtId="0" fontId="0" fillId="19" borderId="24" xfId="0" applyFill="1" applyBorder="1" applyAlignment="1">
      <alignment horizontal="centerContinuous"/>
    </xf>
    <xf numFmtId="0" fontId="0" fillId="19" borderId="23" xfId="0" applyFill="1" applyBorder="1" applyAlignment="1">
      <alignment horizontal="centerContinuous"/>
    </xf>
    <xf numFmtId="168" fontId="7" fillId="19" borderId="22" xfId="55" applyFont="1" applyFill="1" applyBorder="1" applyAlignment="1"/>
    <xf numFmtId="168" fontId="7" fillId="19" borderId="24" xfId="55" applyFont="1" applyFill="1" applyBorder="1" applyAlignment="1"/>
    <xf numFmtId="168" fontId="7" fillId="19" borderId="24" xfId="55" applyFont="1" applyFill="1" applyBorder="1" applyAlignment="1">
      <alignment horizontal="center"/>
    </xf>
    <xf numFmtId="168" fontId="7" fillId="19" borderId="23" xfId="55" applyFont="1" applyFill="1" applyBorder="1" applyAlignment="1">
      <alignment horizontal="center"/>
    </xf>
    <xf numFmtId="168" fontId="7" fillId="19" borderId="24" xfId="56" applyFont="1" applyFill="1" applyBorder="1" applyAlignment="1" applyProtection="1">
      <alignment horizontal="center"/>
    </xf>
    <xf numFmtId="168" fontId="7" fillId="19" borderId="22" xfId="56" applyFont="1" applyFill="1" applyBorder="1" applyAlignment="1" applyProtection="1">
      <alignment horizontal="center"/>
    </xf>
    <xf numFmtId="168" fontId="7" fillId="19" borderId="23" xfId="56" applyFont="1" applyFill="1" applyBorder="1" applyAlignment="1" applyProtection="1">
      <alignment horizontal="center"/>
    </xf>
    <xf numFmtId="168" fontId="7" fillId="0" borderId="0" xfId="56" applyFont="1" applyFill="1" applyBorder="1" applyAlignment="1" applyProtection="1">
      <alignment horizontal="left"/>
    </xf>
    <xf numFmtId="0" fontId="12" fillId="0" borderId="0" xfId="50" applyFont="1" applyFill="1" applyBorder="1" applyAlignment="1">
      <alignment horizontal="left"/>
    </xf>
    <xf numFmtId="0" fontId="13" fillId="0" borderId="0" xfId="50" applyFont="1" applyFill="1" applyBorder="1" applyAlignment="1">
      <alignment horizontal="center"/>
    </xf>
    <xf numFmtId="0" fontId="7" fillId="0" borderId="0" xfId="49" applyFont="1" applyFill="1" applyBorder="1" applyAlignment="1">
      <alignment horizontal="left"/>
    </xf>
    <xf numFmtId="0" fontId="8" fillId="0" borderId="0" xfId="49" applyFont="1" applyFill="1" applyBorder="1" applyAlignment="1">
      <alignment horizontal="left"/>
    </xf>
    <xf numFmtId="168" fontId="13" fillId="0" borderId="13" xfId="53" applyFont="1" applyFill="1" applyBorder="1"/>
    <xf numFmtId="168" fontId="13" fillId="0" borderId="18" xfId="53" applyFont="1" applyFill="1" applyBorder="1"/>
    <xf numFmtId="168" fontId="13" fillId="0" borderId="18" xfId="53" applyFont="1" applyBorder="1"/>
    <xf numFmtId="168" fontId="13" fillId="0" borderId="14" xfId="53" applyFont="1" applyBorder="1"/>
    <xf numFmtId="168" fontId="12" fillId="0" borderId="11" xfId="53" applyFont="1" applyFill="1" applyBorder="1" applyAlignment="1" applyProtection="1">
      <alignment horizontal="left" indent="1"/>
    </xf>
    <xf numFmtId="168" fontId="13" fillId="0" borderId="15" xfId="53" applyFont="1" applyFill="1" applyBorder="1" applyAlignment="1" applyProtection="1">
      <alignment horizontal="center"/>
    </xf>
    <xf numFmtId="168" fontId="12" fillId="0" borderId="15" xfId="53" applyFont="1" applyFill="1" applyBorder="1" applyAlignment="1">
      <alignment horizontal="center"/>
    </xf>
    <xf numFmtId="168" fontId="13" fillId="0" borderId="11" xfId="53" applyFont="1" applyFill="1" applyBorder="1" applyAlignment="1">
      <alignment horizontal="left" indent="1"/>
    </xf>
    <xf numFmtId="168" fontId="13" fillId="0" borderId="15" xfId="53" applyFont="1" applyBorder="1"/>
    <xf numFmtId="168" fontId="13" fillId="0" borderId="11" xfId="53" applyFont="1" applyFill="1" applyBorder="1"/>
    <xf numFmtId="168" fontId="12" fillId="0" borderId="16" xfId="53" applyFont="1" applyFill="1" applyBorder="1" applyAlignment="1" applyProtection="1">
      <alignment horizontal="left" indent="1"/>
    </xf>
    <xf numFmtId="168" fontId="13" fillId="0" borderId="10" xfId="53" applyFont="1" applyFill="1" applyBorder="1"/>
    <xf numFmtId="168" fontId="13" fillId="0" borderId="10" xfId="53" applyFont="1" applyBorder="1" applyAlignment="1" applyProtection="1">
      <alignment horizontal="left"/>
    </xf>
    <xf numFmtId="168" fontId="13" fillId="0" borderId="10" xfId="53" applyFont="1" applyBorder="1"/>
    <xf numFmtId="168" fontId="13" fillId="0" borderId="17" xfId="53" applyFont="1" applyBorder="1"/>
    <xf numFmtId="168" fontId="7" fillId="19" borderId="23" xfId="55" applyFont="1" applyFill="1" applyBorder="1" applyAlignment="1"/>
    <xf numFmtId="168" fontId="7" fillId="19" borderId="24" xfId="56" applyFont="1" applyFill="1" applyBorder="1" applyAlignment="1" applyProtection="1"/>
    <xf numFmtId="168" fontId="8" fillId="0" borderId="11" xfId="60" applyFont="1" applyFill="1" applyBorder="1"/>
    <xf numFmtId="168" fontId="8" fillId="0" borderId="15" xfId="60" applyFont="1" applyFill="1" applyBorder="1" applyAlignment="1">
      <alignment horizontal="centerContinuous" wrapText="1"/>
    </xf>
    <xf numFmtId="0" fontId="12" fillId="0" borderId="11" xfId="50" applyFont="1" applyFill="1" applyBorder="1" applyAlignment="1">
      <alignment horizontal="center"/>
    </xf>
    <xf numFmtId="0" fontId="13" fillId="0" borderId="11" xfId="50" applyFont="1" applyFill="1" applyBorder="1" applyAlignment="1">
      <alignment horizontal="left"/>
    </xf>
    <xf numFmtId="0" fontId="30" fillId="0" borderId="0" xfId="0" applyFont="1" applyAlignment="1">
      <alignment vertical="center" wrapText="1"/>
    </xf>
    <xf numFmtId="168" fontId="6" fillId="0" borderId="0" xfId="60" applyFont="1" applyBorder="1"/>
    <xf numFmtId="0" fontId="8" fillId="0" borderId="15" xfId="41" applyFont="1" applyBorder="1" applyAlignment="1"/>
    <xf numFmtId="168" fontId="10" fillId="19" borderId="0" xfId="59" applyFont="1" applyFill="1" applyBorder="1" applyAlignment="1">
      <alignment horizontal="right"/>
    </xf>
    <xf numFmtId="168" fontId="7" fillId="19" borderId="0" xfId="55" applyFont="1" applyFill="1" applyAlignment="1"/>
    <xf numFmtId="3" fontId="10" fillId="0" borderId="0" xfId="56" applyNumberFormat="1" applyFont="1" applyFill="1" applyBorder="1"/>
    <xf numFmtId="3" fontId="9" fillId="0" borderId="18" xfId="56" applyNumberFormat="1" applyFont="1" applyBorder="1" applyAlignment="1" applyProtection="1">
      <alignment horizontal="right"/>
    </xf>
    <xf numFmtId="3" fontId="9" fillId="0" borderId="18" xfId="56" applyNumberFormat="1" applyFont="1" applyFill="1" applyBorder="1"/>
    <xf numFmtId="3" fontId="9" fillId="0" borderId="0" xfId="56" applyNumberFormat="1" applyFont="1"/>
    <xf numFmtId="168" fontId="7" fillId="19" borderId="0" xfId="56" applyFont="1" applyFill="1" applyAlignment="1" applyProtection="1"/>
    <xf numFmtId="168" fontId="7" fillId="19" borderId="0" xfId="56" applyFont="1" applyFill="1" applyAlignment="1" applyProtection="1">
      <alignment horizontal="left"/>
    </xf>
    <xf numFmtId="168" fontId="7" fillId="0" borderId="0" xfId="56" applyFont="1" applyFill="1" applyAlignment="1" applyProtection="1"/>
    <xf numFmtId="168" fontId="9" fillId="19" borderId="0" xfId="56" applyFont="1" applyFill="1"/>
    <xf numFmtId="0" fontId="7" fillId="0" borderId="0" xfId="41" applyFont="1" applyFill="1" applyBorder="1" applyAlignment="1">
      <alignment horizontal="left"/>
    </xf>
    <xf numFmtId="0" fontId="29" fillId="0" borderId="11" xfId="50" applyFont="1" applyBorder="1"/>
    <xf numFmtId="0" fontId="28" fillId="0" borderId="0" xfId="50" applyFont="1" applyFill="1" applyBorder="1"/>
    <xf numFmtId="0" fontId="29" fillId="0" borderId="0" xfId="50" applyFont="1" applyBorder="1"/>
    <xf numFmtId="0" fontId="29" fillId="0" borderId="15" xfId="50" applyFont="1" applyBorder="1"/>
    <xf numFmtId="0" fontId="29" fillId="0" borderId="0" xfId="50" applyFont="1"/>
    <xf numFmtId="0" fontId="29" fillId="0" borderId="0" xfId="50" applyFont="1" applyFill="1" applyBorder="1"/>
    <xf numFmtId="0" fontId="29" fillId="0" borderId="12" xfId="50" applyFont="1" applyBorder="1"/>
    <xf numFmtId="0" fontId="29" fillId="0" borderId="0" xfId="50" applyFont="1" applyBorder="1" applyAlignment="1">
      <alignment horizontal="center"/>
    </xf>
    <xf numFmtId="10" fontId="6" fillId="0" borderId="0" xfId="0" applyNumberFormat="1" applyFont="1" applyBorder="1"/>
    <xf numFmtId="3" fontId="11" fillId="24" borderId="22" xfId="0" applyNumberFormat="1" applyFont="1" applyFill="1" applyBorder="1"/>
    <xf numFmtId="3" fontId="11" fillId="24" borderId="12" xfId="0" applyNumberFormat="1" applyFont="1" applyFill="1" applyBorder="1"/>
    <xf numFmtId="3" fontId="11" fillId="0" borderId="22" xfId="0" applyNumberFormat="1" applyFont="1" applyFill="1" applyBorder="1"/>
    <xf numFmtId="3" fontId="11" fillId="0" borderId="12" xfId="0" applyNumberFormat="1" applyFont="1" applyFill="1" applyBorder="1"/>
    <xf numFmtId="0" fontId="6" fillId="24" borderId="12" xfId="0" applyFont="1" applyFill="1" applyBorder="1"/>
    <xf numFmtId="3" fontId="11" fillId="24" borderId="19" xfId="0" applyNumberFormat="1" applyFont="1" applyFill="1" applyBorder="1"/>
    <xf numFmtId="3" fontId="11" fillId="24" borderId="24" xfId="0" applyNumberFormat="1" applyFont="1" applyFill="1" applyBorder="1"/>
    <xf numFmtId="3" fontId="11" fillId="24" borderId="23" xfId="0" applyNumberFormat="1" applyFont="1" applyFill="1" applyBorder="1"/>
    <xf numFmtId="0" fontId="12" fillId="25" borderId="12" xfId="0" applyFont="1" applyFill="1" applyBorder="1" applyAlignment="1">
      <alignment horizontal="center" vertical="center"/>
    </xf>
    <xf numFmtId="0" fontId="12" fillId="25" borderId="12" xfId="0" applyFont="1" applyFill="1" applyBorder="1" applyAlignment="1">
      <alignment horizontal="center" vertical="center" wrapText="1"/>
    </xf>
    <xf numFmtId="0" fontId="6" fillId="25" borderId="12" xfId="0" applyFont="1" applyFill="1" applyBorder="1"/>
    <xf numFmtId="0" fontId="11" fillId="24" borderId="12" xfId="0" applyFont="1" applyFill="1" applyBorder="1" applyAlignment="1">
      <alignment horizontal="center"/>
    </xf>
    <xf numFmtId="10" fontId="6" fillId="24" borderId="12" xfId="74" applyNumberFormat="1" applyFont="1" applyFill="1" applyBorder="1"/>
    <xf numFmtId="0" fontId="23" fillId="24" borderId="22" xfId="0" applyFont="1" applyFill="1" applyBorder="1" applyAlignment="1">
      <alignment horizontal="centerContinuous"/>
    </xf>
    <xf numFmtId="0" fontId="23" fillId="24" borderId="24" xfId="0" applyFont="1" applyFill="1" applyBorder="1" applyAlignment="1">
      <alignment horizontal="centerContinuous"/>
    </xf>
    <xf numFmtId="0" fontId="0" fillId="24" borderId="24" xfId="0" applyFill="1" applyBorder="1" applyAlignment="1">
      <alignment horizontal="centerContinuous"/>
    </xf>
    <xf numFmtId="0" fontId="0" fillId="24" borderId="23" xfId="0" applyFill="1" applyBorder="1" applyAlignment="1">
      <alignment horizontal="centerContinuous"/>
    </xf>
    <xf numFmtId="168" fontId="7" fillId="24" borderId="22" xfId="59" applyFont="1" applyFill="1" applyBorder="1" applyAlignment="1" applyProtection="1">
      <alignment horizontal="centerContinuous" wrapText="1"/>
    </xf>
    <xf numFmtId="168" fontId="9" fillId="24" borderId="24" xfId="59" applyFont="1" applyFill="1" applyBorder="1" applyAlignment="1" applyProtection="1">
      <alignment horizontal="centerContinuous" wrapText="1"/>
    </xf>
    <xf numFmtId="168" fontId="9" fillId="24" borderId="24" xfId="59" applyFont="1" applyFill="1" applyBorder="1" applyAlignment="1">
      <alignment horizontal="centerContinuous" wrapText="1"/>
    </xf>
    <xf numFmtId="168" fontId="9" fillId="24" borderId="23" xfId="59" applyFont="1" applyFill="1" applyBorder="1" applyAlignment="1">
      <alignment horizontal="centerContinuous" wrapText="1"/>
    </xf>
    <xf numFmtId="168" fontId="6" fillId="24" borderId="21" xfId="59" applyFont="1" applyFill="1" applyBorder="1" applyAlignment="1" applyProtection="1">
      <alignment horizontal="center"/>
    </xf>
    <xf numFmtId="3" fontId="9" fillId="24" borderId="19" xfId="59" applyNumberFormat="1" applyFont="1" applyFill="1" applyBorder="1"/>
    <xf numFmtId="3" fontId="9" fillId="24" borderId="12" xfId="59" applyNumberFormat="1" applyFont="1" applyFill="1" applyBorder="1"/>
    <xf numFmtId="168" fontId="7" fillId="24" borderId="22" xfId="58" applyFont="1" applyFill="1" applyBorder="1" applyAlignment="1" applyProtection="1">
      <alignment horizontal="centerContinuous" wrapText="1"/>
    </xf>
    <xf numFmtId="168" fontId="7" fillId="24" borderId="24" xfId="58" applyFont="1" applyFill="1" applyBorder="1" applyAlignment="1" applyProtection="1">
      <alignment horizontal="centerContinuous" wrapText="1"/>
    </xf>
    <xf numFmtId="168" fontId="9" fillId="24" borderId="24" xfId="58" applyFont="1" applyFill="1" applyBorder="1" applyAlignment="1">
      <alignment horizontal="centerContinuous" wrapText="1"/>
    </xf>
    <xf numFmtId="168" fontId="9" fillId="24" borderId="23" xfId="58" applyFont="1" applyFill="1" applyBorder="1" applyAlignment="1">
      <alignment horizontal="centerContinuous" wrapText="1"/>
    </xf>
    <xf numFmtId="168" fontId="10" fillId="24" borderId="12" xfId="58" applyFont="1" applyFill="1" applyBorder="1" applyAlignment="1" applyProtection="1">
      <alignment horizontal="center"/>
    </xf>
    <xf numFmtId="3" fontId="9" fillId="24" borderId="19" xfId="58" applyNumberFormat="1" applyFont="1" applyFill="1" applyBorder="1"/>
    <xf numFmtId="3" fontId="9" fillId="24" borderId="12" xfId="58" applyNumberFormat="1" applyFont="1" applyFill="1" applyBorder="1"/>
    <xf numFmtId="3" fontId="9" fillId="24" borderId="12" xfId="58" applyNumberFormat="1" applyFont="1" applyFill="1" applyBorder="1" applyProtection="1"/>
    <xf numFmtId="168" fontId="9" fillId="0" borderId="0" xfId="58" applyFont="1" applyFill="1" applyBorder="1" applyAlignment="1">
      <alignment horizontal="centerContinuous" wrapText="1"/>
    </xf>
    <xf numFmtId="168" fontId="9" fillId="0" borderId="0" xfId="58" applyFont="1" applyFill="1" applyBorder="1" applyAlignment="1" applyProtection="1">
      <alignment horizontal="centerContinuous" wrapText="1"/>
    </xf>
    <xf numFmtId="168" fontId="10" fillId="0" borderId="0" xfId="59" applyFont="1" applyFill="1" applyBorder="1" applyAlignment="1">
      <alignment horizontal="right"/>
    </xf>
    <xf numFmtId="168" fontId="7" fillId="24" borderId="13" xfId="57" applyFont="1" applyFill="1" applyBorder="1" applyAlignment="1" applyProtection="1">
      <alignment horizontal="centerContinuous" wrapText="1"/>
    </xf>
    <xf numFmtId="168" fontId="7" fillId="24" borderId="18" xfId="57" applyFont="1" applyFill="1" applyBorder="1" applyAlignment="1" applyProtection="1">
      <alignment horizontal="centerContinuous" wrapText="1"/>
    </xf>
    <xf numFmtId="168" fontId="9" fillId="24" borderId="18" xfId="58" applyFont="1" applyFill="1" applyBorder="1" applyAlignment="1">
      <alignment horizontal="centerContinuous" wrapText="1"/>
    </xf>
    <xf numFmtId="168" fontId="9" fillId="24" borderId="14" xfId="58" applyFont="1" applyFill="1" applyBorder="1" applyAlignment="1">
      <alignment horizontal="centerContinuous" wrapText="1"/>
    </xf>
    <xf numFmtId="168" fontId="12" fillId="24" borderId="16" xfId="71" applyFont="1" applyFill="1" applyBorder="1" applyAlignment="1">
      <alignment horizontal="centerContinuous"/>
    </xf>
    <xf numFmtId="168" fontId="9" fillId="24" borderId="10" xfId="58" applyFont="1" applyFill="1" applyBorder="1" applyAlignment="1">
      <alignment horizontal="centerContinuous" wrapText="1"/>
    </xf>
    <xf numFmtId="168" fontId="9" fillId="24" borderId="10" xfId="58" applyFont="1" applyFill="1" applyBorder="1" applyAlignment="1" applyProtection="1">
      <alignment horizontal="centerContinuous" wrapText="1"/>
    </xf>
    <xf numFmtId="168" fontId="10" fillId="24" borderId="17" xfId="59" applyFont="1" applyFill="1" applyBorder="1" applyAlignment="1">
      <alignment horizontal="right"/>
    </xf>
    <xf numFmtId="168" fontId="7" fillId="24" borderId="22" xfId="72" applyFont="1" applyFill="1" applyBorder="1" applyAlignment="1" applyProtection="1">
      <alignment horizontal="centerContinuous" wrapText="1"/>
    </xf>
    <xf numFmtId="168" fontId="13" fillId="24" borderId="24" xfId="72" applyFont="1" applyFill="1" applyBorder="1" applyAlignment="1" applyProtection="1">
      <alignment horizontal="centerContinuous" wrapText="1"/>
    </xf>
    <xf numFmtId="168" fontId="13" fillId="24" borderId="23" xfId="72" applyFont="1" applyFill="1" applyBorder="1" applyAlignment="1">
      <alignment horizontal="centerContinuous" wrapText="1"/>
    </xf>
    <xf numFmtId="168" fontId="12" fillId="24" borderId="12" xfId="72" applyFont="1" applyFill="1" applyBorder="1" applyAlignment="1" applyProtection="1">
      <alignment horizontal="center"/>
    </xf>
    <xf numFmtId="3" fontId="6" fillId="0" borderId="12" xfId="72" applyNumberFormat="1" applyFont="1" applyFill="1" applyBorder="1" applyAlignment="1" applyProtection="1">
      <alignment horizontal="right"/>
    </xf>
    <xf numFmtId="3" fontId="6" fillId="0" borderId="20" xfId="72" applyNumberFormat="1" applyFont="1" applyFill="1" applyBorder="1" applyAlignment="1" applyProtection="1">
      <alignment horizontal="right"/>
    </xf>
    <xf numFmtId="168" fontId="12" fillId="24" borderId="12" xfId="71" applyFont="1" applyFill="1" applyBorder="1" applyAlignment="1" applyProtection="1">
      <alignment horizontal="center" vertical="center"/>
    </xf>
    <xf numFmtId="3" fontId="12" fillId="24" borderId="19" xfId="71" applyNumberFormat="1" applyFont="1" applyFill="1" applyBorder="1"/>
    <xf numFmtId="168" fontId="13" fillId="0" borderId="15" xfId="71" applyFont="1" applyBorder="1"/>
    <xf numFmtId="3" fontId="12" fillId="24" borderId="12" xfId="71" applyNumberFormat="1" applyFont="1" applyFill="1" applyBorder="1" applyProtection="1"/>
    <xf numFmtId="3" fontId="12" fillId="24" borderId="12" xfId="71" applyNumberFormat="1" applyFont="1" applyFill="1" applyBorder="1"/>
    <xf numFmtId="168" fontId="7" fillId="24" borderId="10" xfId="71" applyFont="1" applyFill="1" applyBorder="1" applyAlignment="1">
      <alignment horizontal="centerContinuous"/>
    </xf>
    <xf numFmtId="168" fontId="7" fillId="24" borderId="17" xfId="71" applyFont="1" applyFill="1" applyBorder="1" applyAlignment="1">
      <alignment horizontal="centerContinuous"/>
    </xf>
    <xf numFmtId="168" fontId="7" fillId="24" borderId="22" xfId="69" applyFont="1" applyFill="1" applyBorder="1" applyAlignment="1" applyProtection="1">
      <alignment horizontal="centerContinuous"/>
    </xf>
    <xf numFmtId="168" fontId="7" fillId="24" borderId="24" xfId="69" applyFont="1" applyFill="1" applyBorder="1" applyAlignment="1" applyProtection="1">
      <alignment horizontal="centerContinuous"/>
    </xf>
    <xf numFmtId="168" fontId="7" fillId="24" borderId="23" xfId="69" applyFont="1" applyFill="1" applyBorder="1" applyAlignment="1" applyProtection="1">
      <alignment horizontal="centerContinuous"/>
    </xf>
    <xf numFmtId="168" fontId="7" fillId="24" borderId="13" xfId="65" applyFont="1" applyFill="1" applyBorder="1" applyAlignment="1" applyProtection="1">
      <alignment horizontal="centerContinuous"/>
    </xf>
    <xf numFmtId="168" fontId="9" fillId="24" borderId="18" xfId="59" applyFont="1" applyFill="1" applyBorder="1" applyAlignment="1" applyProtection="1">
      <alignment horizontal="centerContinuous"/>
    </xf>
    <xf numFmtId="168" fontId="9" fillId="24" borderId="14" xfId="59" applyFont="1" applyFill="1" applyBorder="1" applyAlignment="1">
      <alignment horizontal="centerContinuous"/>
    </xf>
    <xf numFmtId="168" fontId="7" fillId="24" borderId="16" xfId="65" applyFont="1" applyFill="1" applyBorder="1" applyAlignment="1" applyProtection="1">
      <alignment horizontal="centerContinuous"/>
    </xf>
    <xf numFmtId="168" fontId="9" fillId="24" borderId="10" xfId="59" applyFont="1" applyFill="1" applyBorder="1" applyAlignment="1" applyProtection="1">
      <alignment horizontal="centerContinuous"/>
    </xf>
    <xf numFmtId="168" fontId="9" fillId="24" borderId="17" xfId="59" applyFont="1" applyFill="1" applyBorder="1" applyAlignment="1">
      <alignment horizontal="centerContinuous"/>
    </xf>
    <xf numFmtId="168" fontId="7" fillId="24" borderId="16" xfId="63" applyFont="1" applyFill="1" applyBorder="1" applyAlignment="1" applyProtection="1">
      <alignment horizontal="centerContinuous"/>
    </xf>
    <xf numFmtId="168" fontId="7" fillId="24" borderId="10" xfId="58" applyFont="1" applyFill="1" applyBorder="1" applyAlignment="1" applyProtection="1">
      <alignment horizontal="centerContinuous"/>
    </xf>
    <xf numFmtId="168" fontId="9" fillId="24" borderId="17" xfId="58" applyFont="1" applyFill="1" applyBorder="1" applyAlignment="1">
      <alignment horizontal="left"/>
    </xf>
    <xf numFmtId="0" fontId="18" fillId="24" borderId="22" xfId="0" applyFont="1" applyFill="1" applyBorder="1" applyAlignment="1">
      <alignment horizontal="centerContinuous"/>
    </xf>
    <xf numFmtId="0" fontId="15" fillId="24" borderId="24" xfId="0" applyFont="1" applyFill="1" applyBorder="1" applyAlignment="1">
      <alignment horizontal="centerContinuous"/>
    </xf>
    <xf numFmtId="0" fontId="15" fillId="24" borderId="23" xfId="0" applyFont="1" applyFill="1" applyBorder="1" applyAlignment="1">
      <alignment horizontal="centerContinuous"/>
    </xf>
    <xf numFmtId="0" fontId="15" fillId="0" borderId="18" xfId="0" applyFont="1" applyBorder="1"/>
    <xf numFmtId="0" fontId="15" fillId="0" borderId="14" xfId="0" applyFont="1" applyBorder="1"/>
    <xf numFmtId="0" fontId="15" fillId="0" borderId="11" xfId="0" applyFont="1" applyBorder="1"/>
    <xf numFmtId="0" fontId="15" fillId="0" borderId="0" xfId="0" applyFont="1" applyBorder="1"/>
    <xf numFmtId="0" fontId="15" fillId="0" borderId="15" xfId="0" applyFont="1" applyBorder="1"/>
    <xf numFmtId="0" fontId="12" fillId="0" borderId="11" xfId="49" applyFont="1" applyBorder="1"/>
    <xf numFmtId="0" fontId="15" fillId="0" borderId="27" xfId="0" applyFont="1" applyBorder="1"/>
    <xf numFmtId="0" fontId="8" fillId="0" borderId="11" xfId="49" applyFont="1" applyBorder="1"/>
    <xf numFmtId="0" fontId="3" fillId="0" borderId="11" xfId="49" applyFont="1" applyBorder="1"/>
    <xf numFmtId="0" fontId="15" fillId="0" borderId="16" xfId="0" applyFont="1" applyBorder="1"/>
    <xf numFmtId="0" fontId="15" fillId="0" borderId="10" xfId="0" applyFont="1" applyBorder="1"/>
    <xf numFmtId="0" fontId="15" fillId="0" borderId="17" xfId="0" applyFont="1" applyBorder="1"/>
    <xf numFmtId="0" fontId="15" fillId="0" borderId="13" xfId="0" applyFont="1" applyBorder="1"/>
    <xf numFmtId="0" fontId="18" fillId="0" borderId="11" xfId="0" applyFont="1" applyBorder="1"/>
    <xf numFmtId="0" fontId="7" fillId="0" borderId="10" xfId="49" applyFont="1" applyFill="1" applyBorder="1" applyAlignment="1">
      <alignment horizontal="left"/>
    </xf>
    <xf numFmtId="0" fontId="18" fillId="0" borderId="0" xfId="0" applyFont="1" applyAlignment="1">
      <alignment horizontal="left"/>
    </xf>
    <xf numFmtId="0" fontId="12" fillId="25" borderId="21" xfId="0" applyFont="1" applyFill="1" applyBorder="1" applyAlignment="1">
      <alignment horizontal="center" vertical="center"/>
    </xf>
    <xf numFmtId="0" fontId="11" fillId="0" borderId="0" xfId="41" applyFont="1"/>
    <xf numFmtId="0" fontId="11" fillId="0" borderId="22" xfId="41" applyFont="1" applyBorder="1" applyAlignment="1">
      <alignment horizontal="left"/>
    </xf>
    <xf numFmtId="0" fontId="11" fillId="0" borderId="24" xfId="41" applyFont="1" applyBorder="1" applyAlignment="1">
      <alignment horizontal="left"/>
    </xf>
    <xf numFmtId="0" fontId="11" fillId="0" borderId="23" xfId="41" applyFont="1" applyBorder="1" applyAlignment="1">
      <alignment horizontal="left"/>
    </xf>
    <xf numFmtId="0" fontId="11" fillId="0" borderId="0" xfId="41" applyFont="1" applyAlignment="1"/>
    <xf numFmtId="0" fontId="43" fillId="26" borderId="0" xfId="41" applyFont="1" applyFill="1" applyBorder="1" applyAlignment="1">
      <alignment horizontal="left"/>
    </xf>
    <xf numFmtId="0" fontId="11" fillId="0" borderId="0" xfId="41" applyFont="1" applyBorder="1" applyAlignment="1"/>
    <xf numFmtId="0" fontId="11" fillId="0" borderId="0" xfId="41" applyFont="1" applyBorder="1" applyAlignment="1">
      <alignment horizontal="left"/>
    </xf>
    <xf numFmtId="0" fontId="43" fillId="0" borderId="0" xfId="41" applyFont="1" applyFill="1" applyBorder="1" applyAlignment="1">
      <alignment horizontal="left"/>
    </xf>
    <xf numFmtId="0" fontId="8" fillId="0" borderId="0" xfId="45" applyFont="1" applyFill="1" applyBorder="1"/>
    <xf numFmtId="0" fontId="11" fillId="0" borderId="0" xfId="41" applyFont="1" applyFill="1" applyBorder="1" applyAlignment="1"/>
    <xf numFmtId="0" fontId="11" fillId="0" borderId="0" xfId="41" applyFont="1" applyFill="1" applyBorder="1" applyAlignment="1">
      <alignment horizontal="left"/>
    </xf>
    <xf numFmtId="0" fontId="8" fillId="0" borderId="0" xfId="47" applyFont="1" applyFill="1" applyBorder="1"/>
    <xf numFmtId="0" fontId="8" fillId="0" borderId="0" xfId="48" applyFont="1" applyFill="1"/>
    <xf numFmtId="0" fontId="8" fillId="0" borderId="0" xfId="0" applyFont="1" applyAlignment="1"/>
    <xf numFmtId="0" fontId="30" fillId="0" borderId="0" xfId="0" applyFont="1" applyAlignment="1"/>
    <xf numFmtId="0" fontId="11" fillId="0" borderId="0" xfId="0" applyFont="1" applyAlignment="1"/>
    <xf numFmtId="0" fontId="11" fillId="0" borderId="0" xfId="0" applyFont="1" applyBorder="1" applyAlignment="1"/>
    <xf numFmtId="0" fontId="0" fillId="0" borderId="13" xfId="0" applyBorder="1"/>
    <xf numFmtId="0" fontId="0" fillId="0" borderId="18" xfId="0" applyBorder="1"/>
    <xf numFmtId="0" fontId="0" fillId="0" borderId="14" xfId="0" applyBorder="1"/>
    <xf numFmtId="0" fontId="0" fillId="0" borderId="11" xfId="0" applyBorder="1"/>
    <xf numFmtId="0" fontId="0" fillId="0" borderId="15" xfId="0" applyBorder="1"/>
    <xf numFmtId="0" fontId="13" fillId="0" borderId="0" xfId="0" applyFont="1" applyBorder="1"/>
    <xf numFmtId="0" fontId="0" fillId="0" borderId="0" xfId="0" applyBorder="1" applyAlignment="1">
      <alignment horizontal="left"/>
    </xf>
    <xf numFmtId="0" fontId="0" fillId="0" borderId="16" xfId="0" applyBorder="1"/>
    <xf numFmtId="0" fontId="0" fillId="0" borderId="10" xfId="0" applyBorder="1"/>
    <xf numFmtId="0" fontId="0" fillId="0" borderId="17" xfId="0" applyBorder="1"/>
    <xf numFmtId="168" fontId="13" fillId="0" borderId="0" xfId="70" applyFont="1" applyAlignment="1"/>
    <xf numFmtId="168" fontId="13" fillId="0" borderId="0" xfId="70" applyFont="1" applyFill="1" applyAlignment="1"/>
    <xf numFmtId="168" fontId="13" fillId="0" borderId="0" xfId="70" applyFont="1" applyFill="1" applyBorder="1" applyAlignment="1"/>
    <xf numFmtId="0" fontId="0" fillId="0" borderId="0" xfId="0" applyBorder="1" applyAlignment="1"/>
    <xf numFmtId="0" fontId="43" fillId="0" borderId="0" xfId="41" applyFont="1" applyFill="1" applyBorder="1" applyAlignment="1"/>
    <xf numFmtId="0" fontId="0" fillId="0" borderId="0" xfId="0" applyFill="1" applyBorder="1" applyAlignment="1"/>
    <xf numFmtId="0" fontId="30" fillId="0" borderId="13" xfId="0" applyFont="1" applyBorder="1"/>
    <xf numFmtId="0" fontId="8" fillId="0" borderId="18" xfId="0" applyFont="1" applyBorder="1"/>
    <xf numFmtId="0" fontId="8" fillId="0" borderId="14" xfId="0" applyFont="1" applyBorder="1"/>
    <xf numFmtId="0" fontId="30" fillId="0" borderId="11" xfId="0" applyFont="1" applyBorder="1"/>
    <xf numFmtId="0" fontId="8" fillId="0" borderId="15" xfId="0" applyFont="1" applyBorder="1"/>
    <xf numFmtId="0" fontId="30" fillId="0" borderId="16" xfId="0" applyFont="1" applyBorder="1"/>
    <xf numFmtId="0" fontId="8" fillId="0" borderId="10" xfId="0" applyFont="1" applyBorder="1"/>
    <xf numFmtId="0" fontId="30" fillId="0" borderId="10" xfId="0" applyFont="1" applyBorder="1"/>
    <xf numFmtId="0" fontId="8" fillId="0" borderId="17" xfId="0" applyFont="1" applyBorder="1"/>
    <xf numFmtId="0" fontId="13" fillId="0" borderId="0" xfId="0" applyFont="1" applyBorder="1" applyAlignment="1">
      <alignment horizontal="right"/>
    </xf>
    <xf numFmtId="0" fontId="8" fillId="0" borderId="15" xfId="0" applyFont="1" applyFill="1" applyBorder="1"/>
    <xf numFmtId="0" fontId="13" fillId="0" borderId="10" xfId="0" applyFont="1" applyBorder="1" applyAlignment="1">
      <alignment horizontal="right"/>
    </xf>
    <xf numFmtId="0" fontId="23" fillId="0" borderId="0" xfId="0" applyFont="1" applyBorder="1" applyAlignment="1">
      <alignment vertical="center" wrapText="1"/>
    </xf>
    <xf numFmtId="0" fontId="8" fillId="0" borderId="0" xfId="0" applyFont="1" applyFill="1" applyAlignment="1"/>
    <xf numFmtId="0" fontId="8" fillId="0" borderId="0" xfId="47" applyFont="1" applyFill="1" applyBorder="1" applyAlignment="1"/>
    <xf numFmtId="168" fontId="11" fillId="0" borderId="0" xfId="68" applyFont="1" applyBorder="1"/>
    <xf numFmtId="168" fontId="11" fillId="0" borderId="0" xfId="68" applyFont="1" applyFill="1" applyBorder="1"/>
    <xf numFmtId="168" fontId="8" fillId="0" borderId="0" xfId="68" applyFont="1" applyFill="1" applyBorder="1"/>
    <xf numFmtId="168" fontId="11" fillId="0" borderId="13" xfId="68" applyFont="1" applyBorder="1"/>
    <xf numFmtId="168" fontId="11" fillId="0" borderId="18" xfId="68" applyFont="1" applyBorder="1"/>
    <xf numFmtId="168" fontId="11" fillId="0" borderId="14" xfId="68" applyFont="1" applyBorder="1"/>
    <xf numFmtId="168" fontId="11" fillId="0" borderId="11" xfId="68" applyFont="1" applyBorder="1"/>
    <xf numFmtId="168" fontId="8" fillId="0" borderId="15" xfId="68" applyFont="1" applyFill="1" applyBorder="1" applyAlignment="1">
      <alignment horizontal="centerContinuous"/>
    </xf>
    <xf numFmtId="168" fontId="11" fillId="0" borderId="11" xfId="68" applyFont="1" applyFill="1" applyBorder="1"/>
    <xf numFmtId="168" fontId="7" fillId="0" borderId="0" xfId="68" applyFont="1" applyFill="1" applyBorder="1" applyAlignment="1" applyProtection="1">
      <alignment horizontal="centerContinuous"/>
    </xf>
    <xf numFmtId="168" fontId="6" fillId="0" borderId="0" xfId="59" applyFont="1" applyFill="1" applyBorder="1" applyAlignment="1">
      <alignment horizontal="right"/>
    </xf>
    <xf numFmtId="168" fontId="11" fillId="0" borderId="15" xfId="68" applyFont="1" applyBorder="1"/>
    <xf numFmtId="168" fontId="11" fillId="0" borderId="16" xfId="68" applyFont="1" applyBorder="1"/>
    <xf numFmtId="168" fontId="11" fillId="0" borderId="10" xfId="68" applyFont="1" applyBorder="1"/>
    <xf numFmtId="168" fontId="11" fillId="0" borderId="17" xfId="68" applyFont="1" applyFill="1" applyBorder="1"/>
    <xf numFmtId="168" fontId="11" fillId="0" borderId="15" xfId="68" applyFont="1" applyFill="1" applyBorder="1"/>
    <xf numFmtId="168" fontId="13" fillId="0" borderId="13" xfId="71" applyFont="1" applyBorder="1"/>
    <xf numFmtId="168" fontId="13" fillId="0" borderId="18" xfId="71" applyFont="1" applyFill="1" applyBorder="1"/>
    <xf numFmtId="168" fontId="13" fillId="0" borderId="14" xfId="71" applyFont="1" applyBorder="1"/>
    <xf numFmtId="168" fontId="13" fillId="0" borderId="11" xfId="71" applyFont="1" applyBorder="1"/>
    <xf numFmtId="168" fontId="13" fillId="0" borderId="15" xfId="71" applyFont="1" applyFill="1" applyBorder="1" applyAlignment="1">
      <alignment horizontal="centerContinuous"/>
    </xf>
    <xf numFmtId="168" fontId="12" fillId="0" borderId="19" xfId="71" applyFont="1" applyFill="1" applyBorder="1" applyAlignment="1">
      <alignment horizontal="centerContinuous"/>
    </xf>
    <xf numFmtId="168" fontId="13" fillId="0" borderId="11" xfId="71" applyFont="1" applyFill="1" applyBorder="1"/>
    <xf numFmtId="168" fontId="7" fillId="0" borderId="0" xfId="71" applyFont="1" applyFill="1" applyBorder="1" applyAlignment="1">
      <alignment horizontal="centerContinuous"/>
    </xf>
    <xf numFmtId="168" fontId="12" fillId="0" borderId="15" xfId="71" applyFont="1" applyFill="1" applyBorder="1" applyAlignment="1">
      <alignment horizontal="centerContinuous"/>
    </xf>
    <xf numFmtId="168" fontId="13" fillId="0" borderId="16" xfId="71" applyFont="1" applyBorder="1"/>
    <xf numFmtId="168" fontId="13" fillId="0" borderId="10" xfId="71" applyFont="1" applyBorder="1"/>
    <xf numFmtId="168" fontId="13" fillId="0" borderId="17" xfId="71" applyFont="1" applyBorder="1"/>
    <xf numFmtId="168" fontId="13" fillId="0" borderId="13" xfId="72" applyFont="1" applyBorder="1"/>
    <xf numFmtId="168" fontId="13" fillId="0" borderId="18" xfId="72" applyFont="1" applyBorder="1"/>
    <xf numFmtId="168" fontId="13" fillId="0" borderId="14" xfId="72" applyFont="1" applyBorder="1"/>
    <xf numFmtId="168" fontId="13" fillId="0" borderId="15" xfId="72" applyFont="1" applyBorder="1"/>
    <xf numFmtId="168" fontId="13" fillId="0" borderId="11" xfId="72" applyFont="1" applyFill="1" applyBorder="1"/>
    <xf numFmtId="168" fontId="7" fillId="0" borderId="0" xfId="72" applyFont="1" applyFill="1" applyBorder="1" applyAlignment="1" applyProtection="1">
      <alignment horizontal="centerContinuous" wrapText="1"/>
    </xf>
    <xf numFmtId="168" fontId="13" fillId="0" borderId="0" xfId="72" applyFont="1" applyFill="1" applyBorder="1" applyAlignment="1" applyProtection="1">
      <alignment horizontal="centerContinuous" wrapText="1"/>
    </xf>
    <xf numFmtId="168" fontId="13" fillId="0" borderId="0" xfId="72" applyFont="1" applyFill="1" applyBorder="1" applyAlignment="1">
      <alignment horizontal="centerContinuous" wrapText="1"/>
    </xf>
    <xf numFmtId="168" fontId="13" fillId="0" borderId="15" xfId="72" applyFont="1" applyFill="1" applyBorder="1"/>
    <xf numFmtId="168" fontId="13" fillId="0" borderId="19" xfId="72" applyFont="1" applyBorder="1" applyAlignment="1" applyProtection="1">
      <alignment horizontal="center"/>
    </xf>
    <xf numFmtId="168" fontId="13" fillId="0" borderId="19" xfId="72" applyFont="1" applyBorder="1"/>
    <xf numFmtId="168" fontId="6" fillId="0" borderId="0" xfId="72" applyFont="1" applyBorder="1" applyAlignment="1" applyProtection="1">
      <alignment horizontal="left"/>
    </xf>
    <xf numFmtId="49" fontId="6" fillId="0" borderId="0" xfId="72" applyNumberFormat="1" applyFont="1" applyBorder="1"/>
    <xf numFmtId="168" fontId="6" fillId="0" borderId="0" xfId="72" applyFont="1" applyBorder="1"/>
    <xf numFmtId="168" fontId="13" fillId="0" borderId="16" xfId="72" applyFont="1" applyBorder="1"/>
    <xf numFmtId="168" fontId="13" fillId="0" borderId="10" xfId="72" applyFont="1" applyFill="1" applyBorder="1"/>
    <xf numFmtId="168" fontId="12" fillId="0" borderId="10" xfId="53" applyFont="1" applyFill="1" applyBorder="1" applyAlignment="1" applyProtection="1">
      <alignment horizontal="left"/>
    </xf>
    <xf numFmtId="3" fontId="13" fillId="0" borderId="10" xfId="53" applyNumberFormat="1" applyFont="1" applyFill="1" applyBorder="1"/>
    <xf numFmtId="168" fontId="12" fillId="0" borderId="10" xfId="53" applyFont="1" applyFill="1" applyBorder="1" applyAlignment="1">
      <alignment horizontal="center"/>
    </xf>
    <xf numFmtId="168" fontId="13" fillId="0" borderId="17" xfId="72" applyFont="1" applyFill="1" applyBorder="1"/>
    <xf numFmtId="168" fontId="8" fillId="0" borderId="13" xfId="52" applyFont="1" applyBorder="1"/>
    <xf numFmtId="168" fontId="8" fillId="0" borderId="18" xfId="52" applyFont="1" applyBorder="1"/>
    <xf numFmtId="168" fontId="8" fillId="0" borderId="14" xfId="52" applyFont="1" applyBorder="1"/>
    <xf numFmtId="168" fontId="8" fillId="0" borderId="11" xfId="52" applyFont="1" applyBorder="1"/>
    <xf numFmtId="168" fontId="7" fillId="0" borderId="15" xfId="52" applyFont="1" applyFill="1" applyBorder="1" applyAlignment="1" applyProtection="1">
      <alignment horizontal="centerContinuous"/>
    </xf>
    <xf numFmtId="168" fontId="8" fillId="0" borderId="15" xfId="52" applyFont="1" applyBorder="1"/>
    <xf numFmtId="168" fontId="11" fillId="0" borderId="0" xfId="52" applyFont="1" applyBorder="1" applyAlignment="1" applyProtection="1">
      <alignment horizontal="left"/>
    </xf>
    <xf numFmtId="168" fontId="8" fillId="0" borderId="16" xfId="52" applyFont="1" applyBorder="1"/>
    <xf numFmtId="168" fontId="8" fillId="0" borderId="10" xfId="52" applyFont="1" applyBorder="1"/>
    <xf numFmtId="168" fontId="8" fillId="0" borderId="17" xfId="52" applyFont="1" applyBorder="1"/>
    <xf numFmtId="168" fontId="8" fillId="0" borderId="0" xfId="52" applyFont="1" applyAlignment="1"/>
    <xf numFmtId="168" fontId="11" fillId="0" borderId="0" xfId="68" applyFont="1" applyBorder="1" applyAlignment="1"/>
    <xf numFmtId="168" fontId="13" fillId="0" borderId="0" xfId="53" applyFont="1" applyFill="1" applyBorder="1" applyAlignment="1"/>
    <xf numFmtId="168" fontId="13" fillId="0" borderId="0" xfId="72" applyFont="1" applyFill="1" applyBorder="1" applyAlignment="1"/>
    <xf numFmtId="168" fontId="9" fillId="0" borderId="13" xfId="58" applyFont="1" applyBorder="1"/>
    <xf numFmtId="168" fontId="9" fillId="0" borderId="18" xfId="58" applyFont="1" applyBorder="1"/>
    <xf numFmtId="168" fontId="9" fillId="0" borderId="18" xfId="58" applyFont="1" applyBorder="1" applyAlignment="1">
      <alignment horizontal="center"/>
    </xf>
    <xf numFmtId="168" fontId="9" fillId="0" borderId="14" xfId="58" applyFont="1" applyBorder="1"/>
    <xf numFmtId="168" fontId="9" fillId="0" borderId="11" xfId="58" applyFont="1" applyBorder="1"/>
    <xf numFmtId="168" fontId="9" fillId="0" borderId="15" xfId="58" applyFont="1" applyBorder="1"/>
    <xf numFmtId="3" fontId="9" fillId="0" borderId="0" xfId="58" applyNumberFormat="1" applyFont="1" applyBorder="1"/>
    <xf numFmtId="168" fontId="9" fillId="0" borderId="0" xfId="58" applyFont="1" applyBorder="1"/>
    <xf numFmtId="168" fontId="9" fillId="0" borderId="0" xfId="58" applyFont="1" applyBorder="1" applyAlignment="1">
      <alignment horizontal="center"/>
    </xf>
    <xf numFmtId="168" fontId="9" fillId="0" borderId="0" xfId="58" applyFont="1" applyBorder="1" applyAlignment="1" applyProtection="1">
      <alignment horizontal="left"/>
    </xf>
    <xf numFmtId="168" fontId="9" fillId="0" borderId="0" xfId="58" applyFont="1" applyBorder="1" applyAlignment="1" applyProtection="1">
      <alignment horizontal="center"/>
    </xf>
    <xf numFmtId="168" fontId="8" fillId="0" borderId="0" xfId="58" applyFont="1" applyBorder="1" applyAlignment="1">
      <alignment horizontal="right"/>
    </xf>
    <xf numFmtId="168" fontId="9" fillId="0" borderId="16" xfId="58" applyFont="1" applyBorder="1"/>
    <xf numFmtId="168" fontId="9" fillId="0" borderId="10" xfId="58" applyFont="1" applyBorder="1" applyAlignment="1" applyProtection="1">
      <alignment horizontal="left"/>
    </xf>
    <xf numFmtId="168" fontId="9" fillId="0" borderId="10" xfId="58" applyFont="1" applyBorder="1" applyAlignment="1">
      <alignment horizontal="center"/>
    </xf>
    <xf numFmtId="168" fontId="9" fillId="0" borderId="10" xfId="58" applyFont="1" applyBorder="1"/>
    <xf numFmtId="168" fontId="8" fillId="0" borderId="10" xfId="58" applyFont="1" applyBorder="1" applyAlignment="1">
      <alignment horizontal="right"/>
    </xf>
    <xf numFmtId="168" fontId="9" fillId="0" borderId="17" xfId="58" applyFont="1" applyBorder="1"/>
    <xf numFmtId="168" fontId="9" fillId="0" borderId="24" xfId="58" applyFont="1" applyBorder="1"/>
    <xf numFmtId="168" fontId="9" fillId="0" borderId="23" xfId="58" applyFont="1" applyBorder="1"/>
    <xf numFmtId="0" fontId="8" fillId="0" borderId="13" xfId="42" applyFont="1" applyBorder="1"/>
    <xf numFmtId="0" fontId="11" fillId="0" borderId="18" xfId="42" applyFont="1" applyBorder="1"/>
    <xf numFmtId="0" fontId="11" fillId="0" borderId="14" xfId="42" applyFont="1" applyBorder="1"/>
    <xf numFmtId="0" fontId="8" fillId="0" borderId="11" xfId="42" applyFont="1" applyBorder="1"/>
    <xf numFmtId="0" fontId="27" fillId="0" borderId="15" xfId="41" applyFont="1" applyBorder="1" applyAlignment="1">
      <alignment horizontal="left"/>
    </xf>
    <xf numFmtId="0" fontId="8" fillId="0" borderId="11" xfId="42" applyFont="1" applyFill="1" applyBorder="1"/>
    <xf numFmtId="0" fontId="27" fillId="0" borderId="15" xfId="41" applyFont="1" applyFill="1" applyBorder="1" applyAlignment="1">
      <alignment horizontal="left"/>
    </xf>
    <xf numFmtId="0" fontId="8" fillId="0" borderId="11" xfId="42" applyFont="1" applyBorder="1" applyAlignment="1">
      <alignment vertical="center"/>
    </xf>
    <xf numFmtId="0" fontId="11" fillId="0" borderId="0" xfId="42" applyFont="1" applyBorder="1" applyAlignment="1">
      <alignment vertical="center"/>
    </xf>
    <xf numFmtId="0" fontId="11" fillId="0" borderId="15" xfId="42" applyFont="1" applyBorder="1" applyAlignment="1">
      <alignment vertical="center"/>
    </xf>
    <xf numFmtId="0" fontId="11" fillId="0" borderId="15" xfId="42" applyFont="1" applyBorder="1"/>
    <xf numFmtId="0" fontId="11" fillId="0" borderId="0" xfId="42" applyFont="1" applyBorder="1"/>
    <xf numFmtId="0" fontId="8" fillId="0" borderId="0" xfId="42" applyFont="1" applyBorder="1"/>
    <xf numFmtId="9" fontId="11" fillId="0" borderId="0" xfId="42" applyNumberFormat="1" applyFont="1" applyBorder="1"/>
    <xf numFmtId="0" fontId="7" fillId="0" borderId="0" xfId="42" applyFont="1" applyBorder="1"/>
    <xf numFmtId="0" fontId="8" fillId="0" borderId="16" xfId="42" applyFont="1" applyBorder="1"/>
    <xf numFmtId="0" fontId="11" fillId="0" borderId="10" xfId="42" applyFont="1" applyBorder="1"/>
    <xf numFmtId="0" fontId="11" fillId="0" borderId="17" xfId="42" applyFont="1" applyBorder="1"/>
    <xf numFmtId="0" fontId="11" fillId="0" borderId="24" xfId="42" applyFont="1" applyBorder="1"/>
    <xf numFmtId="0" fontId="11" fillId="0" borderId="23" xfId="42" applyFont="1" applyBorder="1"/>
    <xf numFmtId="168" fontId="9" fillId="0" borderId="15" xfId="58" applyFont="1" applyFill="1" applyBorder="1" applyAlignment="1">
      <alignment horizontal="centerContinuous"/>
    </xf>
    <xf numFmtId="168" fontId="7" fillId="0" borderId="0" xfId="63" applyFont="1" applyFill="1" applyBorder="1" applyAlignment="1" applyProtection="1">
      <alignment horizontal="centerContinuous"/>
    </xf>
    <xf numFmtId="168" fontId="7" fillId="0" borderId="0" xfId="58" applyFont="1" applyFill="1" applyBorder="1" applyAlignment="1" applyProtection="1">
      <alignment horizontal="centerContinuous"/>
    </xf>
    <xf numFmtId="168" fontId="9" fillId="0" borderId="0" xfId="58" applyFont="1" applyFill="1" applyBorder="1" applyAlignment="1">
      <alignment horizontal="left"/>
    </xf>
    <xf numFmtId="168" fontId="9" fillId="0" borderId="0" xfId="58" applyFont="1" applyFill="1" applyBorder="1"/>
    <xf numFmtId="0" fontId="11" fillId="0" borderId="0" xfId="42" applyFont="1" applyFill="1" applyBorder="1"/>
    <xf numFmtId="168" fontId="9" fillId="0" borderId="15" xfId="58" applyFont="1" applyFill="1" applyBorder="1"/>
    <xf numFmtId="168" fontId="9" fillId="0" borderId="13" xfId="59" applyFont="1" applyBorder="1"/>
    <xf numFmtId="168" fontId="9" fillId="0" borderId="18" xfId="59" applyFont="1" applyBorder="1"/>
    <xf numFmtId="168" fontId="9" fillId="0" borderId="14" xfId="59" applyFont="1" applyBorder="1"/>
    <xf numFmtId="168" fontId="9" fillId="0" borderId="11" xfId="59" applyFont="1" applyBorder="1"/>
    <xf numFmtId="168" fontId="9" fillId="0" borderId="15" xfId="59" applyFont="1" applyBorder="1"/>
    <xf numFmtId="168" fontId="7" fillId="0" borderId="0" xfId="65" applyFont="1" applyFill="1" applyBorder="1" applyAlignment="1" applyProtection="1">
      <alignment horizontal="centerContinuous"/>
    </xf>
    <xf numFmtId="168" fontId="9" fillId="0" borderId="0" xfId="59" applyFont="1" applyFill="1" applyBorder="1" applyAlignment="1" applyProtection="1">
      <alignment horizontal="centerContinuous"/>
    </xf>
    <xf numFmtId="168" fontId="9" fillId="0" borderId="0" xfId="59" applyFont="1" applyFill="1" applyBorder="1" applyAlignment="1">
      <alignment horizontal="centerContinuous"/>
    </xf>
    <xf numFmtId="168" fontId="9" fillId="0" borderId="0" xfId="59" applyFont="1" applyBorder="1" applyAlignment="1" applyProtection="1">
      <alignment horizontal="left"/>
    </xf>
    <xf numFmtId="168" fontId="9" fillId="0" borderId="16" xfId="59" applyFont="1" applyBorder="1"/>
    <xf numFmtId="168" fontId="9" fillId="0" borderId="10" xfId="59" applyFont="1" applyBorder="1"/>
    <xf numFmtId="168" fontId="9" fillId="0" borderId="10" xfId="59" applyFont="1" applyBorder="1" applyAlignment="1">
      <alignment horizontal="center"/>
    </xf>
    <xf numFmtId="168" fontId="9" fillId="0" borderId="17" xfId="59" applyFont="1" applyBorder="1"/>
    <xf numFmtId="3" fontId="9" fillId="0" borderId="0" xfId="59" applyNumberFormat="1" applyFont="1" applyBorder="1" applyAlignment="1">
      <alignment horizontal="center"/>
    </xf>
    <xf numFmtId="3" fontId="9" fillId="0" borderId="0" xfId="59" applyNumberFormat="1" applyFont="1" applyBorder="1" applyAlignment="1" applyProtection="1">
      <alignment horizontal="center"/>
    </xf>
    <xf numFmtId="168" fontId="8" fillId="0" borderId="0" xfId="59" applyFont="1" applyBorder="1" applyAlignment="1">
      <alignment horizontal="right"/>
    </xf>
    <xf numFmtId="0" fontId="23" fillId="0" borderId="0" xfId="0" applyFont="1" applyBorder="1" applyAlignment="1">
      <alignment horizontal="centerContinuous"/>
    </xf>
    <xf numFmtId="0" fontId="23" fillId="0" borderId="0" xfId="0" applyFont="1" applyBorder="1"/>
    <xf numFmtId="0" fontId="0" fillId="0" borderId="0" xfId="0" applyBorder="1" applyAlignment="1">
      <alignment horizontal="right"/>
    </xf>
    <xf numFmtId="0" fontId="0" fillId="0" borderId="23" xfId="0" applyBorder="1"/>
    <xf numFmtId="0" fontId="43" fillId="27" borderId="22" xfId="41" applyFont="1" applyFill="1" applyBorder="1" applyAlignment="1">
      <alignment horizontal="left"/>
    </xf>
    <xf numFmtId="0" fontId="43" fillId="27" borderId="24" xfId="41" applyFont="1" applyFill="1" applyBorder="1" applyAlignment="1">
      <alignment horizontal="left"/>
    </xf>
    <xf numFmtId="0" fontId="43" fillId="27" borderId="23" xfId="41" applyFont="1" applyFill="1" applyBorder="1" applyAlignment="1">
      <alignment horizontal="left"/>
    </xf>
    <xf numFmtId="168" fontId="9" fillId="27" borderId="24" xfId="58" applyFont="1" applyFill="1" applyBorder="1"/>
    <xf numFmtId="168" fontId="9" fillId="27" borderId="23" xfId="58" applyFont="1" applyFill="1" applyBorder="1"/>
    <xf numFmtId="0" fontId="11" fillId="27" borderId="24" xfId="42" applyFont="1" applyFill="1" applyBorder="1"/>
    <xf numFmtId="0" fontId="0" fillId="27" borderId="23" xfId="0" applyFill="1" applyBorder="1"/>
    <xf numFmtId="0" fontId="43" fillId="27" borderId="22" xfId="41" applyFont="1" applyFill="1" applyBorder="1" applyAlignment="1"/>
    <xf numFmtId="0" fontId="43" fillId="27" borderId="24" xfId="41" applyFont="1" applyFill="1" applyBorder="1" applyAlignment="1"/>
    <xf numFmtId="0" fontId="43" fillId="27" borderId="23" xfId="41" applyFont="1" applyFill="1" applyBorder="1" applyAlignment="1"/>
    <xf numFmtId="3" fontId="13" fillId="24" borderId="19" xfId="71" applyNumberFormat="1" applyFont="1" applyFill="1" applyBorder="1"/>
    <xf numFmtId="168" fontId="13" fillId="24" borderId="19" xfId="71" applyFont="1" applyFill="1" applyBorder="1"/>
    <xf numFmtId="168" fontId="13" fillId="24" borderId="15" xfId="71" applyFont="1" applyFill="1" applyBorder="1"/>
    <xf numFmtId="168" fontId="10" fillId="0" borderId="0" xfId="58" applyFont="1" applyBorder="1" applyAlignment="1">
      <alignment horizontal="center" wrapText="1"/>
    </xf>
    <xf numFmtId="0" fontId="12" fillId="0" borderId="18" xfId="0" applyFont="1" applyBorder="1" applyAlignment="1">
      <alignment horizontal="justify" wrapText="1"/>
    </xf>
    <xf numFmtId="0" fontId="0" fillId="0" borderId="18" xfId="0" applyBorder="1" applyAlignment="1"/>
    <xf numFmtId="168" fontId="11" fillId="0" borderId="11" xfId="68" applyFont="1" applyBorder="1" applyAlignment="1" applyProtection="1">
      <alignment horizontal="left"/>
    </xf>
    <xf numFmtId="168" fontId="12" fillId="18" borderId="13" xfId="72" applyFont="1" applyFill="1" applyBorder="1" applyAlignment="1" applyProtection="1">
      <alignment horizontal="left"/>
    </xf>
    <xf numFmtId="168" fontId="13" fillId="18" borderId="18" xfId="72" applyFont="1" applyFill="1" applyBorder="1" applyAlignment="1" applyProtection="1">
      <alignment horizontal="left"/>
    </xf>
    <xf numFmtId="168" fontId="13" fillId="18" borderId="14" xfId="72" applyFont="1" applyFill="1" applyBorder="1" applyAlignment="1" applyProtection="1">
      <alignment horizontal="left"/>
    </xf>
    <xf numFmtId="0" fontId="15" fillId="0" borderId="0" xfId="0" applyFont="1" applyAlignment="1">
      <alignment vertical="justify" wrapText="1"/>
    </xf>
    <xf numFmtId="0" fontId="44" fillId="0" borderId="0" xfId="0" applyFont="1"/>
    <xf numFmtId="0" fontId="45" fillId="0" borderId="0" xfId="0" applyFont="1"/>
    <xf numFmtId="0" fontId="44" fillId="0" borderId="0" xfId="0" applyFont="1" applyAlignment="1">
      <alignment horizontal="left" indent="1"/>
    </xf>
    <xf numFmtId="0" fontId="45" fillId="0" borderId="0" xfId="0" applyFont="1" applyAlignment="1"/>
    <xf numFmtId="0" fontId="48" fillId="0" borderId="11" xfId="0" applyFont="1" applyBorder="1"/>
    <xf numFmtId="14" fontId="15" fillId="0" borderId="26" xfId="0" applyNumberFormat="1" applyFont="1" applyBorder="1"/>
    <xf numFmtId="0" fontId="18" fillId="0" borderId="0" xfId="0" applyFont="1" applyBorder="1" applyAlignment="1">
      <alignment horizontal="right"/>
    </xf>
    <xf numFmtId="0" fontId="8" fillId="0" borderId="11" xfId="0" applyFont="1" applyBorder="1" applyAlignment="1">
      <alignment horizontal="justify"/>
    </xf>
    <xf numFmtId="0" fontId="18" fillId="0" borderId="0" xfId="0" applyFont="1" applyFill="1" applyBorder="1" applyAlignment="1">
      <alignment horizontal="center"/>
    </xf>
    <xf numFmtId="168" fontId="11" fillId="0" borderId="28" xfId="66" applyFont="1" applyFill="1" applyBorder="1" applyAlignment="1" applyProtection="1">
      <alignment horizontal="left" vertical="center"/>
    </xf>
    <xf numFmtId="175" fontId="11" fillId="0" borderId="28" xfId="66" applyNumberFormat="1" applyFont="1" applyFill="1" applyBorder="1" applyAlignment="1" applyProtection="1">
      <alignment horizontal="left" vertical="center"/>
      <protection hidden="1"/>
    </xf>
    <xf numFmtId="168" fontId="11" fillId="0" borderId="29" xfId="66" applyFont="1" applyFill="1" applyBorder="1" applyAlignment="1" applyProtection="1">
      <alignment horizontal="left" vertical="center"/>
    </xf>
    <xf numFmtId="168" fontId="11" fillId="0" borderId="30" xfId="66" applyFont="1" applyFill="1" applyBorder="1" applyAlignment="1" applyProtection="1">
      <alignment horizontal="left" vertical="center"/>
    </xf>
    <xf numFmtId="175" fontId="11" fillId="0" borderId="29" xfId="66" applyNumberFormat="1" applyFont="1" applyFill="1" applyBorder="1" applyAlignment="1" applyProtection="1">
      <alignment horizontal="left" vertical="center"/>
      <protection hidden="1"/>
    </xf>
    <xf numFmtId="168" fontId="11" fillId="0" borderId="19" xfId="66" applyFont="1" applyFill="1" applyBorder="1" applyAlignment="1" applyProtection="1">
      <alignment horizontal="left" vertical="center"/>
    </xf>
    <xf numFmtId="168" fontId="11" fillId="0" borderId="20" xfId="66" applyFont="1" applyFill="1" applyBorder="1" applyAlignment="1" applyProtection="1">
      <alignment horizontal="left" vertical="center"/>
    </xf>
    <xf numFmtId="0" fontId="0" fillId="0" borderId="24" xfId="0" applyBorder="1"/>
    <xf numFmtId="168" fontId="9" fillId="0" borderId="0" xfId="59" applyFont="1" applyFill="1" applyBorder="1"/>
    <xf numFmtId="168" fontId="9" fillId="0" borderId="0" xfId="59" applyFont="1" applyFill="1" applyBorder="1" applyAlignment="1">
      <alignment horizontal="center"/>
    </xf>
    <xf numFmtId="168" fontId="9" fillId="0" borderId="0" xfId="59" applyFont="1" applyFill="1" applyBorder="1" applyAlignment="1" applyProtection="1">
      <alignment horizontal="left"/>
    </xf>
    <xf numFmtId="3" fontId="9" fillId="0" borderId="0" xfId="59" applyNumberFormat="1" applyFont="1" applyFill="1" applyBorder="1"/>
    <xf numFmtId="168" fontId="9" fillId="0" borderId="0" xfId="59" applyFont="1" applyFill="1" applyBorder="1" applyAlignment="1" applyProtection="1">
      <alignment horizontal="center"/>
    </xf>
    <xf numFmtId="168" fontId="10" fillId="0" borderId="0" xfId="59" applyFont="1" applyFill="1" applyBorder="1" applyAlignment="1" applyProtection="1">
      <alignment horizontal="left"/>
    </xf>
    <xf numFmtId="168" fontId="9" fillId="0" borderId="10" xfId="59" applyFont="1" applyFill="1" applyBorder="1"/>
    <xf numFmtId="168" fontId="9" fillId="0" borderId="10" xfId="59" applyFont="1" applyFill="1" applyBorder="1" applyAlignment="1">
      <alignment horizontal="center"/>
    </xf>
    <xf numFmtId="173" fontId="11" fillId="0" borderId="31" xfId="66" applyNumberFormat="1" applyFont="1" applyFill="1" applyBorder="1" applyAlignment="1" applyProtection="1">
      <alignment vertical="center"/>
      <protection locked="0"/>
    </xf>
    <xf numFmtId="173" fontId="11" fillId="0" borderId="32" xfId="66" applyNumberFormat="1" applyFont="1" applyFill="1" applyBorder="1" applyAlignment="1" applyProtection="1">
      <alignment vertical="center"/>
      <protection locked="0"/>
    </xf>
    <xf numFmtId="173" fontId="11" fillId="18" borderId="33" xfId="66" applyNumberFormat="1" applyFont="1" applyFill="1" applyBorder="1" applyAlignment="1" applyProtection="1">
      <alignment vertical="center"/>
      <protection hidden="1"/>
    </xf>
    <xf numFmtId="173" fontId="11" fillId="18" borderId="34" xfId="66" applyNumberFormat="1" applyFont="1" applyFill="1" applyBorder="1" applyAlignment="1" applyProtection="1">
      <alignment vertical="center"/>
      <protection hidden="1"/>
    </xf>
    <xf numFmtId="173" fontId="11" fillId="18" borderId="35" xfId="66" applyNumberFormat="1" applyFont="1" applyFill="1" applyBorder="1" applyAlignment="1" applyProtection="1">
      <alignment vertical="center"/>
      <protection locked="0"/>
    </xf>
    <xf numFmtId="173" fontId="11" fillId="18" borderId="36" xfId="66" applyNumberFormat="1" applyFont="1" applyFill="1" applyBorder="1" applyAlignment="1" applyProtection="1">
      <alignment vertical="center"/>
      <protection locked="0"/>
    </xf>
    <xf numFmtId="173" fontId="11" fillId="18" borderId="37" xfId="66" applyNumberFormat="1" applyFont="1" applyFill="1" applyBorder="1" applyAlignment="1" applyProtection="1">
      <alignment vertical="center"/>
      <protection locked="0"/>
    </xf>
    <xf numFmtId="173" fontId="11" fillId="18" borderId="38" xfId="66" applyNumberFormat="1" applyFont="1" applyFill="1" applyBorder="1" applyAlignment="1" applyProtection="1">
      <alignment vertical="center"/>
      <protection locked="0"/>
    </xf>
    <xf numFmtId="173" fontId="6" fillId="18" borderId="33" xfId="66" applyNumberFormat="1" applyFont="1" applyFill="1" applyBorder="1" applyAlignment="1" applyProtection="1">
      <alignment vertical="center"/>
      <protection hidden="1"/>
    </xf>
    <xf numFmtId="173" fontId="6" fillId="18" borderId="34" xfId="66" applyNumberFormat="1" applyFont="1" applyFill="1" applyBorder="1" applyAlignment="1" applyProtection="1">
      <alignment vertical="center"/>
      <protection hidden="1"/>
    </xf>
    <xf numFmtId="173" fontId="11" fillId="24" borderId="31" xfId="66" applyNumberFormat="1" applyFont="1" applyFill="1" applyBorder="1" applyAlignment="1" applyProtection="1">
      <alignment vertical="center"/>
      <protection locked="0"/>
    </xf>
    <xf numFmtId="173" fontId="11" fillId="24" borderId="32" xfId="66" applyNumberFormat="1" applyFont="1" applyFill="1" applyBorder="1" applyAlignment="1" applyProtection="1">
      <alignment vertical="center"/>
      <protection locked="0"/>
    </xf>
    <xf numFmtId="168" fontId="9" fillId="0" borderId="22" xfId="59" applyFont="1" applyBorder="1"/>
    <xf numFmtId="168" fontId="13" fillId="0" borderId="15" xfId="72" applyFont="1" applyBorder="1" applyAlignment="1" applyProtection="1">
      <alignment horizontal="center"/>
    </xf>
    <xf numFmtId="0" fontId="69" fillId="0" borderId="0" xfId="0" applyFont="1" applyFill="1" applyBorder="1" applyAlignment="1" applyProtection="1">
      <alignment horizontal="left" vertical="center"/>
    </xf>
    <xf numFmtId="0" fontId="71" fillId="0" borderId="0" xfId="0" applyFont="1" applyFill="1" applyBorder="1" applyAlignment="1" applyProtection="1">
      <alignment horizontal="left" vertical="center"/>
    </xf>
    <xf numFmtId="0" fontId="16" fillId="0" borderId="28" xfId="0" applyFont="1" applyFill="1" applyBorder="1" applyAlignment="1" applyProtection="1">
      <alignment horizontal="left" vertical="center" indent="1"/>
    </xf>
    <xf numFmtId="0" fontId="16" fillId="0" borderId="28" xfId="0" applyFont="1" applyFill="1" applyBorder="1" applyAlignment="1" applyProtection="1">
      <alignment horizontal="left" vertical="center"/>
    </xf>
    <xf numFmtId="0" fontId="16" fillId="0" borderId="28" xfId="0" applyFont="1" applyFill="1" applyBorder="1" applyAlignment="1" applyProtection="1">
      <alignment horizontal="left" vertical="center" indent="2"/>
    </xf>
    <xf numFmtId="0" fontId="16" fillId="0" borderId="28" xfId="0" applyFont="1" applyFill="1" applyBorder="1" applyAlignment="1">
      <alignment horizontal="left" vertical="center" indent="2"/>
    </xf>
    <xf numFmtId="0" fontId="16" fillId="0" borderId="28" xfId="0" applyFont="1" applyFill="1" applyBorder="1" applyAlignment="1">
      <alignment horizontal="left" vertical="center" indent="1"/>
    </xf>
    <xf numFmtId="0" fontId="16" fillId="0" borderId="29" xfId="0" applyFont="1" applyFill="1" applyBorder="1" applyAlignment="1" applyProtection="1">
      <alignment horizontal="left" vertical="center" indent="1"/>
    </xf>
    <xf numFmtId="0" fontId="7" fillId="0" borderId="12" xfId="0" applyFont="1" applyFill="1" applyBorder="1"/>
    <xf numFmtId="0" fontId="31" fillId="0" borderId="0" xfId="0" applyFont="1" applyFill="1"/>
    <xf numFmtId="0" fontId="1" fillId="0" borderId="12" xfId="0" applyFont="1" applyFill="1" applyBorder="1"/>
    <xf numFmtId="0" fontId="1" fillId="0" borderId="0" xfId="0" applyFont="1" applyFill="1"/>
    <xf numFmtId="0" fontId="1" fillId="0" borderId="0" xfId="0" applyFont="1" applyFill="1" applyBorder="1"/>
    <xf numFmtId="0" fontId="1" fillId="0" borderId="0" xfId="0" applyFont="1" applyBorder="1"/>
    <xf numFmtId="0" fontId="1" fillId="0" borderId="0" xfId="0" applyFont="1"/>
    <xf numFmtId="0" fontId="8" fillId="0" borderId="12" xfId="0" applyFont="1" applyFill="1" applyBorder="1"/>
    <xf numFmtId="0" fontId="8" fillId="0" borderId="0" xfId="0" applyFont="1" applyFill="1" applyBorder="1"/>
    <xf numFmtId="0" fontId="1" fillId="0" borderId="23" xfId="0" applyFont="1" applyFill="1" applyBorder="1"/>
    <xf numFmtId="0" fontId="30" fillId="0" borderId="0" xfId="0" applyFont="1" applyProtection="1"/>
    <xf numFmtId="0" fontId="23" fillId="0" borderId="0" xfId="0" applyFont="1" applyFill="1"/>
    <xf numFmtId="0" fontId="30" fillId="0" borderId="0" xfId="0" applyFont="1" applyFill="1" applyProtection="1"/>
    <xf numFmtId="49" fontId="0" fillId="0" borderId="12" xfId="0" applyNumberFormat="1" applyBorder="1" applyAlignment="1">
      <alignment horizontal="right"/>
    </xf>
    <xf numFmtId="0" fontId="23" fillId="0" borderId="12" xfId="0" applyFont="1" applyFill="1" applyBorder="1"/>
    <xf numFmtId="0" fontId="23" fillId="0" borderId="22" xfId="0" applyFont="1" applyFill="1" applyBorder="1"/>
    <xf numFmtId="0" fontId="0" fillId="0" borderId="12" xfId="0" applyBorder="1" applyAlignment="1">
      <alignment vertical="top"/>
    </xf>
    <xf numFmtId="0" fontId="0" fillId="0" borderId="12" xfId="0" applyBorder="1" applyAlignment="1">
      <alignment vertical="top" wrapText="1"/>
    </xf>
    <xf numFmtId="49" fontId="1" fillId="0" borderId="0" xfId="0" applyNumberFormat="1" applyFont="1" applyFill="1"/>
    <xf numFmtId="0" fontId="1" fillId="0" borderId="0" xfId="0" applyNumberFormat="1" applyFont="1" applyFill="1"/>
    <xf numFmtId="9" fontId="1" fillId="0" borderId="22" xfId="74" applyFont="1" applyFill="1" applyBorder="1"/>
    <xf numFmtId="9" fontId="0" fillId="0" borderId="12" xfId="0" applyNumberFormat="1" applyBorder="1"/>
    <xf numFmtId="0" fontId="7" fillId="0" borderId="0" xfId="0" applyFont="1" applyAlignment="1">
      <alignment horizontal="left"/>
    </xf>
    <xf numFmtId="49" fontId="7" fillId="24" borderId="22" xfId="0" applyNumberFormat="1" applyFont="1" applyFill="1" applyBorder="1"/>
    <xf numFmtId="0" fontId="7" fillId="24" borderId="24" xfId="0" applyFont="1" applyFill="1" applyBorder="1"/>
    <xf numFmtId="49" fontId="0" fillId="0" borderId="11" xfId="0" quotePrefix="1" applyNumberFormat="1" applyBorder="1"/>
    <xf numFmtId="49" fontId="74" fillId="0" borderId="0" xfId="0" applyNumberFormat="1" applyFont="1" applyBorder="1"/>
    <xf numFmtId="0" fontId="75" fillId="0" borderId="0" xfId="0" applyFont="1" applyBorder="1"/>
    <xf numFmtId="49" fontId="0" fillId="24" borderId="11" xfId="0" quotePrefix="1" applyNumberFormat="1" applyFill="1" applyBorder="1"/>
    <xf numFmtId="0" fontId="0" fillId="24" borderId="0" xfId="0" applyFill="1" applyBorder="1"/>
    <xf numFmtId="0" fontId="76" fillId="0" borderId="0" xfId="0" applyFont="1" applyBorder="1"/>
    <xf numFmtId="0" fontId="8" fillId="0" borderId="0" xfId="0" applyFont="1" applyFill="1"/>
    <xf numFmtId="0" fontId="74" fillId="0" borderId="0" xfId="0" applyFont="1" applyBorder="1"/>
    <xf numFmtId="0" fontId="0" fillId="0" borderId="16" xfId="0" quotePrefix="1" applyNumberFormat="1" applyBorder="1"/>
    <xf numFmtId="49" fontId="7" fillId="24" borderId="12" xfId="0" applyNumberFormat="1" applyFont="1" applyFill="1" applyBorder="1"/>
    <xf numFmtId="0" fontId="7" fillId="0" borderId="0" xfId="0" applyFont="1" applyFill="1" applyBorder="1"/>
    <xf numFmtId="49" fontId="7" fillId="0" borderId="0" xfId="0" applyNumberFormat="1" applyFont="1" applyFill="1" applyBorder="1"/>
    <xf numFmtId="0" fontId="0" fillId="0" borderId="12" xfId="0" applyFill="1" applyBorder="1"/>
    <xf numFmtId="49" fontId="0" fillId="0" borderId="0" xfId="0" applyNumberFormat="1" applyFill="1" applyBorder="1"/>
    <xf numFmtId="49" fontId="1" fillId="0" borderId="12" xfId="0" applyNumberFormat="1" applyFont="1" applyFill="1" applyBorder="1"/>
    <xf numFmtId="0" fontId="0" fillId="23" borderId="12" xfId="0" applyFill="1" applyBorder="1"/>
    <xf numFmtId="0" fontId="0" fillId="23" borderId="0" xfId="0" applyFill="1" applyBorder="1"/>
    <xf numFmtId="49" fontId="0" fillId="23" borderId="0" xfId="0" applyNumberFormat="1" applyFill="1" applyBorder="1"/>
    <xf numFmtId="49" fontId="1" fillId="0" borderId="0" xfId="0" applyNumberFormat="1" applyFont="1" applyFill="1" applyAlignment="1">
      <alignment horizontal="left"/>
    </xf>
    <xf numFmtId="2" fontId="1" fillId="0" borderId="0" xfId="0" applyNumberFormat="1" applyFont="1" applyFill="1" applyBorder="1"/>
    <xf numFmtId="49" fontId="7" fillId="0" borderId="12" xfId="0" applyNumberFormat="1" applyFont="1" applyFill="1" applyBorder="1"/>
    <xf numFmtId="0" fontId="22" fillId="0" borderId="0" xfId="41" applyFont="1" applyBorder="1"/>
    <xf numFmtId="0" fontId="47" fillId="0" borderId="11" xfId="47" applyFont="1" applyBorder="1" applyAlignment="1">
      <alignment horizontal="left" indent="2"/>
    </xf>
    <xf numFmtId="0" fontId="1" fillId="0" borderId="11" xfId="0" applyFont="1" applyBorder="1"/>
    <xf numFmtId="0" fontId="11" fillId="0" borderId="21" xfId="0" applyFont="1" applyFill="1" applyBorder="1" applyAlignment="1">
      <alignment horizontal="center"/>
    </xf>
    <xf numFmtId="49" fontId="11" fillId="0" borderId="19" xfId="0" applyNumberFormat="1" applyFont="1" applyFill="1" applyBorder="1" applyAlignment="1">
      <alignment horizontal="center"/>
    </xf>
    <xf numFmtId="0" fontId="11" fillId="0" borderId="19" xfId="0" applyFont="1" applyFill="1" applyBorder="1" applyAlignment="1">
      <alignment horizontal="center"/>
    </xf>
    <xf numFmtId="0" fontId="11" fillId="0" borderId="20" xfId="42" applyFont="1" applyFill="1" applyBorder="1"/>
    <xf numFmtId="49" fontId="8" fillId="0" borderId="0" xfId="45" applyNumberFormat="1" applyFont="1" applyBorder="1"/>
    <xf numFmtId="0" fontId="8" fillId="0" borderId="0" xfId="45" applyFont="1" applyFill="1" applyBorder="1" applyAlignment="1">
      <alignment horizontal="left"/>
    </xf>
    <xf numFmtId="0" fontId="8" fillId="0" borderId="0" xfId="45" quotePrefix="1" applyFont="1" applyFill="1" applyBorder="1" applyAlignment="1">
      <alignment horizontal="left"/>
    </xf>
    <xf numFmtId="1" fontId="10" fillId="0" borderId="12" xfId="58" applyNumberFormat="1" applyFont="1" applyFill="1" applyBorder="1" applyAlignment="1" applyProtection="1">
      <alignment horizontal="center" wrapText="1"/>
    </xf>
    <xf numFmtId="0" fontId="6" fillId="0" borderId="12" xfId="68" applyNumberFormat="1" applyFont="1" applyFill="1" applyBorder="1" applyAlignment="1" applyProtection="1">
      <alignment horizontal="center"/>
    </xf>
    <xf numFmtId="4" fontId="67" fillId="0" borderId="12" xfId="0" applyNumberFormat="1" applyFont="1" applyFill="1" applyBorder="1" applyAlignment="1" applyProtection="1">
      <alignment vertical="center"/>
      <protection hidden="1"/>
    </xf>
    <xf numFmtId="173" fontId="11" fillId="24" borderId="39" xfId="64" applyNumberFormat="1" applyFont="1" applyFill="1" applyBorder="1" applyAlignment="1" applyProtection="1">
      <alignment vertical="center"/>
      <protection locked="0"/>
    </xf>
    <xf numFmtId="173" fontId="11" fillId="24" borderId="37" xfId="64" applyNumberFormat="1" applyFont="1" applyFill="1" applyBorder="1" applyAlignment="1" applyProtection="1">
      <alignment vertical="center"/>
      <protection locked="0"/>
    </xf>
    <xf numFmtId="173" fontId="11" fillId="24" borderId="38" xfId="64" applyNumberFormat="1" applyFont="1" applyFill="1" applyBorder="1" applyAlignment="1" applyProtection="1">
      <alignment vertical="center"/>
      <protection locked="0"/>
    </xf>
    <xf numFmtId="173" fontId="11" fillId="24" borderId="40" xfId="64" applyNumberFormat="1" applyFont="1" applyFill="1" applyBorder="1" applyAlignment="1" applyProtection="1">
      <alignment vertical="center"/>
      <protection locked="0"/>
    </xf>
    <xf numFmtId="173" fontId="11" fillId="24" borderId="31" xfId="64" applyNumberFormat="1" applyFont="1" applyFill="1" applyBorder="1" applyAlignment="1" applyProtection="1">
      <alignment vertical="center"/>
      <protection locked="0"/>
    </xf>
    <xf numFmtId="173" fontId="11" fillId="24" borderId="32" xfId="64" applyNumberFormat="1" applyFont="1" applyFill="1" applyBorder="1" applyAlignment="1" applyProtection="1">
      <alignment vertical="center"/>
      <protection locked="0"/>
    </xf>
    <xf numFmtId="173" fontId="11" fillId="24" borderId="41" xfId="64" applyNumberFormat="1" applyFont="1" applyFill="1" applyBorder="1" applyAlignment="1" applyProtection="1">
      <alignment vertical="center"/>
      <protection locked="0"/>
    </xf>
    <xf numFmtId="173" fontId="11" fillId="24" borderId="42" xfId="64" applyNumberFormat="1" applyFont="1" applyFill="1" applyBorder="1" applyAlignment="1" applyProtection="1">
      <alignment vertical="center"/>
      <protection locked="0"/>
    </xf>
    <xf numFmtId="173" fontId="11" fillId="24" borderId="43" xfId="64" applyNumberFormat="1" applyFont="1" applyFill="1" applyBorder="1" applyAlignment="1" applyProtection="1">
      <alignment vertical="center"/>
      <protection locked="0"/>
    </xf>
    <xf numFmtId="173" fontId="11" fillId="24" borderId="44" xfId="64" applyNumberFormat="1" applyFont="1" applyFill="1" applyBorder="1" applyAlignment="1" applyProtection="1">
      <alignment vertical="center"/>
      <protection locked="0"/>
    </xf>
    <xf numFmtId="173" fontId="11" fillId="24" borderId="45" xfId="64" applyNumberFormat="1" applyFont="1" applyFill="1" applyBorder="1" applyAlignment="1" applyProtection="1">
      <alignment vertical="center"/>
      <protection locked="0"/>
    </xf>
    <xf numFmtId="173" fontId="11" fillId="24" borderId="46" xfId="64" applyNumberFormat="1" applyFont="1" applyFill="1" applyBorder="1" applyAlignment="1" applyProtection="1">
      <alignment vertical="center"/>
      <protection locked="0"/>
    </xf>
    <xf numFmtId="173" fontId="11" fillId="24" borderId="47" xfId="64" applyNumberFormat="1" applyFont="1" applyFill="1" applyBorder="1" applyAlignment="1" applyProtection="1">
      <alignment vertical="center"/>
      <protection locked="0"/>
    </xf>
    <xf numFmtId="173" fontId="11" fillId="24" borderId="48" xfId="64" applyNumberFormat="1" applyFont="1" applyFill="1" applyBorder="1" applyAlignment="1" applyProtection="1">
      <alignment vertical="center"/>
      <protection locked="0"/>
    </xf>
    <xf numFmtId="173" fontId="11" fillId="24" borderId="49" xfId="64" applyNumberFormat="1" applyFont="1" applyFill="1" applyBorder="1" applyAlignment="1" applyProtection="1">
      <alignment vertical="center"/>
      <protection locked="0"/>
    </xf>
    <xf numFmtId="168" fontId="6" fillId="18" borderId="50" xfId="66" applyFont="1" applyFill="1" applyBorder="1" applyAlignment="1" applyProtection="1">
      <alignment horizontal="center" vertical="center"/>
    </xf>
    <xf numFmtId="168" fontId="6" fillId="18" borderId="39" xfId="66" applyFont="1" applyFill="1" applyBorder="1" applyAlignment="1" applyProtection="1">
      <alignment horizontal="center" vertical="center"/>
    </xf>
    <xf numFmtId="173" fontId="11" fillId="24" borderId="42" xfId="66" applyNumberFormat="1" applyFont="1" applyFill="1" applyBorder="1" applyAlignment="1" applyProtection="1">
      <alignment vertical="center"/>
      <protection locked="0"/>
    </xf>
    <xf numFmtId="173" fontId="11" fillId="24" borderId="43" xfId="66" applyNumberFormat="1" applyFont="1" applyFill="1" applyBorder="1" applyAlignment="1" applyProtection="1">
      <alignment vertical="center"/>
      <protection locked="0"/>
    </xf>
    <xf numFmtId="173" fontId="11" fillId="0" borderId="37" xfId="66" applyNumberFormat="1" applyFont="1" applyFill="1" applyBorder="1" applyAlignment="1" applyProtection="1">
      <alignment vertical="center"/>
      <protection hidden="1"/>
    </xf>
    <xf numFmtId="173" fontId="11" fillId="0" borderId="38" xfId="66" applyNumberFormat="1" applyFont="1" applyFill="1" applyBorder="1" applyAlignment="1" applyProtection="1">
      <alignment vertical="center"/>
      <protection hidden="1"/>
    </xf>
    <xf numFmtId="173" fontId="11" fillId="0" borderId="37" xfId="66" applyNumberFormat="1" applyFont="1" applyFill="1" applyBorder="1" applyAlignment="1" applyProtection="1">
      <alignment vertical="center"/>
      <protection locked="0"/>
    </xf>
    <xf numFmtId="0" fontId="8" fillId="24" borderId="12" xfId="48" applyFont="1" applyFill="1" applyBorder="1" applyProtection="1">
      <protection locked="0"/>
    </xf>
    <xf numFmtId="168" fontId="13" fillId="0" borderId="0" xfId="70" applyFont="1" applyProtection="1">
      <protection locked="0"/>
    </xf>
    <xf numFmtId="168" fontId="13" fillId="0" borderId="0" xfId="70" applyFont="1" applyAlignment="1" applyProtection="1">
      <alignment horizontal="center"/>
      <protection locked="0"/>
    </xf>
    <xf numFmtId="168" fontId="13" fillId="0" borderId="0" xfId="70" applyFont="1" applyFill="1" applyProtection="1">
      <protection locked="0"/>
    </xf>
    <xf numFmtId="168" fontId="7" fillId="0" borderId="18" xfId="70" applyFont="1" applyFill="1" applyBorder="1" applyAlignment="1" applyProtection="1">
      <alignment horizontal="centerContinuous"/>
      <protection locked="0"/>
    </xf>
    <xf numFmtId="168" fontId="7" fillId="0" borderId="0" xfId="70" applyFont="1" applyFill="1" applyBorder="1" applyAlignment="1" applyProtection="1">
      <alignment horizontal="centerContinuous"/>
      <protection locked="0"/>
    </xf>
    <xf numFmtId="168" fontId="13" fillId="0" borderId="0" xfId="70" applyFont="1" applyFill="1" applyBorder="1" applyAlignment="1" applyProtection="1">
      <alignment horizontal="centerContinuous"/>
      <protection locked="0"/>
    </xf>
    <xf numFmtId="168" fontId="13" fillId="0" borderId="0" xfId="70" applyFont="1" applyFill="1" applyBorder="1" applyProtection="1">
      <protection locked="0"/>
    </xf>
    <xf numFmtId="168" fontId="13" fillId="0" borderId="0" xfId="70" applyFont="1" applyFill="1" applyBorder="1" applyAlignment="1" applyProtection="1">
      <alignment horizontal="center"/>
      <protection locked="0"/>
    </xf>
    <xf numFmtId="168" fontId="13" fillId="0" borderId="18" xfId="70" applyFont="1" applyFill="1" applyBorder="1" applyProtection="1">
      <protection locked="0"/>
    </xf>
    <xf numFmtId="168" fontId="13" fillId="0" borderId="10" xfId="70" applyFont="1" applyBorder="1" applyProtection="1">
      <protection locked="0"/>
    </xf>
    <xf numFmtId="168" fontId="13" fillId="0" borderId="0" xfId="70" applyFont="1" applyBorder="1" applyProtection="1">
      <protection locked="0"/>
    </xf>
    <xf numFmtId="168" fontId="13" fillId="0" borderId="0" xfId="70" applyFont="1" applyBorder="1" applyAlignment="1" applyProtection="1">
      <alignment horizontal="center"/>
      <protection locked="0"/>
    </xf>
    <xf numFmtId="168" fontId="10" fillId="0" borderId="10" xfId="59" applyFont="1" applyFill="1" applyBorder="1" applyAlignment="1" applyProtection="1">
      <alignment horizontal="right"/>
      <protection locked="0"/>
    </xf>
    <xf numFmtId="168" fontId="13" fillId="24" borderId="19" xfId="70" applyFont="1" applyFill="1" applyBorder="1" applyProtection="1">
      <protection locked="0"/>
    </xf>
    <xf numFmtId="14" fontId="13" fillId="24" borderId="19" xfId="70" applyNumberFormat="1" applyFont="1" applyFill="1" applyBorder="1" applyProtection="1">
      <protection locked="0"/>
    </xf>
    <xf numFmtId="0" fontId="13" fillId="24" borderId="19" xfId="70" applyNumberFormat="1" applyFont="1" applyFill="1" applyBorder="1" applyProtection="1">
      <protection locked="0"/>
    </xf>
    <xf numFmtId="168" fontId="13" fillId="24" borderId="19" xfId="70" applyFont="1" applyFill="1" applyBorder="1" applyAlignment="1" applyProtection="1">
      <protection locked="0"/>
    </xf>
    <xf numFmtId="3" fontId="13" fillId="24" borderId="19" xfId="70" applyNumberFormat="1" applyFont="1" applyFill="1" applyBorder="1" applyProtection="1">
      <protection locked="0"/>
    </xf>
    <xf numFmtId="168" fontId="13" fillId="24" borderId="20" xfId="70" applyFont="1" applyFill="1" applyBorder="1" applyProtection="1">
      <protection locked="0"/>
    </xf>
    <xf numFmtId="14" fontId="13" fillId="24" borderId="20" xfId="70" applyNumberFormat="1" applyFont="1" applyFill="1" applyBorder="1" applyProtection="1">
      <protection locked="0"/>
    </xf>
    <xf numFmtId="0" fontId="13" fillId="24" borderId="20" xfId="70" applyNumberFormat="1" applyFont="1" applyFill="1" applyBorder="1" applyProtection="1">
      <protection locked="0"/>
    </xf>
    <xf numFmtId="168" fontId="13" fillId="24" borderId="20" xfId="70" applyFont="1" applyFill="1" applyBorder="1" applyAlignment="1" applyProtection="1">
      <protection locked="0"/>
    </xf>
    <xf numFmtId="3" fontId="13" fillId="24" borderId="20" xfId="70" applyNumberFormat="1" applyFont="1" applyFill="1" applyBorder="1" applyAlignment="1" applyProtection="1">
      <alignment horizontal="center"/>
      <protection locked="0"/>
    </xf>
    <xf numFmtId="168" fontId="12" fillId="0" borderId="22" xfId="70" applyFont="1" applyBorder="1" applyProtection="1">
      <protection locked="0"/>
    </xf>
    <xf numFmtId="168" fontId="13" fillId="0" borderId="24" xfId="70" applyFont="1" applyBorder="1" applyProtection="1">
      <protection locked="0"/>
    </xf>
    <xf numFmtId="14" fontId="13" fillId="0" borderId="23" xfId="70" applyNumberFormat="1" applyFont="1" applyBorder="1" applyProtection="1">
      <protection locked="0"/>
    </xf>
    <xf numFmtId="168" fontId="12" fillId="0" borderId="12" xfId="70" applyFont="1" applyBorder="1" applyProtection="1">
      <protection locked="0"/>
    </xf>
    <xf numFmtId="168" fontId="13" fillId="0" borderId="0" xfId="70" applyFont="1" applyBorder="1" applyAlignment="1" applyProtection="1">
      <alignment wrapText="1"/>
      <protection locked="0"/>
    </xf>
    <xf numFmtId="168" fontId="12" fillId="0" borderId="0" xfId="70" applyFont="1" applyProtection="1">
      <protection locked="0"/>
    </xf>
    <xf numFmtId="14" fontId="13" fillId="0" borderId="0" xfId="70" applyNumberFormat="1" applyFont="1" applyProtection="1">
      <protection locked="0"/>
    </xf>
    <xf numFmtId="168" fontId="13" fillId="0" borderId="0" xfId="70" applyFont="1" applyAlignment="1" applyProtection="1">
      <alignment horizontal="left"/>
      <protection locked="0"/>
    </xf>
    <xf numFmtId="168" fontId="13" fillId="0" borderId="0" xfId="70" applyFont="1" applyAlignment="1" applyProtection="1">
      <protection locked="0"/>
    </xf>
    <xf numFmtId="14" fontId="13" fillId="0" borderId="0" xfId="70" applyNumberFormat="1" applyFont="1" applyAlignment="1" applyProtection="1">
      <protection locked="0"/>
    </xf>
    <xf numFmtId="0" fontId="43" fillId="27" borderId="22" xfId="41" applyFont="1" applyFill="1" applyBorder="1" applyAlignment="1" applyProtection="1">
      <protection locked="0"/>
    </xf>
    <xf numFmtId="0" fontId="43" fillId="27" borderId="24" xfId="41" applyFont="1" applyFill="1" applyBorder="1" applyAlignment="1" applyProtection="1">
      <protection locked="0"/>
    </xf>
    <xf numFmtId="0" fontId="43" fillId="27" borderId="23" xfId="41" applyFont="1" applyFill="1" applyBorder="1" applyAlignment="1" applyProtection="1">
      <protection locked="0"/>
    </xf>
    <xf numFmtId="0" fontId="0" fillId="0" borderId="0" xfId="0" applyAlignment="1" applyProtection="1">
      <protection locked="0"/>
    </xf>
    <xf numFmtId="0" fontId="11" fillId="0" borderId="0" xfId="0" applyFont="1" applyAlignment="1" applyProtection="1">
      <protection locked="0"/>
    </xf>
    <xf numFmtId="0" fontId="11" fillId="0" borderId="0" xfId="41" applyFont="1" applyAlignment="1" applyProtection="1">
      <protection locked="0"/>
    </xf>
    <xf numFmtId="0" fontId="11" fillId="0" borderId="22" xfId="41" applyFont="1" applyBorder="1" applyAlignment="1" applyProtection="1">
      <alignment horizontal="left"/>
      <protection locked="0"/>
    </xf>
    <xf numFmtId="0" fontId="11" fillId="0" borderId="24" xfId="41" applyFont="1" applyBorder="1" applyAlignment="1" applyProtection="1">
      <alignment horizontal="left"/>
      <protection locked="0"/>
    </xf>
    <xf numFmtId="0" fontId="11" fillId="0" borderId="23" xfId="41" applyFont="1" applyBorder="1" applyAlignment="1" applyProtection="1">
      <alignment horizontal="left"/>
      <protection locked="0"/>
    </xf>
    <xf numFmtId="168" fontId="41" fillId="28" borderId="14" xfId="70" applyFont="1" applyFill="1" applyBorder="1" applyAlignment="1" applyProtection="1">
      <alignment horizontal="left"/>
      <protection locked="0"/>
    </xf>
    <xf numFmtId="168" fontId="13" fillId="0" borderId="0" xfId="70" applyFont="1" applyFill="1" applyAlignment="1" applyProtection="1">
      <protection locked="0"/>
    </xf>
    <xf numFmtId="168" fontId="13" fillId="0" borderId="0" xfId="70" applyFont="1" applyFill="1" applyBorder="1" applyAlignment="1" applyProtection="1">
      <protection locked="0"/>
    </xf>
    <xf numFmtId="0" fontId="43" fillId="0" borderId="0" xfId="41" applyFont="1" applyFill="1" applyBorder="1" applyAlignment="1" applyProtection="1">
      <protection locked="0"/>
    </xf>
    <xf numFmtId="0" fontId="0" fillId="0" borderId="0" xfId="0" applyFill="1" applyBorder="1" applyAlignment="1" applyProtection="1">
      <protection locked="0"/>
    </xf>
    <xf numFmtId="0" fontId="11" fillId="0" borderId="0" xfId="41" applyFont="1" applyFill="1" applyBorder="1" applyAlignment="1" applyProtection="1">
      <alignment horizontal="left"/>
      <protection locked="0"/>
    </xf>
    <xf numFmtId="171" fontId="11" fillId="0" borderId="51" xfId="42" applyNumberFormat="1" applyFont="1" applyFill="1" applyBorder="1"/>
    <xf numFmtId="171" fontId="11" fillId="0" borderId="52" xfId="42" applyNumberFormat="1" applyFont="1" applyFill="1" applyBorder="1"/>
    <xf numFmtId="172" fontId="11" fillId="24" borderId="53" xfId="74" applyNumberFormat="1" applyFont="1" applyFill="1" applyBorder="1" applyProtection="1">
      <protection locked="0"/>
    </xf>
    <xf numFmtId="172" fontId="11" fillId="24" borderId="54" xfId="74" applyNumberFormat="1" applyFont="1" applyFill="1" applyBorder="1" applyProtection="1">
      <protection locked="0"/>
    </xf>
    <xf numFmtId="168" fontId="11" fillId="24" borderId="40" xfId="66" applyFont="1" applyFill="1" applyBorder="1" applyAlignment="1" applyProtection="1">
      <alignment horizontal="left" vertical="center"/>
      <protection locked="0"/>
    </xf>
    <xf numFmtId="175" fontId="11" fillId="24" borderId="40" xfId="66" applyNumberFormat="1" applyFont="1" applyFill="1" applyBorder="1" applyAlignment="1" applyProtection="1">
      <alignment horizontal="left" vertical="center"/>
      <protection locked="0"/>
    </xf>
    <xf numFmtId="168" fontId="11" fillId="24" borderId="41" xfId="66" applyFont="1" applyFill="1" applyBorder="1" applyAlignment="1" applyProtection="1">
      <alignment horizontal="left" vertical="center"/>
      <protection locked="0"/>
    </xf>
    <xf numFmtId="0" fontId="6" fillId="18" borderId="33" xfId="66" applyNumberFormat="1" applyFont="1" applyFill="1" applyBorder="1" applyAlignment="1" applyProtection="1">
      <alignment horizontal="center" vertical="center"/>
      <protection hidden="1"/>
    </xf>
    <xf numFmtId="0" fontId="6" fillId="18" borderId="34" xfId="66" applyNumberFormat="1" applyFont="1" applyFill="1" applyBorder="1" applyAlignment="1" applyProtection="1">
      <alignment horizontal="center" vertical="center"/>
      <protection hidden="1"/>
    </xf>
    <xf numFmtId="0" fontId="12" fillId="18" borderId="12" xfId="0" applyFont="1" applyFill="1" applyBorder="1" applyAlignment="1">
      <alignment horizontal="center" vertical="center"/>
    </xf>
    <xf numFmtId="0" fontId="12" fillId="18" borderId="12" xfId="0" applyFont="1" applyFill="1" applyBorder="1" applyAlignment="1">
      <alignment horizontal="center" vertical="center" wrapText="1"/>
    </xf>
    <xf numFmtId="0" fontId="12" fillId="22" borderId="12" xfId="0" applyFont="1" applyFill="1" applyBorder="1" applyAlignment="1">
      <alignment horizontal="center" vertical="center"/>
    </xf>
    <xf numFmtId="0" fontId="12" fillId="22" borderId="12" xfId="0" applyFont="1" applyFill="1" applyBorder="1" applyAlignment="1">
      <alignment horizontal="center" vertical="center" wrapText="1"/>
    </xf>
    <xf numFmtId="0" fontId="6" fillId="18" borderId="12" xfId="0" applyFont="1" applyFill="1" applyBorder="1"/>
    <xf numFmtId="0" fontId="11" fillId="18" borderId="12" xfId="0" applyFont="1" applyFill="1" applyBorder="1" applyAlignment="1">
      <alignment horizontal="center"/>
    </xf>
    <xf numFmtId="168" fontId="6" fillId="18" borderId="12" xfId="66" applyFont="1" applyFill="1" applyBorder="1" applyAlignment="1" applyProtection="1">
      <alignment horizontal="center" vertical="center"/>
    </xf>
    <xf numFmtId="0" fontId="6" fillId="18" borderId="55" xfId="66" applyNumberFormat="1" applyFont="1" applyFill="1" applyBorder="1" applyAlignment="1" applyProtection="1">
      <alignment horizontal="center" vertical="center"/>
      <protection hidden="1"/>
    </xf>
    <xf numFmtId="168" fontId="6" fillId="18" borderId="12" xfId="58" applyFont="1" applyFill="1" applyBorder="1" applyAlignment="1" applyProtection="1">
      <alignment horizontal="center"/>
    </xf>
    <xf numFmtId="168" fontId="6" fillId="18" borderId="12" xfId="66" applyFont="1" applyFill="1" applyBorder="1" applyAlignment="1" applyProtection="1">
      <alignment horizontal="left" vertical="center"/>
    </xf>
    <xf numFmtId="173" fontId="11" fillId="18" borderId="55" xfId="64" applyNumberFormat="1" applyFont="1" applyFill="1" applyBorder="1" applyAlignment="1" applyProtection="1">
      <alignment vertical="center"/>
      <protection hidden="1"/>
    </xf>
    <xf numFmtId="173" fontId="11" fillId="18" borderId="33" xfId="64" applyNumberFormat="1" applyFont="1" applyFill="1" applyBorder="1" applyAlignment="1" applyProtection="1">
      <alignment vertical="center"/>
      <protection hidden="1"/>
    </xf>
    <xf numFmtId="173" fontId="11" fillId="18" borderId="34" xfId="64" applyNumberFormat="1" applyFont="1" applyFill="1" applyBorder="1" applyAlignment="1" applyProtection="1">
      <alignment vertical="center"/>
      <protection hidden="1"/>
    </xf>
    <xf numFmtId="175" fontId="6" fillId="18" borderId="12" xfId="66" applyNumberFormat="1" applyFont="1" applyFill="1" applyBorder="1" applyAlignment="1" applyProtection="1">
      <alignment horizontal="left" vertical="center"/>
      <protection hidden="1"/>
    </xf>
    <xf numFmtId="0" fontId="11" fillId="18" borderId="22" xfId="42" applyFont="1" applyFill="1" applyBorder="1" applyAlignment="1">
      <alignment horizontal="center"/>
    </xf>
    <xf numFmtId="0" fontId="6" fillId="18" borderId="12" xfId="42" applyFont="1" applyFill="1" applyBorder="1" applyAlignment="1">
      <alignment horizontal="center"/>
    </xf>
    <xf numFmtId="9" fontId="11" fillId="18" borderId="10" xfId="42" applyNumberFormat="1" applyFont="1" applyFill="1" applyBorder="1" applyAlignment="1">
      <alignment horizontal="center"/>
    </xf>
    <xf numFmtId="168" fontId="12" fillId="18" borderId="12" xfId="52" applyFont="1" applyFill="1" applyBorder="1" applyAlignment="1">
      <alignment horizontal="right"/>
    </xf>
    <xf numFmtId="0" fontId="13" fillId="18" borderId="14" xfId="47" applyFont="1" applyFill="1" applyBorder="1" applyAlignment="1">
      <alignment horizontal="left"/>
    </xf>
    <xf numFmtId="0" fontId="13" fillId="18" borderId="14" xfId="47" applyFont="1" applyFill="1" applyBorder="1" applyAlignment="1">
      <alignment horizontal="center"/>
    </xf>
    <xf numFmtId="0" fontId="13" fillId="18" borderId="13" xfId="47" applyFont="1" applyFill="1" applyBorder="1"/>
    <xf numFmtId="0" fontId="13" fillId="18" borderId="14" xfId="47" applyFont="1" applyFill="1" applyBorder="1"/>
    <xf numFmtId="0" fontId="13" fillId="18" borderId="19" xfId="47" applyFont="1" applyFill="1" applyBorder="1" applyAlignment="1">
      <alignment horizontal="centerContinuous"/>
    </xf>
    <xf numFmtId="0" fontId="13" fillId="18" borderId="11" xfId="47" applyFont="1" applyFill="1" applyBorder="1" applyAlignment="1">
      <alignment horizontal="centerContinuous"/>
    </xf>
    <xf numFmtId="0" fontId="13" fillId="18" borderId="15" xfId="47" applyFont="1" applyFill="1" applyBorder="1" applyAlignment="1">
      <alignment horizontal="centerContinuous"/>
    </xf>
    <xf numFmtId="0" fontId="13" fillId="18" borderId="17" xfId="47" applyFont="1" applyFill="1" applyBorder="1"/>
    <xf numFmtId="0" fontId="13" fillId="18" borderId="16" xfId="47" applyFont="1" applyFill="1" applyBorder="1"/>
    <xf numFmtId="168" fontId="8" fillId="18" borderId="24" xfId="52" applyFont="1" applyFill="1" applyBorder="1"/>
    <xf numFmtId="168" fontId="8" fillId="18" borderId="23" xfId="52" applyFont="1" applyFill="1" applyBorder="1"/>
    <xf numFmtId="0" fontId="66" fillId="18" borderId="12" xfId="0" applyFont="1" applyFill="1" applyBorder="1" applyAlignment="1" applyProtection="1">
      <alignment horizontal="center" vertical="center"/>
    </xf>
    <xf numFmtId="0" fontId="66" fillId="18" borderId="23" xfId="0" applyFont="1" applyFill="1" applyBorder="1" applyAlignment="1" applyProtection="1">
      <alignment horizontal="center" vertical="center" wrapText="1"/>
      <protection hidden="1"/>
    </xf>
    <xf numFmtId="0" fontId="66" fillId="18" borderId="35" xfId="0" applyFont="1" applyFill="1" applyBorder="1" applyAlignment="1">
      <alignment horizontal="center" vertical="center" wrapText="1"/>
    </xf>
    <xf numFmtId="0" fontId="66" fillId="18" borderId="14" xfId="0" applyFont="1" applyFill="1" applyBorder="1" applyAlignment="1">
      <alignment horizontal="center" vertical="center" wrapText="1"/>
    </xf>
    <xf numFmtId="0" fontId="16" fillId="18" borderId="28" xfId="0" applyFont="1" applyFill="1" applyBorder="1" applyAlignment="1" applyProtection="1">
      <alignment horizontal="left" vertical="center"/>
    </xf>
    <xf numFmtId="4" fontId="67" fillId="18" borderId="12" xfId="0" applyNumberFormat="1" applyFont="1" applyFill="1" applyBorder="1" applyAlignment="1" applyProtection="1">
      <alignment vertical="center"/>
      <protection hidden="1"/>
    </xf>
    <xf numFmtId="0" fontId="16" fillId="18" borderId="28" xfId="0" applyFont="1" applyFill="1" applyBorder="1" applyAlignment="1" applyProtection="1">
      <alignment horizontal="left" vertical="center" indent="1"/>
    </xf>
    <xf numFmtId="0" fontId="66" fillId="18" borderId="12" xfId="0" applyFont="1" applyFill="1" applyBorder="1" applyAlignment="1" applyProtection="1">
      <alignment horizontal="left" vertical="center"/>
    </xf>
    <xf numFmtId="0" fontId="12" fillId="22" borderId="21" xfId="0" applyFont="1" applyFill="1" applyBorder="1" applyAlignment="1">
      <alignment horizontal="center" vertical="center"/>
    </xf>
    <xf numFmtId="0" fontId="24" fillId="18" borderId="19" xfId="0" applyFont="1" applyFill="1" applyBorder="1"/>
    <xf numFmtId="0" fontId="11" fillId="18" borderId="0" xfId="0" applyFont="1" applyFill="1" applyBorder="1" applyAlignment="1">
      <alignment horizontal="center"/>
    </xf>
    <xf numFmtId="0" fontId="11" fillId="18" borderId="12" xfId="0" applyFont="1" applyFill="1" applyBorder="1"/>
    <xf numFmtId="168" fontId="8" fillId="24" borderId="21" xfId="60" applyFont="1" applyFill="1" applyBorder="1" applyProtection="1">
      <protection locked="0"/>
    </xf>
    <xf numFmtId="168" fontId="8" fillId="24" borderId="19" xfId="60" applyFont="1" applyFill="1" applyBorder="1" applyProtection="1">
      <protection locked="0"/>
    </xf>
    <xf numFmtId="168" fontId="8" fillId="24" borderId="20" xfId="60" applyFont="1" applyFill="1" applyBorder="1" applyProtection="1">
      <protection locked="0"/>
    </xf>
    <xf numFmtId="168" fontId="42" fillId="28" borderId="21" xfId="70" applyFont="1" applyFill="1" applyBorder="1" applyAlignment="1" applyProtection="1">
      <alignment horizontal="center"/>
      <protection locked="0"/>
    </xf>
    <xf numFmtId="168" fontId="41" fillId="28" borderId="19" xfId="70" applyFont="1" applyFill="1" applyBorder="1" applyProtection="1">
      <protection locked="0"/>
    </xf>
    <xf numFmtId="168" fontId="12" fillId="28" borderId="12" xfId="70" applyFont="1" applyFill="1" applyBorder="1" applyAlignment="1" applyProtection="1">
      <alignment horizontal="center"/>
      <protection locked="0"/>
    </xf>
    <xf numFmtId="0" fontId="16" fillId="18" borderId="30" xfId="0" applyFont="1" applyFill="1" applyBorder="1" applyAlignment="1" applyProtection="1">
      <alignment horizontal="left" vertical="center"/>
    </xf>
    <xf numFmtId="171" fontId="11" fillId="18" borderId="23" xfId="42" applyNumberFormat="1" applyFont="1" applyFill="1" applyBorder="1" applyProtection="1">
      <protection hidden="1"/>
    </xf>
    <xf numFmtId="3" fontId="11" fillId="18" borderId="12" xfId="0" applyNumberFormat="1" applyFont="1" applyFill="1" applyBorder="1" applyProtection="1">
      <protection hidden="1"/>
    </xf>
    <xf numFmtId="4" fontId="11" fillId="0" borderId="19" xfId="68" applyNumberFormat="1" applyFont="1" applyFill="1" applyBorder="1"/>
    <xf numFmtId="4" fontId="6" fillId="0" borderId="19" xfId="68" applyNumberFormat="1" applyFont="1" applyFill="1" applyBorder="1"/>
    <xf numFmtId="4" fontId="6" fillId="0" borderId="19" xfId="68" applyNumberFormat="1" applyFont="1" applyFill="1" applyBorder="1" applyAlignment="1"/>
    <xf numFmtId="4" fontId="6" fillId="0" borderId="12" xfId="68" applyNumberFormat="1" applyFont="1" applyFill="1" applyBorder="1"/>
    <xf numFmtId="4" fontId="11" fillId="0" borderId="12" xfId="68" applyNumberFormat="1" applyFont="1" applyFill="1" applyBorder="1"/>
    <xf numFmtId="4" fontId="16" fillId="18" borderId="39" xfId="0" applyNumberFormat="1" applyFont="1" applyFill="1" applyBorder="1" applyAlignment="1" applyProtection="1">
      <alignment vertical="center"/>
      <protection hidden="1"/>
    </xf>
    <xf numFmtId="4" fontId="16" fillId="18" borderId="31" xfId="0" applyNumberFormat="1" applyFont="1" applyFill="1" applyBorder="1" applyAlignment="1" applyProtection="1">
      <alignment vertical="center"/>
      <protection hidden="1"/>
    </xf>
    <xf numFmtId="4" fontId="16" fillId="18" borderId="12" xfId="0" applyNumberFormat="1" applyFont="1" applyFill="1" applyBorder="1" applyAlignment="1" applyProtection="1">
      <alignment vertical="center"/>
      <protection hidden="1"/>
    </xf>
    <xf numFmtId="4" fontId="16" fillId="24" borderId="40" xfId="0" applyNumberFormat="1" applyFont="1" applyFill="1" applyBorder="1" applyAlignment="1" applyProtection="1">
      <alignment vertical="center"/>
      <protection locked="0"/>
    </xf>
    <xf numFmtId="4" fontId="16" fillId="24" borderId="31" xfId="0" applyNumberFormat="1" applyFont="1" applyFill="1" applyBorder="1" applyAlignment="1" applyProtection="1">
      <alignment vertical="center"/>
      <protection locked="0"/>
    </xf>
    <xf numFmtId="4" fontId="16" fillId="0" borderId="12" xfId="0" applyNumberFormat="1" applyFont="1" applyFill="1" applyBorder="1" applyAlignment="1" applyProtection="1">
      <alignment vertical="center"/>
      <protection hidden="1"/>
    </xf>
    <xf numFmtId="4" fontId="16" fillId="24" borderId="41" xfId="0" applyNumberFormat="1" applyFont="1" applyFill="1" applyBorder="1" applyAlignment="1" applyProtection="1">
      <alignment vertical="center"/>
      <protection locked="0"/>
    </xf>
    <xf numFmtId="4" fontId="16" fillId="24" borderId="42" xfId="0" applyNumberFormat="1" applyFont="1" applyFill="1" applyBorder="1" applyAlignment="1" applyProtection="1">
      <alignment vertical="center"/>
      <protection locked="0"/>
    </xf>
    <xf numFmtId="4" fontId="16" fillId="0" borderId="21" xfId="0" applyNumberFormat="1" applyFont="1" applyFill="1" applyBorder="1" applyAlignment="1" applyProtection="1">
      <alignment vertical="center"/>
      <protection hidden="1"/>
    </xf>
    <xf numFmtId="4" fontId="16" fillId="24" borderId="39" xfId="0" applyNumberFormat="1" applyFont="1" applyFill="1" applyBorder="1" applyAlignment="1" applyProtection="1">
      <alignment vertical="center"/>
      <protection locked="0"/>
    </xf>
    <xf numFmtId="4" fontId="16" fillId="24" borderId="37" xfId="0" applyNumberFormat="1" applyFont="1" applyFill="1" applyBorder="1" applyAlignment="1" applyProtection="1">
      <alignment vertical="center"/>
      <protection locked="0"/>
    </xf>
    <xf numFmtId="4" fontId="16" fillId="0" borderId="20" xfId="0" applyNumberFormat="1" applyFont="1" applyFill="1" applyBorder="1" applyAlignment="1" applyProtection="1">
      <alignment vertical="center"/>
      <protection hidden="1"/>
    </xf>
    <xf numFmtId="4" fontId="16" fillId="18" borderId="56" xfId="0" applyNumberFormat="1" applyFont="1" applyFill="1" applyBorder="1" applyAlignment="1" applyProtection="1">
      <alignment vertical="center"/>
      <protection hidden="1"/>
    </xf>
    <xf numFmtId="4" fontId="16" fillId="18" borderId="57" xfId="0" applyNumberFormat="1" applyFont="1" applyFill="1" applyBorder="1" applyAlignment="1" applyProtection="1">
      <alignment vertical="center"/>
      <protection hidden="1"/>
    </xf>
    <xf numFmtId="4" fontId="16" fillId="18" borderId="58" xfId="0" applyNumberFormat="1" applyFont="1" applyFill="1" applyBorder="1" applyAlignment="1" applyProtection="1">
      <alignment vertical="center"/>
      <protection hidden="1"/>
    </xf>
    <xf numFmtId="4" fontId="16" fillId="18" borderId="23" xfId="0" applyNumberFormat="1" applyFont="1" applyFill="1" applyBorder="1" applyAlignment="1" applyProtection="1">
      <alignment vertical="center"/>
      <protection hidden="1"/>
    </xf>
    <xf numFmtId="177" fontId="8" fillId="0" borderId="0" xfId="41" applyNumberFormat="1" applyFont="1" applyBorder="1" applyAlignment="1">
      <alignment vertical="center"/>
    </xf>
    <xf numFmtId="177" fontId="8" fillId="0" borderId="0" xfId="41" applyNumberFormat="1" applyFont="1" applyBorder="1" applyAlignment="1">
      <alignment horizontal="center" vertical="center"/>
    </xf>
    <xf numFmtId="177" fontId="8" fillId="0" borderId="0" xfId="0" applyNumberFormat="1" applyFont="1"/>
    <xf numFmtId="4" fontId="8" fillId="24" borderId="59" xfId="47" applyNumberFormat="1" applyFont="1" applyFill="1" applyBorder="1" applyProtection="1">
      <protection locked="0"/>
    </xf>
    <xf numFmtId="4" fontId="8" fillId="24" borderId="28" xfId="47" applyNumberFormat="1" applyFont="1" applyFill="1" applyBorder="1" applyProtection="1">
      <protection locked="0"/>
    </xf>
    <xf numFmtId="4" fontId="8" fillId="24" borderId="60" xfId="47" applyNumberFormat="1" applyFont="1" applyFill="1" applyBorder="1" applyProtection="1">
      <protection locked="0"/>
    </xf>
    <xf numFmtId="0" fontId="8" fillId="0" borderId="13" xfId="46" applyFont="1" applyBorder="1" applyProtection="1"/>
    <xf numFmtId="0" fontId="8" fillId="0" borderId="18" xfId="46" applyFont="1" applyBorder="1" applyProtection="1"/>
    <xf numFmtId="0" fontId="8" fillId="0" borderId="18" xfId="45" applyFont="1" applyBorder="1" applyProtection="1"/>
    <xf numFmtId="0" fontId="8" fillId="0" borderId="14" xfId="45" applyFont="1" applyBorder="1" applyProtection="1"/>
    <xf numFmtId="0" fontId="8" fillId="0" borderId="11" xfId="46" applyFont="1" applyBorder="1" applyProtection="1"/>
    <xf numFmtId="0" fontId="7" fillId="0" borderId="0" xfId="45" applyFont="1" applyBorder="1" applyProtection="1"/>
    <xf numFmtId="0" fontId="8" fillId="0" borderId="0" xfId="45" applyFont="1" applyProtection="1"/>
    <xf numFmtId="0" fontId="8" fillId="0" borderId="0" xfId="46" applyFont="1" applyFill="1" applyBorder="1" applyAlignment="1" applyProtection="1"/>
    <xf numFmtId="0" fontId="8" fillId="0" borderId="0" xfId="45" applyFont="1" applyFill="1" applyBorder="1" applyAlignment="1" applyProtection="1"/>
    <xf numFmtId="0" fontId="8" fillId="0" borderId="15" xfId="45" applyFont="1" applyBorder="1" applyProtection="1"/>
    <xf numFmtId="0" fontId="8" fillId="0" borderId="0" xfId="46" applyFont="1" applyFill="1" applyBorder="1" applyProtection="1"/>
    <xf numFmtId="0" fontId="8" fillId="0" borderId="0" xfId="46" applyFont="1" applyFill="1" applyBorder="1" applyAlignment="1" applyProtection="1">
      <alignment horizontal="center"/>
    </xf>
    <xf numFmtId="0" fontId="7" fillId="0" borderId="0" xfId="46" applyFont="1" applyFill="1" applyBorder="1" applyProtection="1"/>
    <xf numFmtId="0" fontId="8" fillId="0" borderId="16" xfId="46" applyFont="1" applyBorder="1" applyProtection="1"/>
    <xf numFmtId="0" fontId="8" fillId="0" borderId="10" xfId="46" applyFont="1" applyBorder="1" applyProtection="1"/>
    <xf numFmtId="0" fontId="8" fillId="0" borderId="10" xfId="45" applyFont="1" applyBorder="1" applyProtection="1"/>
    <xf numFmtId="0" fontId="8" fillId="0" borderId="17" xfId="45" applyFont="1" applyBorder="1" applyProtection="1"/>
    <xf numFmtId="0" fontId="8" fillId="0" borderId="11" xfId="45" applyFont="1" applyBorder="1" applyProtection="1"/>
    <xf numFmtId="168" fontId="11" fillId="18" borderId="21" xfId="70" applyFont="1" applyFill="1" applyBorder="1" applyProtection="1">
      <protection locked="0"/>
    </xf>
    <xf numFmtId="168" fontId="6" fillId="18" borderId="21" xfId="70" applyFont="1" applyFill="1" applyBorder="1" applyAlignment="1" applyProtection="1">
      <alignment horizontal="center"/>
      <protection locked="0"/>
    </xf>
    <xf numFmtId="168" fontId="6" fillId="18" borderId="21" xfId="70" applyFont="1" applyFill="1" applyBorder="1" applyAlignment="1" applyProtection="1">
      <alignment horizontal="center" wrapText="1"/>
      <protection locked="0"/>
    </xf>
    <xf numFmtId="168" fontId="6" fillId="18" borderId="13" xfId="70" applyFont="1" applyFill="1" applyBorder="1" applyAlignment="1" applyProtection="1">
      <alignment horizontal="center"/>
      <protection locked="0"/>
    </xf>
    <xf numFmtId="168" fontId="13" fillId="18" borderId="21" xfId="70" applyFont="1" applyFill="1" applyBorder="1" applyProtection="1">
      <protection locked="0"/>
    </xf>
    <xf numFmtId="168" fontId="12" fillId="18" borderId="13" xfId="70" applyFont="1" applyFill="1" applyBorder="1" applyAlignment="1" applyProtection="1">
      <protection locked="0"/>
    </xf>
    <xf numFmtId="168" fontId="6" fillId="18" borderId="20" xfId="70" applyFont="1" applyFill="1" applyBorder="1" applyAlignment="1" applyProtection="1">
      <alignment horizontal="center"/>
      <protection locked="0"/>
    </xf>
    <xf numFmtId="168" fontId="10" fillId="18" borderId="20" xfId="70" applyFont="1" applyFill="1" applyBorder="1" applyAlignment="1" applyProtection="1">
      <alignment horizontal="center" wrapText="1"/>
      <protection locked="0"/>
    </xf>
    <xf numFmtId="168" fontId="12" fillId="18" borderId="20" xfId="70" applyFont="1" applyFill="1" applyBorder="1" applyAlignment="1" applyProtection="1">
      <alignment horizontal="center"/>
      <protection locked="0"/>
    </xf>
    <xf numFmtId="168" fontId="6" fillId="18" borderId="16" xfId="70" applyFont="1" applyFill="1" applyBorder="1" applyAlignment="1" applyProtection="1">
      <alignment horizontal="center"/>
      <protection locked="0"/>
    </xf>
    <xf numFmtId="0" fontId="0" fillId="0" borderId="0" xfId="0" applyAlignment="1">
      <alignment horizontal="center"/>
    </xf>
    <xf numFmtId="168" fontId="12" fillId="18" borderId="12" xfId="52" applyFont="1" applyFill="1" applyBorder="1" applyAlignment="1" applyProtection="1">
      <alignment horizontal="right"/>
    </xf>
    <xf numFmtId="0" fontId="6" fillId="18" borderId="12" xfId="42" applyFont="1" applyFill="1" applyBorder="1"/>
    <xf numFmtId="0" fontId="6" fillId="0" borderId="61" xfId="42" quotePrefix="1" applyFont="1" applyBorder="1" applyAlignment="1">
      <alignment horizontal="left"/>
    </xf>
    <xf numFmtId="0" fontId="6" fillId="0" borderId="62" xfId="0" applyFont="1" applyBorder="1" applyAlignment="1">
      <alignment horizontal="left"/>
    </xf>
    <xf numFmtId="0" fontId="6" fillId="0" borderId="0" xfId="42" applyFont="1" applyBorder="1"/>
    <xf numFmtId="4" fontId="8" fillId="24" borderId="21" xfId="60" applyNumberFormat="1" applyFont="1" applyFill="1" applyBorder="1" applyProtection="1">
      <protection locked="0"/>
    </xf>
    <xf numFmtId="4" fontId="8" fillId="24" borderId="19" xfId="60" applyNumberFormat="1" applyFont="1" applyFill="1" applyBorder="1" applyProtection="1">
      <protection locked="0"/>
    </xf>
    <xf numFmtId="4" fontId="8" fillId="24" borderId="20" xfId="60" applyNumberFormat="1" applyFont="1" applyFill="1" applyBorder="1" applyProtection="1">
      <protection locked="0"/>
    </xf>
    <xf numFmtId="173" fontId="11" fillId="24" borderId="63" xfId="64" applyNumberFormat="1" applyFont="1" applyFill="1" applyBorder="1" applyAlignment="1" applyProtection="1">
      <alignment vertical="center"/>
      <protection locked="0"/>
    </xf>
    <xf numFmtId="173" fontId="11" fillId="18" borderId="64" xfId="64" applyNumberFormat="1" applyFont="1" applyFill="1" applyBorder="1" applyAlignment="1" applyProtection="1">
      <alignment vertical="center"/>
      <protection hidden="1"/>
    </xf>
    <xf numFmtId="168" fontId="16" fillId="0" borderId="28" xfId="67" applyFont="1" applyFill="1" applyBorder="1" applyAlignment="1" applyProtection="1">
      <alignment horizontal="left" vertical="center" indent="1"/>
    </xf>
    <xf numFmtId="168" fontId="16" fillId="0" borderId="60" xfId="67" applyFont="1" applyFill="1" applyBorder="1" applyAlignment="1" applyProtection="1">
      <alignment horizontal="left" vertical="center" indent="1"/>
    </xf>
    <xf numFmtId="173" fontId="11" fillId="18" borderId="23" xfId="64" applyNumberFormat="1" applyFont="1" applyFill="1" applyBorder="1" applyAlignment="1" applyProtection="1">
      <alignment vertical="center"/>
      <protection hidden="1"/>
    </xf>
    <xf numFmtId="173" fontId="11" fillId="24" borderId="65" xfId="64" applyNumberFormat="1" applyFont="1" applyFill="1" applyBorder="1" applyAlignment="1" applyProtection="1">
      <alignment vertical="center"/>
      <protection locked="0"/>
    </xf>
    <xf numFmtId="173" fontId="11" fillId="24" borderId="66" xfId="64" applyNumberFormat="1" applyFont="1" applyFill="1" applyBorder="1" applyAlignment="1" applyProtection="1">
      <alignment vertical="center"/>
      <protection locked="0"/>
    </xf>
    <xf numFmtId="173" fontId="11" fillId="24" borderId="67" xfId="64" applyNumberFormat="1" applyFont="1" applyFill="1" applyBorder="1" applyAlignment="1" applyProtection="1">
      <alignment vertical="center"/>
      <protection locked="0"/>
    </xf>
    <xf numFmtId="173" fontId="11" fillId="24" borderId="68" xfId="64" applyNumberFormat="1" applyFont="1" applyFill="1" applyBorder="1" applyAlignment="1" applyProtection="1">
      <alignment vertical="center"/>
      <protection locked="0"/>
    </xf>
    <xf numFmtId="173" fontId="11" fillId="24" borderId="69" xfId="64" applyNumberFormat="1" applyFont="1" applyFill="1" applyBorder="1" applyAlignment="1" applyProtection="1">
      <alignment vertical="center"/>
      <protection locked="0"/>
    </xf>
    <xf numFmtId="173" fontId="11" fillId="24" borderId="70" xfId="64" applyNumberFormat="1" applyFont="1" applyFill="1" applyBorder="1" applyAlignment="1" applyProtection="1">
      <alignment vertical="center"/>
      <protection locked="0"/>
    </xf>
    <xf numFmtId="173" fontId="11" fillId="24" borderId="71" xfId="64" applyNumberFormat="1" applyFont="1" applyFill="1" applyBorder="1" applyAlignment="1" applyProtection="1">
      <alignment vertical="center"/>
      <protection locked="0"/>
    </xf>
    <xf numFmtId="171" fontId="11" fillId="0" borderId="59" xfId="42" applyNumberFormat="1" applyFont="1" applyFill="1" applyBorder="1"/>
    <xf numFmtId="171" fontId="11" fillId="0" borderId="72" xfId="42" applyNumberFormat="1" applyFont="1" applyFill="1" applyBorder="1"/>
    <xf numFmtId="171" fontId="11" fillId="0" borderId="28" xfId="42" applyNumberFormat="1" applyFont="1" applyFill="1" applyBorder="1"/>
    <xf numFmtId="171" fontId="11" fillId="0" borderId="73" xfId="42" applyNumberFormat="1" applyFont="1" applyFill="1" applyBorder="1"/>
    <xf numFmtId="171" fontId="11" fillId="0" borderId="60" xfId="42" applyNumberFormat="1" applyFont="1" applyFill="1" applyBorder="1"/>
    <xf numFmtId="171" fontId="11" fillId="0" borderId="74" xfId="42" applyNumberFormat="1" applyFont="1" applyFill="1" applyBorder="1"/>
    <xf numFmtId="4" fontId="11" fillId="24" borderId="40" xfId="66" applyNumberFormat="1" applyFont="1" applyFill="1" applyBorder="1" applyAlignment="1" applyProtection="1">
      <alignment horizontal="right" vertical="center"/>
      <protection locked="0"/>
    </xf>
    <xf numFmtId="4" fontId="11" fillId="24" borderId="31" xfId="66" applyNumberFormat="1" applyFont="1" applyFill="1" applyBorder="1" applyAlignment="1" applyProtection="1">
      <alignment horizontal="right" vertical="center"/>
      <protection locked="0"/>
    </xf>
    <xf numFmtId="4" fontId="11" fillId="24" borderId="75" xfId="66" applyNumberFormat="1" applyFont="1" applyFill="1" applyBorder="1" applyAlignment="1" applyProtection="1">
      <alignment horizontal="right" vertical="center"/>
      <protection locked="0"/>
    </xf>
    <xf numFmtId="4" fontId="11" fillId="24" borderId="76" xfId="66" applyNumberFormat="1" applyFont="1" applyFill="1" applyBorder="1" applyAlignment="1" applyProtection="1">
      <alignment horizontal="right" vertical="center"/>
      <protection locked="0"/>
    </xf>
    <xf numFmtId="4" fontId="11" fillId="24" borderId="77" xfId="0" applyNumberFormat="1" applyFont="1" applyFill="1" applyBorder="1" applyProtection="1">
      <protection locked="0"/>
    </xf>
    <xf numFmtId="4" fontId="11" fillId="24" borderId="78" xfId="0" applyNumberFormat="1" applyFont="1" applyFill="1" applyBorder="1" applyProtection="1">
      <protection locked="0"/>
    </xf>
    <xf numFmtId="4" fontId="11" fillId="0" borderId="79" xfId="66" applyNumberFormat="1" applyFont="1" applyFill="1" applyBorder="1" applyAlignment="1" applyProtection="1">
      <alignment horizontal="left" vertical="center"/>
      <protection hidden="1"/>
    </xf>
    <xf numFmtId="4" fontId="11" fillId="0" borderId="80" xfId="66" applyNumberFormat="1" applyFont="1" applyFill="1" applyBorder="1" applyAlignment="1" applyProtection="1">
      <alignment vertical="center"/>
      <protection hidden="1"/>
    </xf>
    <xf numFmtId="4" fontId="11" fillId="0" borderId="81" xfId="66" applyNumberFormat="1" applyFont="1" applyFill="1" applyBorder="1" applyAlignment="1" applyProtection="1">
      <alignment vertical="center"/>
      <protection hidden="1"/>
    </xf>
    <xf numFmtId="4" fontId="11" fillId="0" borderId="82" xfId="66" applyNumberFormat="1" applyFont="1" applyFill="1" applyBorder="1" applyAlignment="1" applyProtection="1">
      <alignment horizontal="left" vertical="center"/>
      <protection hidden="1"/>
    </xf>
    <xf numFmtId="4" fontId="11" fillId="0" borderId="31" xfId="66" applyNumberFormat="1" applyFont="1" applyFill="1" applyBorder="1" applyAlignment="1" applyProtection="1">
      <alignment vertical="center"/>
      <protection hidden="1"/>
    </xf>
    <xf numFmtId="4" fontId="11" fillId="0" borderId="32" xfId="66" applyNumberFormat="1" applyFont="1" applyFill="1" applyBorder="1" applyAlignment="1" applyProtection="1">
      <alignment vertical="center"/>
      <protection hidden="1"/>
    </xf>
    <xf numFmtId="4" fontId="11" fillId="0" borderId="63" xfId="66" applyNumberFormat="1" applyFont="1" applyFill="1" applyBorder="1" applyAlignment="1" applyProtection="1">
      <alignment horizontal="left" vertical="center"/>
      <protection hidden="1"/>
    </xf>
    <xf numFmtId="4" fontId="11" fillId="0" borderId="42" xfId="66" applyNumberFormat="1" applyFont="1" applyFill="1" applyBorder="1" applyAlignment="1" applyProtection="1">
      <alignment vertical="center"/>
      <protection hidden="1"/>
    </xf>
    <xf numFmtId="4" fontId="11" fillId="0" borderId="43" xfId="66" applyNumberFormat="1" applyFont="1" applyFill="1" applyBorder="1" applyAlignment="1" applyProtection="1">
      <alignment vertical="center"/>
      <protection hidden="1"/>
    </xf>
    <xf numFmtId="4" fontId="11" fillId="18" borderId="64" xfId="0" applyNumberFormat="1" applyFont="1" applyFill="1" applyBorder="1" applyProtection="1">
      <protection hidden="1"/>
    </xf>
    <xf numFmtId="4" fontId="11" fillId="18" borderId="33" xfId="0" applyNumberFormat="1" applyFont="1" applyFill="1" applyBorder="1" applyProtection="1">
      <protection hidden="1"/>
    </xf>
    <xf numFmtId="4" fontId="11" fillId="18" borderId="34" xfId="0" applyNumberFormat="1" applyFont="1" applyFill="1" applyBorder="1" applyProtection="1">
      <protection hidden="1"/>
    </xf>
    <xf numFmtId="4" fontId="11" fillId="0" borderId="83" xfId="66" applyNumberFormat="1" applyFont="1" applyFill="1" applyBorder="1" applyAlignment="1" applyProtection="1">
      <alignment horizontal="left" vertical="center"/>
      <protection hidden="1"/>
    </xf>
    <xf numFmtId="4" fontId="11" fillId="0" borderId="37" xfId="66" applyNumberFormat="1" applyFont="1" applyFill="1" applyBorder="1" applyAlignment="1" applyProtection="1">
      <alignment vertical="center"/>
      <protection hidden="1"/>
    </xf>
    <xf numFmtId="4" fontId="11" fillId="0" borderId="38" xfId="66" applyNumberFormat="1" applyFont="1" applyFill="1" applyBorder="1" applyAlignment="1" applyProtection="1">
      <alignment vertical="center"/>
      <protection hidden="1"/>
    </xf>
    <xf numFmtId="4" fontId="11" fillId="0" borderId="40" xfId="66" applyNumberFormat="1" applyFont="1" applyFill="1" applyBorder="1" applyAlignment="1" applyProtection="1">
      <alignment horizontal="left" vertical="center"/>
      <protection hidden="1"/>
    </xf>
    <xf numFmtId="0" fontId="13" fillId="18" borderId="13" xfId="47" applyFont="1" applyFill="1" applyBorder="1" applyAlignment="1">
      <alignment horizontal="left"/>
    </xf>
    <xf numFmtId="0" fontId="13" fillId="18" borderId="18" xfId="47" applyFont="1" applyFill="1" applyBorder="1"/>
    <xf numFmtId="0" fontId="13" fillId="18" borderId="21" xfId="47" applyFont="1" applyFill="1" applyBorder="1" applyAlignment="1">
      <alignment horizontal="center"/>
    </xf>
    <xf numFmtId="0" fontId="13" fillId="18" borderId="17" xfId="47" applyFont="1" applyFill="1" applyBorder="1" applyAlignment="1">
      <alignment horizontal="centerContinuous"/>
    </xf>
    <xf numFmtId="0" fontId="13" fillId="18" borderId="0" xfId="47" applyFont="1" applyFill="1" applyBorder="1" applyAlignment="1">
      <alignment horizontal="centerContinuous"/>
    </xf>
    <xf numFmtId="0" fontId="13" fillId="18" borderId="0" xfId="47" applyFont="1" applyFill="1" applyBorder="1" applyAlignment="1">
      <alignment horizontal="center"/>
    </xf>
    <xf numFmtId="0" fontId="13" fillId="18" borderId="19" xfId="47" applyFont="1" applyFill="1" applyBorder="1" applyAlignment="1">
      <alignment horizontal="center"/>
    </xf>
    <xf numFmtId="0" fontId="7" fillId="18" borderId="22" xfId="47" applyFont="1" applyFill="1" applyBorder="1"/>
    <xf numFmtId="0" fontId="8" fillId="18" borderId="24" xfId="47" applyFont="1" applyFill="1" applyBorder="1"/>
    <xf numFmtId="0" fontId="7" fillId="18" borderId="12" xfId="47" applyFont="1" applyFill="1" applyBorder="1" applyAlignment="1">
      <alignment horizontal="center"/>
    </xf>
    <xf numFmtId="0" fontId="7" fillId="18" borderId="23" xfId="47" applyFont="1" applyFill="1" applyBorder="1" applyAlignment="1">
      <alignment horizontal="center"/>
    </xf>
    <xf numFmtId="0" fontId="7" fillId="18" borderId="24" xfId="47" applyFont="1" applyFill="1" applyBorder="1"/>
    <xf numFmtId="3" fontId="7" fillId="18" borderId="12" xfId="47" applyNumberFormat="1" applyFont="1" applyFill="1" applyBorder="1"/>
    <xf numFmtId="0" fontId="7" fillId="18" borderId="16" xfId="47" applyFont="1" applyFill="1" applyBorder="1"/>
    <xf numFmtId="0" fontId="8" fillId="18" borderId="10" xfId="47" applyFont="1" applyFill="1" applyBorder="1"/>
    <xf numFmtId="168" fontId="8" fillId="0" borderId="19" xfId="68" applyFont="1" applyFill="1" applyBorder="1" applyAlignment="1">
      <alignment horizontal="centerContinuous"/>
    </xf>
    <xf numFmtId="168" fontId="13" fillId="18" borderId="12" xfId="52" applyFont="1" applyFill="1" applyBorder="1" applyAlignment="1" applyProtection="1">
      <alignment horizontal="center" vertical="center"/>
    </xf>
    <xf numFmtId="168" fontId="13" fillId="18" borderId="12" xfId="52" applyFont="1" applyFill="1" applyBorder="1" applyAlignment="1" applyProtection="1">
      <alignment horizontal="center"/>
    </xf>
    <xf numFmtId="0" fontId="13" fillId="24" borderId="22" xfId="47" applyNumberFormat="1" applyFont="1" applyFill="1" applyBorder="1" applyAlignment="1" applyProtection="1">
      <alignment horizontal="center"/>
      <protection locked="0"/>
    </xf>
    <xf numFmtId="0" fontId="13" fillId="24" borderId="23" xfId="47" applyNumberFormat="1" applyFont="1" applyFill="1" applyBorder="1" applyAlignment="1" applyProtection="1">
      <alignment horizontal="center"/>
      <protection locked="0"/>
    </xf>
    <xf numFmtId="168" fontId="8" fillId="24" borderId="13" xfId="52" applyFont="1" applyFill="1" applyBorder="1" applyAlignment="1" applyProtection="1">
      <alignment horizontal="center"/>
      <protection locked="0"/>
    </xf>
    <xf numFmtId="168" fontId="8" fillId="24" borderId="14" xfId="52" applyFont="1" applyFill="1" applyBorder="1" applyAlignment="1" applyProtection="1">
      <alignment horizontal="center"/>
      <protection locked="0"/>
    </xf>
    <xf numFmtId="0" fontId="18" fillId="0" borderId="0" xfId="0" applyFont="1" applyAlignment="1">
      <alignment horizontal="left" vertical="justify" wrapText="1"/>
    </xf>
    <xf numFmtId="0" fontId="78" fillId="0" borderId="0" xfId="41" applyFont="1" applyFill="1" applyBorder="1" applyAlignment="1">
      <alignment horizontal="centerContinuous"/>
    </xf>
    <xf numFmtId="0" fontId="33" fillId="0" borderId="0" xfId="41" applyFont="1" applyFill="1" applyBorder="1" applyAlignment="1">
      <alignment horizontal="centerContinuous"/>
    </xf>
    <xf numFmtId="0" fontId="78" fillId="0" borderId="10" xfId="41" applyFont="1" applyFill="1" applyBorder="1" applyAlignment="1">
      <alignment horizontal="centerContinuous"/>
    </xf>
    <xf numFmtId="0" fontId="33" fillId="0" borderId="10" xfId="41" applyFont="1" applyFill="1" applyBorder="1" applyAlignment="1">
      <alignment horizontal="centerContinuous"/>
    </xf>
    <xf numFmtId="0" fontId="80" fillId="0" borderId="0" xfId="0" applyFont="1"/>
    <xf numFmtId="0" fontId="79" fillId="0" borderId="0" xfId="0" applyFont="1" applyAlignment="1">
      <alignment horizontal="left" indent="1"/>
    </xf>
    <xf numFmtId="0" fontId="80" fillId="0" borderId="0" xfId="0" applyFont="1" applyAlignment="1"/>
    <xf numFmtId="0" fontId="79" fillId="0" borderId="0" xfId="0" applyFont="1" applyAlignment="1"/>
    <xf numFmtId="0" fontId="47" fillId="0" borderId="0" xfId="41" applyFont="1" applyFill="1" applyBorder="1" applyAlignment="1">
      <alignment horizontal="centerContinuous"/>
    </xf>
    <xf numFmtId="0" fontId="66" fillId="0" borderId="0" xfId="0" applyFont="1" applyFill="1" applyBorder="1" applyAlignment="1">
      <alignment horizontal="center" vertical="center"/>
    </xf>
    <xf numFmtId="0" fontId="66" fillId="0" borderId="0" xfId="0" applyFont="1" applyFill="1" applyBorder="1" applyAlignment="1">
      <alignment vertical="center"/>
    </xf>
    <xf numFmtId="0" fontId="16" fillId="0" borderId="0" xfId="0" applyFont="1" applyFill="1" applyBorder="1" applyAlignment="1">
      <alignment vertical="center"/>
    </xf>
    <xf numFmtId="0" fontId="16" fillId="0" borderId="0" xfId="0" applyFont="1" applyFill="1" applyBorder="1" applyAlignment="1">
      <alignment vertical="center" wrapText="1"/>
    </xf>
    <xf numFmtId="0" fontId="16" fillId="0" borderId="0" xfId="0" applyFont="1" applyFill="1" applyBorder="1" applyAlignment="1">
      <alignment horizontal="left" vertical="center" wrapText="1"/>
    </xf>
    <xf numFmtId="0" fontId="81" fillId="0" borderId="0" xfId="0" applyFont="1" applyFill="1" applyBorder="1" applyAlignment="1">
      <alignment vertical="center"/>
    </xf>
    <xf numFmtId="0" fontId="16" fillId="0" borderId="0" xfId="0" applyFont="1" applyFill="1" applyBorder="1" applyAlignment="1">
      <alignment horizontal="left" vertical="center"/>
    </xf>
    <xf numFmtId="0" fontId="15" fillId="0" borderId="0" xfId="0" applyFont="1" applyFill="1" applyBorder="1" applyAlignment="1">
      <alignment horizontal="left" vertical="center"/>
    </xf>
    <xf numFmtId="0" fontId="18" fillId="0" borderId="0" xfId="0" applyFont="1" applyFill="1" applyBorder="1" applyAlignment="1">
      <alignment vertical="center"/>
    </xf>
    <xf numFmtId="0" fontId="16" fillId="18" borderId="12" xfId="0" applyFont="1" applyFill="1" applyBorder="1" applyAlignment="1" applyProtection="1">
      <alignment vertical="center" wrapText="1"/>
      <protection hidden="1"/>
    </xf>
    <xf numFmtId="0" fontId="16" fillId="18" borderId="12" xfId="0" applyFont="1" applyFill="1" applyBorder="1" applyAlignment="1">
      <alignment horizontal="left" vertical="center" wrapText="1"/>
    </xf>
    <xf numFmtId="0" fontId="81" fillId="0" borderId="0" xfId="0" applyFont="1" applyFill="1" applyBorder="1" applyAlignment="1">
      <alignment horizontal="center" vertical="center"/>
    </xf>
    <xf numFmtId="0" fontId="82" fillId="0" borderId="0" xfId="0" applyFont="1" applyAlignment="1">
      <alignment horizontal="justify"/>
    </xf>
    <xf numFmtId="168" fontId="6" fillId="0" borderId="18" xfId="66" applyFont="1" applyFill="1" applyBorder="1" applyAlignment="1" applyProtection="1">
      <alignment horizontal="left" vertical="center"/>
    </xf>
    <xf numFmtId="168" fontId="11" fillId="0" borderId="59" xfId="66" applyFont="1" applyFill="1" applyBorder="1" applyAlignment="1" applyProtection="1">
      <alignment horizontal="left" vertical="center"/>
    </xf>
    <xf numFmtId="173" fontId="11" fillId="24" borderId="84" xfId="64" applyNumberFormat="1" applyFont="1" applyFill="1" applyBorder="1" applyAlignment="1" applyProtection="1">
      <alignment vertical="center"/>
      <protection locked="0"/>
    </xf>
    <xf numFmtId="173" fontId="11" fillId="24" borderId="80" xfId="64" applyNumberFormat="1" applyFont="1" applyFill="1" applyBorder="1" applyAlignment="1" applyProtection="1">
      <alignment vertical="center"/>
      <protection locked="0"/>
    </xf>
    <xf numFmtId="173" fontId="11" fillId="24" borderId="81" xfId="64" applyNumberFormat="1" applyFont="1" applyFill="1" applyBorder="1" applyAlignment="1" applyProtection="1">
      <alignment vertical="center"/>
      <protection locked="0"/>
    </xf>
    <xf numFmtId="168" fontId="6" fillId="0" borderId="12" xfId="66" applyFont="1" applyFill="1" applyBorder="1" applyAlignment="1" applyProtection="1">
      <alignment horizontal="left" vertical="center"/>
    </xf>
    <xf numFmtId="173" fontId="11" fillId="24" borderId="33" xfId="64" applyNumberFormat="1" applyFont="1" applyFill="1" applyBorder="1" applyAlignment="1" applyProtection="1">
      <alignment vertical="center"/>
      <protection locked="0"/>
    </xf>
    <xf numFmtId="173" fontId="11" fillId="24" borderId="34" xfId="64" applyNumberFormat="1" applyFont="1" applyFill="1" applyBorder="1" applyAlignment="1" applyProtection="1">
      <alignment vertical="center"/>
      <protection locked="0"/>
    </xf>
    <xf numFmtId="0" fontId="16" fillId="0" borderId="30" xfId="0" applyFont="1" applyFill="1" applyBorder="1" applyAlignment="1" applyProtection="1">
      <alignment horizontal="left" vertical="center"/>
    </xf>
    <xf numFmtId="168" fontId="11" fillId="0" borderId="12" xfId="66" applyFont="1" applyFill="1" applyBorder="1" applyAlignment="1" applyProtection="1">
      <alignment horizontal="left" vertical="center"/>
    </xf>
    <xf numFmtId="168" fontId="6" fillId="0" borderId="0" xfId="66" applyFont="1" applyFill="1" applyBorder="1" applyAlignment="1" applyProtection="1">
      <alignment horizontal="left" vertical="center"/>
    </xf>
    <xf numFmtId="168" fontId="11" fillId="0" borderId="18" xfId="66" applyFont="1" applyFill="1" applyBorder="1" applyAlignment="1" applyProtection="1">
      <alignment horizontal="left" vertical="center"/>
    </xf>
    <xf numFmtId="168" fontId="11" fillId="0" borderId="0" xfId="66" applyFont="1" applyFill="1" applyBorder="1" applyAlignment="1" applyProtection="1">
      <alignment horizontal="left" vertical="center"/>
    </xf>
    <xf numFmtId="168" fontId="11" fillId="0" borderId="85" xfId="66" applyFont="1" applyFill="1" applyBorder="1" applyAlignment="1" applyProtection="1">
      <alignment horizontal="left" vertical="center"/>
    </xf>
    <xf numFmtId="168" fontId="11" fillId="0" borderId="86" xfId="66" applyFont="1" applyFill="1" applyBorder="1" applyAlignment="1" applyProtection="1">
      <alignment horizontal="left" vertical="center"/>
    </xf>
    <xf numFmtId="168" fontId="11" fillId="0" borderId="87" xfId="66" applyFont="1" applyFill="1" applyBorder="1" applyAlignment="1" applyProtection="1">
      <alignment horizontal="left" vertical="center"/>
    </xf>
    <xf numFmtId="168" fontId="11" fillId="0" borderId="88" xfId="66" applyFont="1" applyFill="1" applyBorder="1" applyAlignment="1" applyProtection="1">
      <alignment horizontal="left" vertical="center"/>
    </xf>
    <xf numFmtId="0" fontId="8" fillId="0" borderId="0" xfId="40"/>
    <xf numFmtId="3" fontId="11" fillId="0" borderId="0" xfId="40" applyNumberFormat="1" applyFont="1" applyFill="1" applyBorder="1"/>
    <xf numFmtId="173" fontId="11" fillId="24" borderId="83" xfId="64" applyNumberFormat="1" applyFont="1" applyFill="1" applyBorder="1" applyAlignment="1" applyProtection="1">
      <alignment vertical="center"/>
      <protection locked="0"/>
    </xf>
    <xf numFmtId="173" fontId="11" fillId="24" borderId="82" xfId="64" applyNumberFormat="1" applyFont="1" applyFill="1" applyBorder="1" applyAlignment="1" applyProtection="1">
      <alignment vertical="center"/>
      <protection locked="0"/>
    </xf>
    <xf numFmtId="9" fontId="8" fillId="0" borderId="0" xfId="40" applyNumberFormat="1" applyBorder="1"/>
    <xf numFmtId="0" fontId="8" fillId="0" borderId="0" xfId="40" applyBorder="1"/>
    <xf numFmtId="170" fontId="11" fillId="0" borderId="12" xfId="74" applyNumberFormat="1" applyFont="1" applyFill="1" applyBorder="1"/>
    <xf numFmtId="10" fontId="11" fillId="0" borderId="12" xfId="74" applyNumberFormat="1" applyFont="1" applyFill="1" applyBorder="1"/>
    <xf numFmtId="0" fontId="7" fillId="0" borderId="12" xfId="40" applyFont="1" applyFill="1" applyBorder="1"/>
    <xf numFmtId="0" fontId="7" fillId="0" borderId="12" xfId="40" applyFont="1" applyFill="1" applyBorder="1" applyAlignment="1">
      <alignment horizontal="center"/>
    </xf>
    <xf numFmtId="3" fontId="11" fillId="0" borderId="12" xfId="40" applyNumberFormat="1" applyFont="1" applyFill="1" applyBorder="1"/>
    <xf numFmtId="168" fontId="17" fillId="0" borderId="0" xfId="66" applyFont="1" applyFill="1" applyBorder="1" applyAlignment="1" applyProtection="1">
      <alignment horizontal="left" vertical="center"/>
    </xf>
    <xf numFmtId="0" fontId="0" fillId="0" borderId="12" xfId="0" applyBorder="1" applyAlignment="1">
      <alignment horizontal="center"/>
    </xf>
    <xf numFmtId="168" fontId="11" fillId="0" borderId="60" xfId="66" applyFont="1" applyFill="1" applyBorder="1" applyAlignment="1" applyProtection="1">
      <alignment horizontal="left" vertical="center"/>
    </xf>
    <xf numFmtId="173" fontId="11" fillId="24" borderId="77" xfId="64" applyNumberFormat="1" applyFont="1" applyFill="1" applyBorder="1" applyAlignment="1" applyProtection="1">
      <alignment vertical="center"/>
      <protection locked="0"/>
    </xf>
    <xf numFmtId="173" fontId="11" fillId="24" borderId="78" xfId="64" applyNumberFormat="1" applyFont="1" applyFill="1" applyBorder="1" applyAlignment="1" applyProtection="1">
      <alignment vertical="center"/>
      <protection locked="0"/>
    </xf>
    <xf numFmtId="168" fontId="11" fillId="0" borderId="89" xfId="66" applyFont="1" applyFill="1" applyBorder="1" applyAlignment="1" applyProtection="1">
      <alignment horizontal="left" vertical="center"/>
    </xf>
    <xf numFmtId="168" fontId="24" fillId="0" borderId="30" xfId="66" applyFont="1" applyFill="1" applyBorder="1" applyAlignment="1" applyProtection="1">
      <alignment horizontal="left" vertical="center"/>
    </xf>
    <xf numFmtId="168" fontId="24" fillId="0" borderId="28" xfId="66" applyFont="1" applyFill="1" applyBorder="1" applyAlignment="1" applyProtection="1">
      <alignment horizontal="left" vertical="center"/>
    </xf>
    <xf numFmtId="0" fontId="7" fillId="0" borderId="0" xfId="40" applyFont="1" applyFill="1" applyBorder="1" applyAlignment="1">
      <alignment horizontal="center"/>
    </xf>
    <xf numFmtId="170" fontId="11" fillId="0" borderId="0" xfId="74" applyNumberFormat="1" applyFont="1" applyFill="1" applyBorder="1"/>
    <xf numFmtId="0" fontId="7" fillId="0" borderId="0" xfId="40" applyFont="1" applyFill="1" applyBorder="1"/>
    <xf numFmtId="0" fontId="0" fillId="18" borderId="12" xfId="0" applyFill="1" applyBorder="1"/>
    <xf numFmtId="0" fontId="7" fillId="0" borderId="12" xfId="40" applyFont="1" applyBorder="1"/>
    <xf numFmtId="173" fontId="11" fillId="24" borderId="55" xfId="64" applyNumberFormat="1" applyFont="1" applyFill="1" applyBorder="1" applyAlignment="1" applyProtection="1">
      <alignment vertical="center"/>
      <protection locked="0"/>
    </xf>
    <xf numFmtId="173" fontId="11" fillId="24" borderId="79" xfId="64" applyNumberFormat="1" applyFont="1" applyFill="1" applyBorder="1" applyAlignment="1" applyProtection="1">
      <alignment vertical="center"/>
      <protection locked="0"/>
    </xf>
    <xf numFmtId="173" fontId="11" fillId="24" borderId="90" xfId="64" applyNumberFormat="1" applyFont="1" applyFill="1" applyBorder="1" applyAlignment="1" applyProtection="1">
      <alignment vertical="center"/>
      <protection locked="0"/>
    </xf>
    <xf numFmtId="173" fontId="11" fillId="24" borderId="72" xfId="64" applyNumberFormat="1" applyFont="1" applyFill="1" applyBorder="1" applyAlignment="1" applyProtection="1">
      <alignment vertical="center"/>
      <protection locked="0"/>
    </xf>
    <xf numFmtId="173" fontId="11" fillId="24" borderId="91" xfId="64" applyNumberFormat="1" applyFont="1" applyFill="1" applyBorder="1" applyAlignment="1" applyProtection="1">
      <alignment vertical="center"/>
      <protection locked="0"/>
    </xf>
    <xf numFmtId="173" fontId="11" fillId="24" borderId="92" xfId="64" applyNumberFormat="1" applyFont="1" applyFill="1" applyBorder="1" applyAlignment="1" applyProtection="1">
      <alignment vertical="center"/>
      <protection locked="0"/>
    </xf>
    <xf numFmtId="173" fontId="11" fillId="24" borderId="93" xfId="64" applyNumberFormat="1" applyFont="1" applyFill="1" applyBorder="1" applyAlignment="1" applyProtection="1">
      <alignment vertical="center"/>
      <protection locked="0"/>
    </xf>
    <xf numFmtId="173" fontId="11" fillId="24" borderId="94" xfId="64" applyNumberFormat="1" applyFont="1" applyFill="1" applyBorder="1" applyAlignment="1" applyProtection="1">
      <alignment vertical="center"/>
      <protection locked="0"/>
    </xf>
    <xf numFmtId="173" fontId="11" fillId="24" borderId="95" xfId="64" applyNumberFormat="1" applyFont="1" applyFill="1" applyBorder="1" applyAlignment="1" applyProtection="1">
      <alignment vertical="center"/>
      <protection locked="0"/>
    </xf>
    <xf numFmtId="173" fontId="11" fillId="24" borderId="96" xfId="64" applyNumberFormat="1" applyFont="1" applyFill="1" applyBorder="1" applyAlignment="1" applyProtection="1">
      <alignment vertical="center"/>
      <protection locked="0"/>
    </xf>
    <xf numFmtId="173" fontId="11" fillId="24" borderId="97" xfId="64" applyNumberFormat="1" applyFont="1" applyFill="1" applyBorder="1" applyAlignment="1" applyProtection="1">
      <alignment vertical="center"/>
      <protection locked="0"/>
    </xf>
    <xf numFmtId="173" fontId="11" fillId="24" borderId="98" xfId="64" applyNumberFormat="1" applyFont="1" applyFill="1" applyBorder="1" applyAlignment="1" applyProtection="1">
      <alignment vertical="center"/>
      <protection locked="0"/>
    </xf>
    <xf numFmtId="173" fontId="11" fillId="24" borderId="15" xfId="64" applyNumberFormat="1" applyFont="1" applyFill="1" applyBorder="1" applyAlignment="1" applyProtection="1">
      <alignment vertical="center"/>
      <protection locked="0"/>
    </xf>
    <xf numFmtId="173" fontId="11" fillId="24" borderId="99" xfId="64" applyNumberFormat="1" applyFont="1" applyFill="1" applyBorder="1" applyAlignment="1" applyProtection="1">
      <alignment vertical="center"/>
      <protection locked="0"/>
    </xf>
    <xf numFmtId="173" fontId="11" fillId="24" borderId="17" xfId="64" applyNumberFormat="1" applyFont="1" applyFill="1" applyBorder="1" applyAlignment="1" applyProtection="1">
      <alignment vertical="center"/>
      <protection locked="0"/>
    </xf>
    <xf numFmtId="168" fontId="6" fillId="0" borderId="19" xfId="68" applyFont="1" applyBorder="1" applyAlignment="1" applyProtection="1">
      <alignment horizontal="left"/>
    </xf>
    <xf numFmtId="0" fontId="66" fillId="24" borderId="12" xfId="0" applyFont="1" applyFill="1" applyBorder="1" applyAlignment="1" applyProtection="1">
      <alignment horizontal="center" vertical="center" wrapText="1"/>
      <protection locked="0"/>
    </xf>
    <xf numFmtId="0" fontId="0" fillId="0" borderId="0" xfId="0" applyProtection="1"/>
    <xf numFmtId="0" fontId="0" fillId="0" borderId="13" xfId="0" applyBorder="1" applyProtection="1"/>
    <xf numFmtId="0" fontId="0" fillId="0" borderId="18" xfId="0" applyBorder="1" applyProtection="1"/>
    <xf numFmtId="0" fontId="0" fillId="0" borderId="14" xfId="0" applyBorder="1" applyProtection="1"/>
    <xf numFmtId="0" fontId="0" fillId="0" borderId="11" xfId="0" applyBorder="1" applyProtection="1"/>
    <xf numFmtId="0" fontId="0" fillId="0" borderId="15" xfId="0" applyBorder="1" applyProtection="1"/>
    <xf numFmtId="168" fontId="9" fillId="0" borderId="0" xfId="58" applyFont="1" applyBorder="1" applyProtection="1"/>
    <xf numFmtId="168" fontId="6" fillId="0" borderId="0" xfId="59" applyFont="1" applyFill="1" applyBorder="1" applyAlignment="1" applyProtection="1">
      <alignment horizontal="right"/>
    </xf>
    <xf numFmtId="0" fontId="17" fillId="0" borderId="0" xfId="0" applyFont="1" applyFill="1" applyProtection="1"/>
    <xf numFmtId="0" fontId="84" fillId="0" borderId="0" xfId="0" applyFont="1" applyFill="1" applyProtection="1"/>
    <xf numFmtId="0" fontId="83" fillId="0" borderId="0" xfId="0" applyFont="1" applyFill="1" applyProtection="1"/>
    <xf numFmtId="168" fontId="10" fillId="0" borderId="0" xfId="58" applyFont="1" applyBorder="1" applyAlignment="1" applyProtection="1">
      <alignment horizontal="center" wrapText="1"/>
    </xf>
    <xf numFmtId="0" fontId="6" fillId="18" borderId="55" xfId="66" applyNumberFormat="1" applyFont="1" applyFill="1" applyBorder="1" applyAlignment="1" applyProtection="1">
      <alignment horizontal="center" vertical="center"/>
    </xf>
    <xf numFmtId="173" fontId="11" fillId="18" borderId="40" xfId="64" applyNumberFormat="1" applyFont="1" applyFill="1" applyBorder="1" applyAlignment="1" applyProtection="1">
      <alignment vertical="center"/>
    </xf>
    <xf numFmtId="173" fontId="11" fillId="26" borderId="100" xfId="64" applyNumberFormat="1" applyFont="1" applyFill="1" applyBorder="1" applyAlignment="1" applyProtection="1">
      <alignment vertical="center"/>
    </xf>
    <xf numFmtId="173" fontId="11" fillId="26" borderId="101" xfId="64" applyNumberFormat="1" applyFont="1" applyFill="1" applyBorder="1" applyAlignment="1" applyProtection="1">
      <alignment vertical="center"/>
    </xf>
    <xf numFmtId="173" fontId="11" fillId="26" borderId="102" xfId="64" applyNumberFormat="1" applyFont="1" applyFill="1" applyBorder="1" applyAlignment="1" applyProtection="1">
      <alignment vertical="center"/>
    </xf>
    <xf numFmtId="173" fontId="11" fillId="18" borderId="72" xfId="64" applyNumberFormat="1" applyFont="1" applyFill="1" applyBorder="1" applyAlignment="1" applyProtection="1">
      <alignment vertical="center"/>
    </xf>
    <xf numFmtId="173" fontId="11" fillId="26" borderId="103" xfId="64" applyNumberFormat="1" applyFont="1" applyFill="1" applyBorder="1" applyAlignment="1" applyProtection="1">
      <alignment vertical="center"/>
    </xf>
    <xf numFmtId="173" fontId="11" fillId="26" borderId="4" xfId="64" applyNumberFormat="1" applyFont="1" applyFill="1" applyBorder="1" applyAlignment="1" applyProtection="1">
      <alignment vertical="center"/>
    </xf>
    <xf numFmtId="173" fontId="11" fillId="26" borderId="104" xfId="64" applyNumberFormat="1" applyFont="1" applyFill="1" applyBorder="1" applyAlignment="1" applyProtection="1">
      <alignment vertical="center"/>
    </xf>
    <xf numFmtId="173" fontId="11" fillId="18" borderId="73" xfId="64" applyNumberFormat="1" applyFont="1" applyFill="1" applyBorder="1" applyAlignment="1" applyProtection="1">
      <alignment vertical="center"/>
    </xf>
    <xf numFmtId="175" fontId="11" fillId="0" borderId="28" xfId="66" applyNumberFormat="1" applyFont="1" applyFill="1" applyBorder="1" applyAlignment="1" applyProtection="1">
      <alignment horizontal="left" vertical="center"/>
    </xf>
    <xf numFmtId="173" fontId="11" fillId="26" borderId="105" xfId="64" applyNumberFormat="1" applyFont="1" applyFill="1" applyBorder="1" applyAlignment="1" applyProtection="1">
      <alignment vertical="center"/>
    </xf>
    <xf numFmtId="173" fontId="11" fillId="26" borderId="106" xfId="64" applyNumberFormat="1" applyFont="1" applyFill="1" applyBorder="1" applyAlignment="1" applyProtection="1">
      <alignment vertical="center"/>
    </xf>
    <xf numFmtId="173" fontId="11" fillId="26" borderId="107" xfId="64" applyNumberFormat="1" applyFont="1" applyFill="1" applyBorder="1" applyAlignment="1" applyProtection="1">
      <alignment vertical="center"/>
    </xf>
    <xf numFmtId="173" fontId="11" fillId="18" borderId="74" xfId="64" applyNumberFormat="1" applyFont="1" applyFill="1" applyBorder="1" applyAlignment="1" applyProtection="1">
      <alignment vertical="center"/>
    </xf>
    <xf numFmtId="175" fontId="6" fillId="0" borderId="28" xfId="66" applyNumberFormat="1" applyFont="1" applyFill="1" applyBorder="1" applyAlignment="1" applyProtection="1">
      <alignment horizontal="left" vertical="center"/>
    </xf>
    <xf numFmtId="173" fontId="11" fillId="18" borderId="55" xfId="64" applyNumberFormat="1" applyFont="1" applyFill="1" applyBorder="1" applyAlignment="1" applyProtection="1">
      <alignment vertical="center"/>
    </xf>
    <xf numFmtId="173" fontId="11" fillId="26" borderId="55" xfId="64" applyNumberFormat="1" applyFont="1" applyFill="1" applyBorder="1" applyAlignment="1" applyProtection="1">
      <alignment vertical="center"/>
    </xf>
    <xf numFmtId="173" fontId="11" fillId="26" borderId="23" xfId="64" applyNumberFormat="1" applyFont="1" applyFill="1" applyBorder="1" applyAlignment="1" applyProtection="1">
      <alignment vertical="center"/>
    </xf>
    <xf numFmtId="173" fontId="11" fillId="18" borderId="12" xfId="64" applyNumberFormat="1" applyFont="1" applyFill="1" applyBorder="1" applyAlignment="1" applyProtection="1">
      <alignment vertical="center"/>
    </xf>
    <xf numFmtId="173" fontId="11" fillId="18" borderId="108" xfId="64" applyNumberFormat="1" applyFont="1" applyFill="1" applyBorder="1" applyAlignment="1" applyProtection="1">
      <alignment vertical="center"/>
    </xf>
    <xf numFmtId="173" fontId="11" fillId="18" borderId="56" xfId="64" applyNumberFormat="1" applyFont="1" applyFill="1" applyBorder="1" applyAlignment="1" applyProtection="1">
      <alignment vertical="center"/>
    </xf>
    <xf numFmtId="173" fontId="11" fillId="18" borderId="57" xfId="64" applyNumberFormat="1" applyFont="1" applyFill="1" applyBorder="1" applyAlignment="1" applyProtection="1">
      <alignment vertical="center"/>
    </xf>
    <xf numFmtId="173" fontId="11" fillId="18" borderId="109" xfId="64" applyNumberFormat="1" applyFont="1" applyFill="1" applyBorder="1" applyAlignment="1" applyProtection="1">
      <alignment vertical="center"/>
    </xf>
    <xf numFmtId="173" fontId="11" fillId="26" borderId="110" xfId="64" applyNumberFormat="1" applyFont="1" applyFill="1" applyBorder="1" applyAlignment="1" applyProtection="1">
      <alignment vertical="center"/>
    </xf>
    <xf numFmtId="173" fontId="11" fillId="26" borderId="57" xfId="64" applyNumberFormat="1" applyFont="1" applyFill="1" applyBorder="1" applyAlignment="1" applyProtection="1">
      <alignment vertical="center"/>
    </xf>
    <xf numFmtId="173" fontId="11" fillId="26" borderId="58" xfId="64" applyNumberFormat="1" applyFont="1" applyFill="1" applyBorder="1" applyAlignment="1" applyProtection="1">
      <alignment vertical="center"/>
    </xf>
    <xf numFmtId="173" fontId="11" fillId="18" borderId="23" xfId="64" applyNumberFormat="1" applyFont="1" applyFill="1" applyBorder="1" applyAlignment="1" applyProtection="1">
      <alignment vertical="center"/>
    </xf>
    <xf numFmtId="173" fontId="11" fillId="18" borderId="44" xfId="64" applyNumberFormat="1" applyFont="1" applyFill="1" applyBorder="1" applyAlignment="1" applyProtection="1">
      <alignment vertical="center"/>
    </xf>
    <xf numFmtId="173" fontId="11" fillId="26" borderId="10" xfId="64" applyNumberFormat="1" applyFont="1" applyFill="1" applyBorder="1" applyAlignment="1" applyProtection="1">
      <alignment vertical="center"/>
    </xf>
    <xf numFmtId="173" fontId="11" fillId="26" borderId="17" xfId="64" applyNumberFormat="1" applyFont="1" applyFill="1" applyBorder="1" applyAlignment="1" applyProtection="1">
      <alignment vertical="center"/>
    </xf>
    <xf numFmtId="173" fontId="11" fillId="0" borderId="18" xfId="64" applyNumberFormat="1" applyFont="1" applyFill="1" applyBorder="1" applyAlignment="1" applyProtection="1">
      <alignment vertical="center"/>
    </xf>
    <xf numFmtId="175" fontId="6" fillId="0" borderId="60" xfId="66" applyNumberFormat="1" applyFont="1" applyFill="1" applyBorder="1" applyAlignment="1" applyProtection="1">
      <alignment horizontal="left" vertical="center"/>
    </xf>
    <xf numFmtId="173" fontId="11" fillId="18" borderId="64" xfId="64" applyNumberFormat="1" applyFont="1" applyFill="1" applyBorder="1" applyAlignment="1" applyProtection="1">
      <alignment vertical="center"/>
    </xf>
    <xf numFmtId="173" fontId="11" fillId="18" borderId="33" xfId="64" applyNumberFormat="1" applyFont="1" applyFill="1" applyBorder="1" applyAlignment="1" applyProtection="1">
      <alignment vertical="center"/>
    </xf>
    <xf numFmtId="173" fontId="11" fillId="18" borderId="34" xfId="64" applyNumberFormat="1" applyFont="1" applyFill="1" applyBorder="1" applyAlignment="1" applyProtection="1">
      <alignment vertical="center"/>
    </xf>
    <xf numFmtId="3" fontId="11" fillId="0" borderId="0" xfId="0" applyNumberFormat="1" applyFont="1" applyProtection="1"/>
    <xf numFmtId="173" fontId="11" fillId="0" borderId="0" xfId="64" applyNumberFormat="1" applyFont="1" applyFill="1" applyBorder="1" applyAlignment="1" applyProtection="1">
      <alignment vertical="center"/>
    </xf>
    <xf numFmtId="173" fontId="11" fillId="18" borderId="59" xfId="64" applyNumberFormat="1" applyFont="1" applyFill="1" applyBorder="1" applyAlignment="1" applyProtection="1">
      <alignment vertical="center"/>
    </xf>
    <xf numFmtId="173" fontId="11" fillId="18" borderId="60" xfId="64" applyNumberFormat="1" applyFont="1" applyFill="1" applyBorder="1" applyAlignment="1" applyProtection="1">
      <alignment vertical="center"/>
    </xf>
    <xf numFmtId="175" fontId="6" fillId="0" borderId="12" xfId="66" applyNumberFormat="1" applyFont="1" applyFill="1" applyBorder="1" applyAlignment="1" applyProtection="1">
      <alignment horizontal="left" vertical="center"/>
    </xf>
    <xf numFmtId="173" fontId="11" fillId="18" borderId="111" xfId="64" applyNumberFormat="1" applyFont="1" applyFill="1" applyBorder="1" applyAlignment="1" applyProtection="1">
      <alignment vertical="center"/>
    </xf>
    <xf numFmtId="175" fontId="11" fillId="0" borderId="19" xfId="66" applyNumberFormat="1" applyFont="1" applyFill="1" applyBorder="1" applyAlignment="1" applyProtection="1">
      <alignment horizontal="left" vertical="center"/>
    </xf>
    <xf numFmtId="173" fontId="11" fillId="0" borderId="15" xfId="64" applyNumberFormat="1" applyFont="1" applyFill="1" applyBorder="1" applyAlignment="1" applyProtection="1">
      <alignment vertical="center"/>
    </xf>
    <xf numFmtId="173" fontId="11" fillId="18" borderId="79" xfId="64" applyNumberFormat="1" applyFont="1" applyFill="1" applyBorder="1" applyAlignment="1" applyProtection="1">
      <alignment vertical="center"/>
    </xf>
    <xf numFmtId="173" fontId="11" fillId="18" borderId="84" xfId="64" applyNumberFormat="1" applyFont="1" applyFill="1" applyBorder="1" applyAlignment="1" applyProtection="1">
      <alignment vertical="center"/>
    </xf>
    <xf numFmtId="173" fontId="11" fillId="18" borderId="82" xfId="64" applyNumberFormat="1" applyFont="1" applyFill="1" applyBorder="1" applyAlignment="1" applyProtection="1">
      <alignment vertical="center"/>
    </xf>
    <xf numFmtId="173" fontId="11" fillId="18" borderId="28" xfId="64" applyNumberFormat="1" applyFont="1" applyFill="1" applyBorder="1" applyAlignment="1" applyProtection="1">
      <alignment vertical="center"/>
    </xf>
    <xf numFmtId="173" fontId="11" fillId="18" borderId="77" xfId="64" applyNumberFormat="1" applyFont="1" applyFill="1" applyBorder="1" applyAlignment="1" applyProtection="1">
      <alignment vertical="center"/>
    </xf>
    <xf numFmtId="173" fontId="11" fillId="18" borderId="90" xfId="64" applyNumberFormat="1" applyFont="1" applyFill="1" applyBorder="1" applyAlignment="1" applyProtection="1">
      <alignment vertical="center"/>
    </xf>
    <xf numFmtId="173" fontId="11" fillId="18" borderId="24" xfId="64" applyNumberFormat="1" applyFont="1" applyFill="1" applyBorder="1" applyAlignment="1" applyProtection="1">
      <alignment vertical="center"/>
    </xf>
    <xf numFmtId="173" fontId="11" fillId="18" borderId="83" xfId="64" applyNumberFormat="1" applyFont="1" applyFill="1" applyBorder="1" applyAlignment="1" applyProtection="1">
      <alignment vertical="center"/>
    </xf>
    <xf numFmtId="173" fontId="11" fillId="18" borderId="39" xfId="64" applyNumberFormat="1" applyFont="1" applyFill="1" applyBorder="1" applyAlignment="1" applyProtection="1">
      <alignment vertical="center"/>
    </xf>
    <xf numFmtId="173" fontId="11" fillId="18" borderId="91" xfId="64" applyNumberFormat="1" applyFont="1" applyFill="1" applyBorder="1" applyAlignment="1" applyProtection="1">
      <alignment vertical="center"/>
    </xf>
    <xf numFmtId="175" fontId="24" fillId="0" borderId="28" xfId="66" applyNumberFormat="1" applyFont="1" applyFill="1" applyBorder="1" applyAlignment="1" applyProtection="1">
      <alignment horizontal="left" vertical="center"/>
    </xf>
    <xf numFmtId="173" fontId="11" fillId="18" borderId="92" xfId="64" applyNumberFormat="1" applyFont="1" applyFill="1" applyBorder="1" applyAlignment="1" applyProtection="1">
      <alignment vertical="center"/>
    </xf>
    <xf numFmtId="173" fontId="11" fillId="18" borderId="93" xfId="64" applyNumberFormat="1" applyFont="1" applyFill="1" applyBorder="1" applyAlignment="1" applyProtection="1">
      <alignment vertical="center"/>
    </xf>
    <xf numFmtId="173" fontId="11" fillId="18" borderId="94" xfId="64" applyNumberFormat="1" applyFont="1" applyFill="1" applyBorder="1" applyAlignment="1" applyProtection="1">
      <alignment vertical="center"/>
    </xf>
    <xf numFmtId="173" fontId="11" fillId="18" borderId="95" xfId="64" applyNumberFormat="1" applyFont="1" applyFill="1" applyBorder="1" applyAlignment="1" applyProtection="1">
      <alignment vertical="center"/>
    </xf>
    <xf numFmtId="173" fontId="11" fillId="18" borderId="96" xfId="64" applyNumberFormat="1" applyFont="1" applyFill="1" applyBorder="1" applyAlignment="1" applyProtection="1">
      <alignment vertical="center"/>
    </xf>
    <xf numFmtId="173" fontId="11" fillId="18" borderId="97" xfId="64" applyNumberFormat="1" applyFont="1" applyFill="1" applyBorder="1" applyAlignment="1" applyProtection="1">
      <alignment vertical="center"/>
    </xf>
    <xf numFmtId="175" fontId="11" fillId="0" borderId="29" xfId="66" applyNumberFormat="1" applyFont="1" applyFill="1" applyBorder="1" applyAlignment="1" applyProtection="1">
      <alignment horizontal="left" vertical="center"/>
    </xf>
    <xf numFmtId="175" fontId="6" fillId="18" borderId="12" xfId="66" applyNumberFormat="1" applyFont="1" applyFill="1" applyBorder="1" applyAlignment="1" applyProtection="1">
      <alignment horizontal="left" vertical="center"/>
    </xf>
    <xf numFmtId="173" fontId="11" fillId="18" borderId="98" xfId="64" applyNumberFormat="1" applyFont="1" applyFill="1" applyBorder="1" applyAlignment="1" applyProtection="1">
      <alignment vertical="center"/>
    </xf>
    <xf numFmtId="173" fontId="11" fillId="18" borderId="15" xfId="64" applyNumberFormat="1" applyFont="1" applyFill="1" applyBorder="1" applyAlignment="1" applyProtection="1">
      <alignment vertical="center"/>
    </xf>
    <xf numFmtId="173" fontId="11" fillId="18" borderId="99" xfId="64" applyNumberFormat="1" applyFont="1" applyFill="1" applyBorder="1" applyAlignment="1" applyProtection="1">
      <alignment vertical="center"/>
    </xf>
    <xf numFmtId="173" fontId="11" fillId="18" borderId="47" xfId="64" applyNumberFormat="1" applyFont="1" applyFill="1" applyBorder="1" applyAlignment="1" applyProtection="1">
      <alignment vertical="center"/>
    </xf>
    <xf numFmtId="173" fontId="11" fillId="18" borderId="17" xfId="64" applyNumberFormat="1" applyFont="1" applyFill="1" applyBorder="1" applyAlignment="1" applyProtection="1">
      <alignment vertical="center"/>
    </xf>
    <xf numFmtId="0" fontId="17" fillId="0" borderId="0" xfId="0" applyFont="1" applyFill="1" applyBorder="1" applyProtection="1"/>
    <xf numFmtId="0" fontId="0" fillId="0" borderId="0" xfId="0" applyBorder="1" applyProtection="1"/>
    <xf numFmtId="0" fontId="8" fillId="0" borderId="0" xfId="0" applyFont="1" applyProtection="1"/>
    <xf numFmtId="0" fontId="6" fillId="18" borderId="34" xfId="66" applyNumberFormat="1" applyFont="1" applyFill="1" applyBorder="1" applyAlignment="1" applyProtection="1">
      <alignment horizontal="center" vertical="center"/>
    </xf>
    <xf numFmtId="173" fontId="11" fillId="18" borderId="81" xfId="64" applyNumberFormat="1" applyFont="1" applyFill="1" applyBorder="1" applyAlignment="1" applyProtection="1">
      <alignment vertical="center"/>
    </xf>
    <xf numFmtId="173" fontId="85" fillId="18" borderId="39" xfId="64" applyNumberFormat="1" applyFont="1" applyFill="1" applyBorder="1" applyAlignment="1" applyProtection="1">
      <alignment vertical="center"/>
    </xf>
    <xf numFmtId="173" fontId="11" fillId="18" borderId="38" xfId="64" applyNumberFormat="1" applyFont="1" applyFill="1" applyBorder="1" applyAlignment="1" applyProtection="1">
      <alignment vertical="center"/>
    </xf>
    <xf numFmtId="173" fontId="11" fillId="18" borderId="32" xfId="64" applyNumberFormat="1" applyFont="1" applyFill="1" applyBorder="1" applyAlignment="1" applyProtection="1">
      <alignment vertical="center"/>
    </xf>
    <xf numFmtId="173" fontId="11" fillId="18" borderId="71" xfId="64" applyNumberFormat="1" applyFont="1" applyFill="1" applyBorder="1" applyAlignment="1" applyProtection="1">
      <alignment vertical="center"/>
    </xf>
    <xf numFmtId="173" fontId="11" fillId="18" borderId="80" xfId="64" applyNumberFormat="1" applyFont="1" applyFill="1" applyBorder="1" applyAlignment="1" applyProtection="1">
      <alignment vertical="center"/>
    </xf>
    <xf numFmtId="173" fontId="11" fillId="18" borderId="31" xfId="64" applyNumberFormat="1" applyFont="1" applyFill="1" applyBorder="1" applyAlignment="1" applyProtection="1">
      <alignment vertical="center"/>
    </xf>
    <xf numFmtId="173" fontId="11" fillId="18" borderId="37" xfId="64" applyNumberFormat="1" applyFont="1" applyFill="1" applyBorder="1" applyAlignment="1" applyProtection="1">
      <alignment vertical="center"/>
    </xf>
    <xf numFmtId="0" fontId="11" fillId="0" borderId="0" xfId="0" applyFont="1" applyProtection="1"/>
    <xf numFmtId="0" fontId="11" fillId="0" borderId="15" xfId="0" applyFont="1" applyBorder="1" applyProtection="1"/>
    <xf numFmtId="0" fontId="8" fillId="0" borderId="24" xfId="40" applyBorder="1" applyProtection="1"/>
    <xf numFmtId="0" fontId="8" fillId="0" borderId="0" xfId="40" applyProtection="1"/>
    <xf numFmtId="175" fontId="6" fillId="0" borderId="30" xfId="66" applyNumberFormat="1" applyFont="1" applyFill="1" applyBorder="1" applyAlignment="1" applyProtection="1">
      <alignment horizontal="left" vertical="center"/>
    </xf>
    <xf numFmtId="3" fontId="8" fillId="0" borderId="0" xfId="40" applyNumberFormat="1" applyProtection="1"/>
    <xf numFmtId="9" fontId="73" fillId="0" borderId="0" xfId="40" applyNumberFormat="1" applyFont="1" applyFill="1" applyBorder="1" applyAlignment="1" applyProtection="1">
      <alignment horizontal="center"/>
    </xf>
    <xf numFmtId="3" fontId="11" fillId="0" borderId="0" xfId="40" applyNumberFormat="1" applyFont="1" applyFill="1" applyBorder="1" applyProtection="1"/>
    <xf numFmtId="9" fontId="8" fillId="0" borderId="0" xfId="40" applyNumberFormat="1" applyBorder="1" applyProtection="1"/>
    <xf numFmtId="0" fontId="0" fillId="0" borderId="10" xfId="0" applyBorder="1" applyProtection="1"/>
    <xf numFmtId="0" fontId="0" fillId="24" borderId="85" xfId="0" applyFill="1" applyBorder="1" applyProtection="1">
      <protection locked="0"/>
    </xf>
    <xf numFmtId="0" fontId="0" fillId="24" borderId="88" xfId="0" applyFill="1" applyBorder="1" applyProtection="1">
      <protection locked="0"/>
    </xf>
    <xf numFmtId="0" fontId="0" fillId="24" borderId="20" xfId="0" applyFill="1" applyBorder="1" applyProtection="1">
      <protection locked="0"/>
    </xf>
    <xf numFmtId="0" fontId="16" fillId="0" borderId="60" xfId="0" applyFont="1" applyFill="1" applyBorder="1" applyAlignment="1" applyProtection="1">
      <alignment horizontal="left" vertical="center"/>
    </xf>
    <xf numFmtId="0" fontId="0" fillId="0" borderId="16" xfId="0" applyBorder="1" applyProtection="1"/>
    <xf numFmtId="0" fontId="7" fillId="0" borderId="12" xfId="40" applyFont="1" applyBorder="1" applyProtection="1"/>
    <xf numFmtId="168" fontId="11" fillId="0" borderId="112" xfId="66" applyFont="1" applyFill="1" applyBorder="1" applyAlignment="1" applyProtection="1">
      <alignment horizontal="left" vertical="center"/>
    </xf>
    <xf numFmtId="175" fontId="6" fillId="0" borderId="59" xfId="66" applyNumberFormat="1" applyFont="1" applyFill="1" applyBorder="1" applyAlignment="1" applyProtection="1">
      <alignment horizontal="left" vertical="center"/>
    </xf>
    <xf numFmtId="0" fontId="16" fillId="0" borderId="19" xfId="0" applyFont="1" applyFill="1" applyBorder="1" applyAlignment="1" applyProtection="1">
      <alignment horizontal="left" vertical="center"/>
    </xf>
    <xf numFmtId="0" fontId="16" fillId="0" borderId="12" xfId="0" applyFont="1" applyFill="1" applyBorder="1" applyAlignment="1" applyProtection="1">
      <alignment horizontal="left" vertical="center"/>
    </xf>
    <xf numFmtId="0" fontId="16" fillId="0" borderId="59" xfId="0" applyFont="1" applyFill="1" applyBorder="1" applyAlignment="1" applyProtection="1">
      <alignment horizontal="left" vertical="center"/>
    </xf>
    <xf numFmtId="173" fontId="11" fillId="24" borderId="64" xfId="64" applyNumberFormat="1" applyFont="1" applyFill="1" applyBorder="1" applyAlignment="1" applyProtection="1">
      <alignment vertical="center"/>
      <protection locked="0"/>
    </xf>
    <xf numFmtId="173" fontId="11" fillId="18" borderId="100" xfId="64" applyNumberFormat="1" applyFont="1" applyFill="1" applyBorder="1" applyAlignment="1" applyProtection="1">
      <alignment vertical="center"/>
    </xf>
    <xf numFmtId="173" fontId="11" fillId="24" borderId="103" xfId="64" applyNumberFormat="1" applyFont="1" applyFill="1" applyBorder="1" applyAlignment="1" applyProtection="1">
      <alignment vertical="center"/>
    </xf>
    <xf numFmtId="173" fontId="11" fillId="24" borderId="4" xfId="64" applyNumberFormat="1" applyFont="1" applyFill="1" applyBorder="1" applyAlignment="1" applyProtection="1">
      <alignment vertical="center"/>
    </xf>
    <xf numFmtId="173" fontId="11" fillId="18" borderId="72" xfId="64" applyNumberFormat="1" applyFont="1" applyFill="1" applyBorder="1" applyAlignment="1" applyProtection="1">
      <alignment vertical="center"/>
      <protection locked="0"/>
    </xf>
    <xf numFmtId="173" fontId="11" fillId="18" borderId="73" xfId="64" applyNumberFormat="1" applyFont="1" applyFill="1" applyBorder="1" applyAlignment="1" applyProtection="1">
      <alignment vertical="center"/>
      <protection locked="0"/>
    </xf>
    <xf numFmtId="173" fontId="11" fillId="26" borderId="74" xfId="64" applyNumberFormat="1" applyFont="1" applyFill="1" applyBorder="1" applyAlignment="1" applyProtection="1">
      <alignment vertical="center"/>
      <protection locked="0"/>
    </xf>
    <xf numFmtId="173" fontId="11" fillId="24" borderId="104" xfId="64" applyNumberFormat="1" applyFont="1" applyFill="1" applyBorder="1" applyAlignment="1" applyProtection="1">
      <alignment vertical="center"/>
    </xf>
    <xf numFmtId="173" fontId="11" fillId="0" borderId="17" xfId="64" applyNumberFormat="1" applyFont="1" applyFill="1" applyBorder="1" applyAlignment="1" applyProtection="1">
      <alignment vertical="center"/>
    </xf>
    <xf numFmtId="168" fontId="27" fillId="0" borderId="0" xfId="58" applyFont="1" applyBorder="1" applyProtection="1"/>
    <xf numFmtId="49" fontId="70" fillId="0" borderId="0" xfId="0" applyNumberFormat="1" applyFont="1" applyAlignment="1">
      <alignment vertical="center"/>
    </xf>
    <xf numFmtId="0" fontId="70" fillId="0" borderId="0" xfId="0" applyFont="1" applyAlignment="1">
      <alignment vertical="center"/>
    </xf>
    <xf numFmtId="0" fontId="70" fillId="0" borderId="0" xfId="43" applyFont="1" applyAlignment="1">
      <alignment vertical="center"/>
    </xf>
    <xf numFmtId="49" fontId="70" fillId="0" borderId="0" xfId="0" applyNumberFormat="1" applyFont="1"/>
    <xf numFmtId="0" fontId="70" fillId="0" borderId="0" xfId="0" applyFont="1"/>
    <xf numFmtId="0" fontId="0" fillId="29" borderId="0" xfId="0" applyFill="1"/>
    <xf numFmtId="0" fontId="87" fillId="29" borderId="0" xfId="0" applyFont="1" applyFill="1"/>
    <xf numFmtId="0" fontId="88" fillId="29" borderId="0" xfId="0" applyFont="1" applyFill="1"/>
    <xf numFmtId="0" fontId="89" fillId="0" borderId="0" xfId="35" applyFont="1" applyAlignment="1" applyProtection="1"/>
    <xf numFmtId="173" fontId="85" fillId="18" borderId="32" xfId="64" applyNumberFormat="1" applyFont="1" applyFill="1" applyBorder="1" applyAlignment="1" applyProtection="1">
      <alignment vertical="center"/>
    </xf>
    <xf numFmtId="168" fontId="12" fillId="0" borderId="10" xfId="58" applyFont="1" applyBorder="1" applyAlignment="1" applyProtection="1">
      <alignment horizontal="center" wrapText="1"/>
    </xf>
    <xf numFmtId="0" fontId="21" fillId="0" borderId="0" xfId="35" applyBorder="1" applyAlignment="1" applyProtection="1"/>
    <xf numFmtId="0" fontId="90" fillId="0" borderId="0" xfId="0" applyFont="1"/>
    <xf numFmtId="0" fontId="21" fillId="0" borderId="0" xfId="35" applyFont="1" applyBorder="1" applyAlignment="1" applyProtection="1"/>
    <xf numFmtId="0" fontId="90" fillId="0" borderId="0" xfId="0" applyFont="1" applyBorder="1"/>
    <xf numFmtId="168" fontId="90" fillId="0" borderId="0" xfId="53" applyFont="1" applyFill="1" applyBorder="1" applyAlignment="1" applyProtection="1">
      <alignment horizontal="left"/>
    </xf>
    <xf numFmtId="0" fontId="89" fillId="0" borderId="0" xfId="35" applyFont="1" applyBorder="1" applyAlignment="1" applyProtection="1"/>
    <xf numFmtId="0" fontId="90" fillId="0" borderId="0" xfId="0" quotePrefix="1" applyFont="1" applyBorder="1"/>
    <xf numFmtId="168" fontId="89" fillId="0" borderId="0" xfId="35" applyNumberFormat="1" applyFont="1" applyBorder="1" applyAlignment="1" applyProtection="1">
      <alignment horizontal="left"/>
    </xf>
    <xf numFmtId="0" fontId="89" fillId="0" borderId="0" xfId="35" applyFont="1" applyBorder="1" applyAlignment="1" applyProtection="1">
      <alignment horizontal="left"/>
    </xf>
    <xf numFmtId="168" fontId="89" fillId="0" borderId="0" xfId="35" applyNumberFormat="1" applyFont="1" applyBorder="1" applyAlignment="1" applyProtection="1"/>
    <xf numFmtId="168" fontId="89" fillId="0" borderId="0" xfId="35" applyNumberFormat="1" applyFont="1" applyFill="1" applyBorder="1" applyAlignment="1" applyProtection="1">
      <alignment horizontal="left"/>
    </xf>
    <xf numFmtId="168" fontId="89" fillId="0" borderId="0" xfId="35" applyNumberFormat="1" applyFont="1" applyFill="1" applyBorder="1" applyAlignment="1" applyProtection="1"/>
    <xf numFmtId="0" fontId="0" fillId="27" borderId="24" xfId="0" applyFill="1" applyBorder="1"/>
    <xf numFmtId="0" fontId="91" fillId="0" borderId="0" xfId="35" applyFont="1" applyBorder="1" applyAlignment="1" applyProtection="1"/>
    <xf numFmtId="0" fontId="0" fillId="30" borderId="0" xfId="0" applyFill="1"/>
    <xf numFmtId="0" fontId="87" fillId="30" borderId="0" xfId="0" applyFont="1" applyFill="1"/>
    <xf numFmtId="0" fontId="88" fillId="30" borderId="0" xfId="0" applyFont="1" applyFill="1"/>
    <xf numFmtId="0" fontId="73" fillId="30" borderId="0" xfId="0" applyFont="1" applyFill="1" applyAlignment="1">
      <alignment horizontal="left"/>
    </xf>
    <xf numFmtId="0" fontId="7" fillId="0" borderId="0" xfId="0" applyFont="1" applyBorder="1" applyAlignment="1">
      <alignment horizontal="left"/>
    </xf>
    <xf numFmtId="0" fontId="7" fillId="24" borderId="12" xfId="0" applyFont="1" applyFill="1" applyBorder="1" applyAlignment="1" applyProtection="1">
      <alignment horizontal="center"/>
      <protection locked="0"/>
    </xf>
    <xf numFmtId="168" fontId="12" fillId="29" borderId="16" xfId="71" applyFont="1" applyFill="1" applyBorder="1" applyAlignment="1">
      <alignment horizontal="centerContinuous"/>
    </xf>
    <xf numFmtId="168" fontId="7" fillId="29" borderId="10" xfId="71" applyFont="1" applyFill="1" applyBorder="1" applyAlignment="1">
      <alignment horizontal="centerContinuous"/>
    </xf>
    <xf numFmtId="168" fontId="7" fillId="29" borderId="17" xfId="71" applyFont="1" applyFill="1" applyBorder="1" applyAlignment="1">
      <alignment horizontal="centerContinuous"/>
    </xf>
    <xf numFmtId="168" fontId="7" fillId="29" borderId="22" xfId="72" applyFont="1" applyFill="1" applyBorder="1" applyAlignment="1" applyProtection="1">
      <alignment horizontal="centerContinuous" wrapText="1"/>
    </xf>
    <xf numFmtId="168" fontId="13" fillId="29" borderId="24" xfId="72" applyFont="1" applyFill="1" applyBorder="1" applyAlignment="1" applyProtection="1">
      <alignment horizontal="centerContinuous" wrapText="1"/>
    </xf>
    <xf numFmtId="0" fontId="18" fillId="29" borderId="22" xfId="51" applyFont="1" applyFill="1" applyBorder="1" applyAlignment="1">
      <alignment horizontal="centerContinuous" vertical="center"/>
    </xf>
    <xf numFmtId="0" fontId="18" fillId="29" borderId="24" xfId="51" applyFont="1" applyFill="1" applyBorder="1" applyAlignment="1">
      <alignment horizontal="centerContinuous" vertical="center"/>
    </xf>
    <xf numFmtId="0" fontId="18" fillId="29" borderId="23" xfId="51" applyFont="1" applyFill="1" applyBorder="1" applyAlignment="1">
      <alignment horizontal="centerContinuous" vertical="center"/>
    </xf>
    <xf numFmtId="168" fontId="7" fillId="29" borderId="22" xfId="59" applyFont="1" applyFill="1" applyBorder="1" applyAlignment="1" applyProtection="1">
      <alignment horizontal="centerContinuous" wrapText="1"/>
    </xf>
    <xf numFmtId="168" fontId="7" fillId="29" borderId="24" xfId="59" applyFont="1" applyFill="1" applyBorder="1" applyAlignment="1" applyProtection="1">
      <alignment horizontal="centerContinuous" wrapText="1"/>
    </xf>
    <xf numFmtId="168" fontId="9" fillId="29" borderId="24" xfId="59" applyFont="1" applyFill="1" applyBorder="1" applyAlignment="1" applyProtection="1">
      <alignment horizontal="centerContinuous" wrapText="1"/>
    </xf>
    <xf numFmtId="168" fontId="9" fillId="29" borderId="24" xfId="59" applyFont="1" applyFill="1" applyBorder="1" applyAlignment="1">
      <alignment horizontal="centerContinuous" wrapText="1"/>
    </xf>
    <xf numFmtId="168" fontId="9" fillId="0" borderId="19" xfId="59" applyFont="1" applyBorder="1"/>
    <xf numFmtId="0" fontId="23" fillId="29" borderId="22" xfId="0" applyFont="1" applyFill="1" applyBorder="1" applyAlignment="1">
      <alignment horizontal="centerContinuous"/>
    </xf>
    <xf numFmtId="0" fontId="23" fillId="29" borderId="24" xfId="0" applyFont="1" applyFill="1" applyBorder="1" applyAlignment="1">
      <alignment horizontal="centerContinuous"/>
    </xf>
    <xf numFmtId="0" fontId="0" fillId="29" borderId="24" xfId="0" applyFill="1" applyBorder="1" applyAlignment="1">
      <alignment horizontal="centerContinuous"/>
    </xf>
    <xf numFmtId="0" fontId="31" fillId="27" borderId="23" xfId="47" applyFont="1" applyFill="1" applyBorder="1"/>
    <xf numFmtId="0" fontId="92" fillId="27" borderId="24" xfId="42" applyFont="1" applyFill="1" applyBorder="1"/>
    <xf numFmtId="0" fontId="92" fillId="27" borderId="23" xfId="42" applyFont="1" applyFill="1" applyBorder="1"/>
    <xf numFmtId="168" fontId="93" fillId="27" borderId="23" xfId="58" applyFont="1" applyFill="1" applyBorder="1"/>
    <xf numFmtId="0" fontId="18" fillId="29" borderId="22" xfId="0" applyFont="1" applyFill="1" applyBorder="1" applyAlignment="1">
      <alignment horizontal="centerContinuous"/>
    </xf>
    <xf numFmtId="0" fontId="15" fillId="29" borderId="24" xfId="0" applyFont="1" applyFill="1" applyBorder="1" applyAlignment="1">
      <alignment horizontal="centerContinuous"/>
    </xf>
    <xf numFmtId="0" fontId="15" fillId="29" borderId="23" xfId="0" applyFont="1" applyFill="1" applyBorder="1" applyAlignment="1">
      <alignment horizontal="centerContinuous"/>
    </xf>
    <xf numFmtId="168" fontId="7" fillId="0" borderId="0" xfId="52" applyFont="1" applyFill="1" applyBorder="1"/>
    <xf numFmtId="168" fontId="7" fillId="0" borderId="0" xfId="52" applyFont="1" applyFill="1" applyBorder="1" applyAlignment="1">
      <alignment horizontal="center"/>
    </xf>
    <xf numFmtId="168" fontId="8" fillId="0" borderId="0" xfId="52" applyFont="1" applyFill="1" applyBorder="1"/>
    <xf numFmtId="0" fontId="13" fillId="0" borderId="0" xfId="47" applyFont="1" applyFill="1" applyBorder="1" applyAlignment="1">
      <alignment horizontal="center"/>
    </xf>
    <xf numFmtId="173" fontId="11" fillId="0" borderId="18" xfId="64" applyNumberFormat="1" applyFont="1" applyFill="1" applyBorder="1" applyAlignment="1" applyProtection="1">
      <alignment vertical="center"/>
      <protection locked="0"/>
    </xf>
    <xf numFmtId="173" fontId="11" fillId="0" borderId="0" xfId="64" applyNumberFormat="1" applyFont="1" applyFill="1" applyBorder="1" applyAlignment="1" applyProtection="1">
      <alignment vertical="center"/>
      <protection locked="0"/>
    </xf>
    <xf numFmtId="171" fontId="11" fillId="24" borderId="28" xfId="42" applyNumberFormat="1" applyFont="1" applyFill="1" applyBorder="1" applyProtection="1">
      <protection locked="0"/>
    </xf>
    <xf numFmtId="171" fontId="11" fillId="24" borderId="73" xfId="42" applyNumberFormat="1" applyFont="1" applyFill="1" applyBorder="1" applyProtection="1">
      <protection locked="0"/>
    </xf>
    <xf numFmtId="3" fontId="11" fillId="18" borderId="20" xfId="0" applyNumberFormat="1" applyFont="1" applyFill="1" applyBorder="1" applyProtection="1">
      <protection hidden="1"/>
    </xf>
    <xf numFmtId="14" fontId="15" fillId="24" borderId="26" xfId="0" applyNumberFormat="1" applyFont="1" applyFill="1" applyBorder="1" applyProtection="1">
      <protection locked="0"/>
    </xf>
    <xf numFmtId="16" fontId="15" fillId="24" borderId="26" xfId="0" applyNumberFormat="1" applyFont="1" applyFill="1" applyBorder="1" applyProtection="1">
      <protection locked="0"/>
    </xf>
    <xf numFmtId="10" fontId="7" fillId="24" borderId="12" xfId="40" applyNumberFormat="1" applyFont="1" applyFill="1" applyBorder="1" applyAlignment="1" applyProtection="1">
      <alignment horizontal="center"/>
      <protection locked="0"/>
    </xf>
    <xf numFmtId="173" fontId="11" fillId="24" borderId="100" xfId="64" applyNumberFormat="1" applyFont="1" applyFill="1" applyBorder="1" applyAlignment="1" applyProtection="1">
      <alignment vertical="center"/>
    </xf>
    <xf numFmtId="173" fontId="11" fillId="24" borderId="101" xfId="64" applyNumberFormat="1" applyFont="1" applyFill="1" applyBorder="1" applyAlignment="1" applyProtection="1">
      <alignment vertical="center"/>
    </xf>
    <xf numFmtId="173" fontId="11" fillId="24" borderId="102" xfId="64" applyNumberFormat="1" applyFont="1" applyFill="1" applyBorder="1" applyAlignment="1" applyProtection="1">
      <alignment vertical="center"/>
    </xf>
    <xf numFmtId="173" fontId="11" fillId="24" borderId="105" xfId="64" applyNumberFormat="1" applyFont="1" applyFill="1" applyBorder="1" applyAlignment="1" applyProtection="1">
      <alignment vertical="center"/>
    </xf>
    <xf numFmtId="173" fontId="11" fillId="24" borderId="106" xfId="64" applyNumberFormat="1" applyFont="1" applyFill="1" applyBorder="1" applyAlignment="1" applyProtection="1">
      <alignment vertical="center"/>
    </xf>
    <xf numFmtId="173" fontId="11" fillId="24" borderId="107" xfId="64" applyNumberFormat="1" applyFont="1" applyFill="1" applyBorder="1" applyAlignment="1" applyProtection="1">
      <alignment vertical="center"/>
    </xf>
    <xf numFmtId="173" fontId="11" fillId="18" borderId="113" xfId="64" applyNumberFormat="1" applyFont="1" applyFill="1" applyBorder="1" applyAlignment="1" applyProtection="1">
      <alignment vertical="center"/>
    </xf>
    <xf numFmtId="173" fontId="11" fillId="18" borderId="114" xfId="64" applyNumberFormat="1" applyFont="1" applyFill="1" applyBorder="1" applyAlignment="1" applyProtection="1">
      <alignment vertical="center"/>
    </xf>
    <xf numFmtId="173" fontId="11" fillId="18" borderId="103" xfId="64" applyNumberFormat="1" applyFont="1" applyFill="1" applyBorder="1" applyAlignment="1" applyProtection="1">
      <alignment vertical="center"/>
    </xf>
    <xf numFmtId="173" fontId="11" fillId="18" borderId="4" xfId="64" applyNumberFormat="1" applyFont="1" applyFill="1" applyBorder="1" applyAlignment="1" applyProtection="1">
      <alignment vertical="center"/>
    </xf>
    <xf numFmtId="173" fontId="11" fillId="18" borderId="104" xfId="64" applyNumberFormat="1" applyFont="1" applyFill="1" applyBorder="1" applyAlignment="1" applyProtection="1">
      <alignment vertical="center"/>
    </xf>
    <xf numFmtId="173" fontId="11" fillId="24" borderId="100" xfId="64" applyNumberFormat="1" applyFont="1" applyFill="1" applyBorder="1" applyAlignment="1" applyProtection="1">
      <alignment vertical="center"/>
      <protection locked="0"/>
    </xf>
    <xf numFmtId="173" fontId="11" fillId="24" borderId="101" xfId="64" applyNumberFormat="1" applyFont="1" applyFill="1" applyBorder="1" applyAlignment="1" applyProtection="1">
      <alignment vertical="center"/>
      <protection locked="0"/>
    </xf>
    <xf numFmtId="173" fontId="11" fillId="24" borderId="102" xfId="64" applyNumberFormat="1" applyFont="1" applyFill="1" applyBorder="1" applyAlignment="1" applyProtection="1">
      <alignment vertical="center"/>
      <protection locked="0"/>
    </xf>
    <xf numFmtId="173" fontId="11" fillId="24" borderId="103" xfId="64" applyNumberFormat="1" applyFont="1" applyFill="1" applyBorder="1" applyAlignment="1" applyProtection="1">
      <alignment vertical="center"/>
      <protection locked="0"/>
    </xf>
    <xf numFmtId="173" fontId="11" fillId="24" borderId="4" xfId="64" applyNumberFormat="1" applyFont="1" applyFill="1" applyBorder="1" applyAlignment="1" applyProtection="1">
      <alignment vertical="center"/>
      <protection locked="0"/>
    </xf>
    <xf numFmtId="173" fontId="11" fillId="24" borderId="104" xfId="64" applyNumberFormat="1" applyFont="1" applyFill="1" applyBorder="1" applyAlignment="1" applyProtection="1">
      <alignment vertical="center"/>
      <protection locked="0"/>
    </xf>
    <xf numFmtId="173" fontId="11" fillId="24" borderId="105" xfId="64" applyNumberFormat="1" applyFont="1" applyFill="1" applyBorder="1" applyAlignment="1" applyProtection="1">
      <alignment vertical="center"/>
      <protection locked="0"/>
    </xf>
    <xf numFmtId="173" fontId="11" fillId="24" borderId="106" xfId="64" applyNumberFormat="1" applyFont="1" applyFill="1" applyBorder="1" applyAlignment="1" applyProtection="1">
      <alignment vertical="center"/>
      <protection locked="0"/>
    </xf>
    <xf numFmtId="173" fontId="11" fillId="24" borderId="107" xfId="64" applyNumberFormat="1" applyFont="1" applyFill="1" applyBorder="1" applyAlignment="1" applyProtection="1">
      <alignment vertical="center"/>
      <protection locked="0"/>
    </xf>
    <xf numFmtId="173" fontId="11" fillId="18" borderId="34" xfId="64" applyNumberFormat="1" applyFont="1" applyFill="1" applyBorder="1" applyAlignment="1" applyProtection="1">
      <alignment vertical="center"/>
      <protection locked="0"/>
    </xf>
    <xf numFmtId="173" fontId="11" fillId="18" borderId="59" xfId="64" applyNumberFormat="1" applyFont="1" applyFill="1" applyBorder="1" applyAlignment="1" applyProtection="1">
      <alignment vertical="center"/>
      <protection locked="0"/>
    </xf>
    <xf numFmtId="173" fontId="11" fillId="18" borderId="28" xfId="64" applyNumberFormat="1" applyFont="1" applyFill="1" applyBorder="1" applyAlignment="1" applyProtection="1">
      <alignment vertical="center"/>
      <protection locked="0"/>
    </xf>
    <xf numFmtId="173" fontId="11" fillId="18" borderId="60" xfId="64" applyNumberFormat="1" applyFont="1" applyFill="1" applyBorder="1" applyAlignment="1" applyProtection="1">
      <alignment vertical="center"/>
      <protection locked="0"/>
    </xf>
    <xf numFmtId="173" fontId="11" fillId="18" borderId="32" xfId="64" applyNumberFormat="1" applyFont="1" applyFill="1" applyBorder="1" applyAlignment="1" applyProtection="1">
      <alignment vertical="center"/>
      <protection locked="0"/>
    </xf>
    <xf numFmtId="173" fontId="11" fillId="0" borderId="14" xfId="64" applyNumberFormat="1" applyFont="1" applyFill="1" applyBorder="1" applyAlignment="1" applyProtection="1">
      <alignment vertical="center"/>
    </xf>
    <xf numFmtId="3" fontId="8" fillId="24" borderId="20" xfId="47" applyNumberFormat="1" applyFont="1" applyFill="1" applyBorder="1" applyProtection="1">
      <protection locked="0"/>
    </xf>
    <xf numFmtId="3" fontId="8" fillId="24" borderId="10" xfId="47" applyNumberFormat="1" applyFont="1" applyFill="1" applyBorder="1" applyProtection="1">
      <protection locked="0"/>
    </xf>
    <xf numFmtId="3" fontId="8" fillId="24" borderId="16" xfId="47" applyNumberFormat="1" applyFont="1" applyFill="1" applyBorder="1" applyProtection="1">
      <protection locked="0"/>
    </xf>
    <xf numFmtId="3" fontId="8" fillId="24" borderId="17" xfId="47" applyNumberFormat="1" applyFont="1" applyFill="1" applyBorder="1" applyProtection="1">
      <protection locked="0"/>
    </xf>
    <xf numFmtId="4" fontId="16" fillId="0" borderId="56" xfId="0" applyNumberFormat="1" applyFont="1" applyFill="1" applyBorder="1" applyAlignment="1" applyProtection="1">
      <alignment vertical="center"/>
      <protection hidden="1"/>
    </xf>
    <xf numFmtId="4" fontId="16" fillId="0" borderId="57" xfId="0" applyNumberFormat="1" applyFont="1" applyFill="1" applyBorder="1" applyAlignment="1" applyProtection="1">
      <alignment vertical="center"/>
      <protection hidden="1"/>
    </xf>
    <xf numFmtId="4" fontId="16" fillId="0" borderId="58" xfId="0" applyNumberFormat="1" applyFont="1" applyFill="1" applyBorder="1" applyAlignment="1" applyProtection="1">
      <alignment vertical="center"/>
      <protection hidden="1"/>
    </xf>
    <xf numFmtId="0" fontId="8" fillId="0" borderId="0" xfId="45" applyFont="1" applyFill="1" applyBorder="1" applyAlignment="1" applyProtection="1">
      <alignment horizontal="center"/>
      <protection locked="0"/>
    </xf>
    <xf numFmtId="3" fontId="11" fillId="24" borderId="79" xfId="0" applyNumberFormat="1" applyFont="1" applyFill="1" applyBorder="1" applyProtection="1">
      <protection locked="0"/>
    </xf>
    <xf numFmtId="3" fontId="11" fillId="24" borderId="80" xfId="0" applyNumberFormat="1" applyFont="1" applyFill="1" applyBorder="1" applyProtection="1">
      <protection locked="0"/>
    </xf>
    <xf numFmtId="3" fontId="11" fillId="24" borderId="81" xfId="0" applyNumberFormat="1" applyFont="1" applyFill="1" applyBorder="1" applyProtection="1">
      <protection locked="0"/>
    </xf>
    <xf numFmtId="3" fontId="11" fillId="24" borderId="82" xfId="0" applyNumberFormat="1" applyFont="1" applyFill="1" applyBorder="1" applyProtection="1">
      <protection locked="0"/>
    </xf>
    <xf numFmtId="3" fontId="11" fillId="24" borderId="31" xfId="0" applyNumberFormat="1" applyFont="1" applyFill="1" applyBorder="1" applyProtection="1">
      <protection locked="0"/>
    </xf>
    <xf numFmtId="3" fontId="11" fillId="24" borderId="32" xfId="0" applyNumberFormat="1" applyFont="1" applyFill="1" applyBorder="1" applyProtection="1">
      <protection locked="0"/>
    </xf>
    <xf numFmtId="3" fontId="11" fillId="24" borderId="77" xfId="0" applyNumberFormat="1" applyFont="1" applyFill="1" applyBorder="1" applyProtection="1">
      <protection locked="0"/>
    </xf>
    <xf numFmtId="3" fontId="11" fillId="24" borderId="78" xfId="0" applyNumberFormat="1" applyFont="1" applyFill="1" applyBorder="1" applyProtection="1">
      <protection locked="0"/>
    </xf>
    <xf numFmtId="3" fontId="11" fillId="24" borderId="71" xfId="0" applyNumberFormat="1" applyFont="1" applyFill="1" applyBorder="1" applyProtection="1">
      <protection locked="0"/>
    </xf>
    <xf numFmtId="3" fontId="11" fillId="18" borderId="64" xfId="0" applyNumberFormat="1" applyFont="1" applyFill="1" applyBorder="1" applyProtection="1">
      <protection hidden="1"/>
    </xf>
    <xf numFmtId="3" fontId="11" fillId="18" borderId="33" xfId="0" applyNumberFormat="1" applyFont="1" applyFill="1" applyBorder="1" applyProtection="1">
      <protection hidden="1"/>
    </xf>
    <xf numFmtId="3" fontId="11" fillId="18" borderId="34" xfId="0" applyNumberFormat="1" applyFont="1" applyFill="1" applyBorder="1" applyProtection="1">
      <protection hidden="1"/>
    </xf>
    <xf numFmtId="3" fontId="11" fillId="24" borderId="83" xfId="0" applyNumberFormat="1" applyFont="1" applyFill="1" applyBorder="1" applyProtection="1">
      <protection locked="0"/>
    </xf>
    <xf numFmtId="3" fontId="11" fillId="24" borderId="37" xfId="0" applyNumberFormat="1" applyFont="1" applyFill="1" applyBorder="1" applyProtection="1">
      <protection locked="0"/>
    </xf>
    <xf numFmtId="3" fontId="11" fillId="24" borderId="38" xfId="0" applyNumberFormat="1" applyFont="1" applyFill="1" applyBorder="1" applyProtection="1">
      <protection locked="0"/>
    </xf>
    <xf numFmtId="3" fontId="11" fillId="18" borderId="99" xfId="0" applyNumberFormat="1" applyFont="1" applyFill="1" applyBorder="1" applyProtection="1">
      <protection hidden="1"/>
    </xf>
    <xf numFmtId="3" fontId="11" fillId="18" borderId="48" xfId="0" applyNumberFormat="1" applyFont="1" applyFill="1" applyBorder="1" applyProtection="1">
      <protection hidden="1"/>
    </xf>
    <xf numFmtId="3" fontId="11" fillId="18" borderId="49" xfId="0" applyNumberFormat="1" applyFont="1" applyFill="1" applyBorder="1" applyProtection="1">
      <protection hidden="1"/>
    </xf>
    <xf numFmtId="173" fontId="11" fillId="0" borderId="39" xfId="66" applyNumberFormat="1" applyFont="1" applyFill="1" applyBorder="1" applyAlignment="1" applyProtection="1">
      <alignment vertical="center"/>
      <protection hidden="1"/>
    </xf>
    <xf numFmtId="173" fontId="11" fillId="18" borderId="55" xfId="66" applyNumberFormat="1" applyFont="1" applyFill="1" applyBorder="1" applyAlignment="1" applyProtection="1">
      <alignment vertical="center"/>
      <protection hidden="1"/>
    </xf>
    <xf numFmtId="173" fontId="11" fillId="0" borderId="39" xfId="66" applyNumberFormat="1" applyFont="1" applyFill="1" applyBorder="1" applyAlignment="1" applyProtection="1">
      <alignment vertical="center"/>
      <protection locked="0"/>
    </xf>
    <xf numFmtId="173" fontId="6" fillId="18" borderId="55" xfId="66" applyNumberFormat="1" applyFont="1" applyFill="1" applyBorder="1" applyAlignment="1" applyProtection="1">
      <alignment vertical="center"/>
      <protection hidden="1"/>
    </xf>
    <xf numFmtId="173" fontId="11" fillId="0" borderId="40" xfId="66" applyNumberFormat="1" applyFont="1" applyFill="1" applyBorder="1" applyAlignment="1" applyProtection="1">
      <alignment vertical="center"/>
      <protection locked="0"/>
    </xf>
    <xf numFmtId="168" fontId="6" fillId="18" borderId="30" xfId="66" applyFont="1" applyFill="1" applyBorder="1" applyAlignment="1" applyProtection="1">
      <alignment horizontal="left" vertical="center"/>
    </xf>
    <xf numFmtId="168" fontId="6" fillId="18" borderId="28" xfId="66" applyFont="1" applyFill="1" applyBorder="1" applyAlignment="1" applyProtection="1">
      <alignment horizontal="left" vertical="center"/>
    </xf>
    <xf numFmtId="168" fontId="6" fillId="18" borderId="21" xfId="66" applyFont="1" applyFill="1" applyBorder="1" applyAlignment="1" applyProtection="1">
      <alignment horizontal="center" vertical="center"/>
    </xf>
    <xf numFmtId="168" fontId="6" fillId="18" borderId="30" xfId="66" applyFont="1" applyFill="1" applyBorder="1" applyAlignment="1" applyProtection="1">
      <alignment horizontal="center" vertical="center"/>
    </xf>
    <xf numFmtId="175" fontId="11" fillId="24" borderId="41" xfId="66" applyNumberFormat="1" applyFont="1" applyFill="1" applyBorder="1" applyAlignment="1" applyProtection="1">
      <alignment horizontal="left" vertical="center"/>
      <protection locked="0"/>
    </xf>
    <xf numFmtId="175" fontId="11" fillId="24" borderId="39" xfId="66" applyNumberFormat="1" applyFont="1" applyFill="1" applyBorder="1" applyAlignment="1" applyProtection="1">
      <alignment horizontal="left" vertical="center"/>
      <protection locked="0"/>
    </xf>
    <xf numFmtId="173" fontId="11" fillId="24" borderId="37" xfId="66" applyNumberFormat="1" applyFont="1" applyFill="1" applyBorder="1" applyAlignment="1" applyProtection="1">
      <alignment vertical="center"/>
      <protection locked="0"/>
    </xf>
    <xf numFmtId="173" fontId="11" fillId="24" borderId="38" xfId="66" applyNumberFormat="1" applyFont="1" applyFill="1" applyBorder="1" applyAlignment="1" applyProtection="1">
      <alignment vertical="center"/>
      <protection locked="0"/>
    </xf>
    <xf numFmtId="173" fontId="11" fillId="0" borderId="64" xfId="66" applyNumberFormat="1" applyFont="1" applyFill="1" applyBorder="1" applyAlignment="1" applyProtection="1">
      <alignment vertical="center"/>
      <protection hidden="1"/>
    </xf>
    <xf numFmtId="173" fontId="11" fillId="0" borderId="33" xfId="66" applyNumberFormat="1" applyFont="1" applyFill="1" applyBorder="1" applyAlignment="1" applyProtection="1">
      <alignment vertical="center"/>
      <protection hidden="1"/>
    </xf>
    <xf numFmtId="168" fontId="11" fillId="24" borderId="39" xfId="66" applyFont="1" applyFill="1" applyBorder="1" applyAlignment="1" applyProtection="1">
      <alignment horizontal="left" vertical="center"/>
      <protection locked="0"/>
    </xf>
    <xf numFmtId="173" fontId="11" fillId="0" borderId="64" xfId="66" applyNumberFormat="1" applyFont="1" applyFill="1" applyBorder="1" applyAlignment="1" applyProtection="1">
      <alignment vertical="center"/>
      <protection locked="0"/>
    </xf>
    <xf numFmtId="173" fontId="11" fillId="0" borderId="33" xfId="66" applyNumberFormat="1" applyFont="1" applyFill="1" applyBorder="1" applyAlignment="1" applyProtection="1">
      <alignment vertical="center"/>
      <protection locked="0"/>
    </xf>
    <xf numFmtId="173" fontId="11" fillId="0" borderId="34" xfId="66" applyNumberFormat="1" applyFont="1" applyFill="1" applyBorder="1" applyAlignment="1" applyProtection="1">
      <alignment vertical="center"/>
      <protection locked="0"/>
    </xf>
    <xf numFmtId="0" fontId="30" fillId="0" borderId="15" xfId="0" applyFont="1" applyBorder="1"/>
    <xf numFmtId="173" fontId="11" fillId="0" borderId="55" xfId="66" applyNumberFormat="1" applyFont="1" applyFill="1" applyBorder="1" applyAlignment="1" applyProtection="1">
      <alignment vertical="center"/>
      <protection hidden="1"/>
    </xf>
    <xf numFmtId="173" fontId="11" fillId="0" borderId="55" xfId="66" applyNumberFormat="1" applyFont="1" applyFill="1" applyBorder="1" applyAlignment="1" applyProtection="1">
      <alignment vertical="center"/>
      <protection locked="0"/>
    </xf>
    <xf numFmtId="0" fontId="8" fillId="0" borderId="0" xfId="41" applyFont="1" applyFill="1" applyBorder="1" applyAlignment="1" applyProtection="1">
      <alignment horizontal="center"/>
      <protection locked="0"/>
    </xf>
    <xf numFmtId="179" fontId="8" fillId="0" borderId="0" xfId="41" applyNumberFormat="1" applyFont="1" applyFill="1" applyBorder="1" applyAlignment="1" applyProtection="1">
      <alignment horizontal="center"/>
      <protection locked="0"/>
    </xf>
    <xf numFmtId="0" fontId="94" fillId="0" borderId="0" xfId="0" applyFont="1"/>
    <xf numFmtId="0" fontId="95" fillId="0" borderId="0" xfId="0" applyFont="1"/>
    <xf numFmtId="168" fontId="7" fillId="18" borderId="24" xfId="52" applyFont="1" applyFill="1" applyBorder="1"/>
    <xf numFmtId="168" fontId="7" fillId="0" borderId="0" xfId="52" applyFont="1" applyFill="1" applyBorder="1" applyAlignment="1" applyProtection="1">
      <alignment horizontal="center" vertical="center"/>
    </xf>
    <xf numFmtId="168" fontId="7" fillId="18" borderId="16" xfId="52" applyFont="1" applyFill="1" applyBorder="1"/>
    <xf numFmtId="168" fontId="7" fillId="18" borderId="10" xfId="52" applyFont="1" applyFill="1" applyBorder="1"/>
    <xf numFmtId="168" fontId="8" fillId="0" borderId="0" xfId="52" applyFont="1" applyFill="1" applyBorder="1" applyAlignment="1">
      <alignment horizontal="left"/>
    </xf>
    <xf numFmtId="0" fontId="13" fillId="24" borderId="80" xfId="52" applyNumberFormat="1" applyFont="1" applyFill="1" applyBorder="1" applyProtection="1">
      <protection locked="0"/>
    </xf>
    <xf numFmtId="0" fontId="13" fillId="24" borderId="81" xfId="52" applyNumberFormat="1" applyFont="1" applyFill="1" applyBorder="1" applyProtection="1">
      <protection locked="0"/>
    </xf>
    <xf numFmtId="0" fontId="13" fillId="24" borderId="31" xfId="52" applyNumberFormat="1" applyFont="1" applyFill="1" applyBorder="1" applyProtection="1">
      <protection locked="0"/>
    </xf>
    <xf numFmtId="0" fontId="13" fillId="24" borderId="32" xfId="52" applyNumberFormat="1" applyFont="1" applyFill="1" applyBorder="1" applyProtection="1">
      <protection locked="0"/>
    </xf>
    <xf numFmtId="0" fontId="13" fillId="24" borderId="78" xfId="52" applyNumberFormat="1" applyFont="1" applyFill="1" applyBorder="1" applyProtection="1">
      <protection locked="0"/>
    </xf>
    <xf numFmtId="0" fontId="13" fillId="24" borderId="71" xfId="52" applyNumberFormat="1" applyFont="1" applyFill="1" applyBorder="1" applyProtection="1">
      <protection locked="0"/>
    </xf>
    <xf numFmtId="168" fontId="7" fillId="0" borderId="13" xfId="52" applyFont="1" applyFill="1" applyBorder="1" applyAlignment="1">
      <alignment horizontal="left" vertical="center" wrapText="1"/>
    </xf>
    <xf numFmtId="168" fontId="7" fillId="0" borderId="18" xfId="52" applyFont="1" applyFill="1" applyBorder="1" applyAlignment="1">
      <alignment horizontal="left" vertical="center" wrapText="1"/>
    </xf>
    <xf numFmtId="168" fontId="7" fillId="0" borderId="11" xfId="52" applyFont="1" applyFill="1" applyBorder="1" applyAlignment="1">
      <alignment horizontal="left" vertical="center" wrapText="1"/>
    </xf>
    <xf numFmtId="168" fontId="7" fillId="0" borderId="0" xfId="52" applyFont="1" applyFill="1" applyBorder="1" applyAlignment="1">
      <alignment horizontal="left" vertical="center" wrapText="1"/>
    </xf>
    <xf numFmtId="168" fontId="7" fillId="0" borderId="16" xfId="52" applyFont="1" applyFill="1" applyBorder="1" applyAlignment="1">
      <alignment horizontal="left" vertical="center" wrapText="1"/>
    </xf>
    <xf numFmtId="168" fontId="7" fillId="0" borderId="10" xfId="52" applyFont="1" applyFill="1" applyBorder="1" applyAlignment="1">
      <alignment horizontal="left" vertical="center" wrapText="1"/>
    </xf>
    <xf numFmtId="168" fontId="8" fillId="0" borderId="0" xfId="52" applyFont="1" applyFill="1" applyBorder="1" applyAlignment="1">
      <alignment horizontal="left" vertical="center" wrapText="1"/>
    </xf>
    <xf numFmtId="168" fontId="8" fillId="0" borderId="10" xfId="52" applyFont="1" applyFill="1" applyBorder="1" applyAlignment="1">
      <alignment horizontal="left"/>
    </xf>
    <xf numFmtId="173" fontId="11" fillId="24" borderId="115" xfId="64" applyNumberFormat="1" applyFont="1" applyFill="1" applyBorder="1" applyAlignment="1" applyProtection="1">
      <alignment vertical="center"/>
      <protection locked="0"/>
    </xf>
    <xf numFmtId="173" fontId="11" fillId="24" borderId="116" xfId="64" applyNumberFormat="1" applyFont="1" applyFill="1" applyBorder="1" applyAlignment="1" applyProtection="1">
      <alignment vertical="center"/>
      <protection locked="0"/>
    </xf>
    <xf numFmtId="168" fontId="6" fillId="18" borderId="55" xfId="66" applyNumberFormat="1" applyFont="1" applyFill="1" applyBorder="1" applyAlignment="1" applyProtection="1">
      <alignment horizontal="center" vertical="center"/>
      <protection hidden="1"/>
    </xf>
    <xf numFmtId="3" fontId="11" fillId="0" borderId="64" xfId="52" applyNumberFormat="1" applyFont="1" applyFill="1" applyBorder="1" applyAlignment="1" applyProtection="1">
      <alignment horizontal="center"/>
      <protection locked="0"/>
    </xf>
    <xf numFmtId="3" fontId="11" fillId="0" borderId="33" xfId="52" applyNumberFormat="1" applyFont="1" applyFill="1" applyBorder="1" applyAlignment="1" applyProtection="1">
      <alignment horizontal="center"/>
      <protection locked="0"/>
    </xf>
    <xf numFmtId="3" fontId="11" fillId="0" borderId="34" xfId="52" applyNumberFormat="1" applyFont="1" applyFill="1" applyBorder="1" applyAlignment="1" applyProtection="1">
      <alignment horizontal="center"/>
      <protection locked="0"/>
    </xf>
    <xf numFmtId="168" fontId="8" fillId="0" borderId="18" xfId="52" applyFont="1" applyFill="1" applyBorder="1" applyAlignment="1">
      <alignment horizontal="left" wrapText="1"/>
    </xf>
    <xf numFmtId="168" fontId="8" fillId="0" borderId="0" xfId="52" applyFont="1" applyFill="1" applyBorder="1" applyAlignment="1">
      <alignment horizontal="left" wrapText="1"/>
    </xf>
    <xf numFmtId="168" fontId="8" fillId="0" borderId="11" xfId="52" applyFont="1" applyFill="1" applyBorder="1" applyAlignment="1">
      <alignment horizontal="left" vertical="center" wrapText="1"/>
    </xf>
    <xf numFmtId="168" fontId="8" fillId="0" borderId="24" xfId="52" applyFont="1" applyFill="1" applyBorder="1" applyAlignment="1">
      <alignment horizontal="center"/>
    </xf>
    <xf numFmtId="168" fontId="8" fillId="0" borderId="0" xfId="52" applyFont="1" applyFill="1" applyBorder="1" applyAlignment="1">
      <alignment horizontal="center"/>
    </xf>
    <xf numFmtId="168" fontId="8" fillId="18" borderId="13" xfId="52" applyFont="1" applyFill="1" applyBorder="1"/>
    <xf numFmtId="168" fontId="8" fillId="18" borderId="18" xfId="52" applyFont="1" applyFill="1" applyBorder="1"/>
    <xf numFmtId="168" fontId="8" fillId="18" borderId="14" xfId="52" applyFont="1" applyFill="1" applyBorder="1"/>
    <xf numFmtId="168" fontId="8" fillId="18" borderId="16" xfId="52" applyFont="1" applyFill="1" applyBorder="1"/>
    <xf numFmtId="168" fontId="8" fillId="18" borderId="10" xfId="52" applyFont="1" applyFill="1" applyBorder="1"/>
    <xf numFmtId="168" fontId="8" fillId="18" borderId="17" xfId="52" applyFont="1" applyFill="1" applyBorder="1"/>
    <xf numFmtId="168" fontId="96" fillId="0" borderId="0" xfId="52" applyFont="1" applyFill="1" applyBorder="1" applyAlignment="1">
      <alignment horizontal="left"/>
    </xf>
    <xf numFmtId="4" fontId="8" fillId="0" borderId="0" xfId="52" applyNumberFormat="1" applyFont="1" applyFill="1" applyBorder="1" applyAlignment="1" applyProtection="1">
      <alignment horizontal="center"/>
      <protection locked="0"/>
    </xf>
    <xf numFmtId="168" fontId="8" fillId="0" borderId="22" xfId="52" applyFont="1" applyFill="1" applyBorder="1" applyAlignment="1">
      <alignment horizontal="left" vertical="center" wrapText="1"/>
    </xf>
    <xf numFmtId="168" fontId="8" fillId="0" borderId="24" xfId="52" applyFont="1" applyFill="1" applyBorder="1" applyAlignment="1">
      <alignment horizontal="left" vertical="center" wrapText="1"/>
    </xf>
    <xf numFmtId="168" fontId="7" fillId="0" borderId="24" xfId="52" applyFont="1" applyFill="1" applyBorder="1" applyAlignment="1">
      <alignment horizontal="left" vertical="center" wrapText="1"/>
    </xf>
    <xf numFmtId="4" fontId="8" fillId="0" borderId="24" xfId="52" applyNumberFormat="1" applyFont="1" applyFill="1" applyBorder="1" applyAlignment="1" applyProtection="1">
      <alignment horizontal="center"/>
      <protection locked="0"/>
    </xf>
    <xf numFmtId="4" fontId="8" fillId="0" borderId="23" xfId="52" applyNumberFormat="1" applyFont="1" applyFill="1" applyBorder="1" applyAlignment="1" applyProtection="1">
      <alignment horizontal="center"/>
      <protection locked="0"/>
    </xf>
    <xf numFmtId="168" fontId="7" fillId="0" borderId="10" xfId="52" applyFont="1" applyFill="1" applyBorder="1"/>
    <xf numFmtId="168" fontId="7" fillId="0" borderId="10" xfId="52" applyFont="1" applyFill="1" applyBorder="1" applyAlignment="1">
      <alignment horizontal="center"/>
    </xf>
    <xf numFmtId="168" fontId="8" fillId="0" borderId="10" xfId="52" applyFont="1" applyFill="1" applyBorder="1"/>
    <xf numFmtId="0" fontId="13" fillId="0" borderId="10" xfId="47" applyFont="1" applyFill="1" applyBorder="1" applyAlignment="1">
      <alignment horizontal="center"/>
    </xf>
    <xf numFmtId="4" fontId="8" fillId="0" borderId="18" xfId="52" applyNumberFormat="1" applyFont="1" applyFill="1" applyBorder="1" applyAlignment="1" applyProtection="1">
      <alignment horizontal="center"/>
      <protection locked="0"/>
    </xf>
    <xf numFmtId="168" fontId="7" fillId="0" borderId="10" xfId="52" applyFont="1" applyFill="1" applyBorder="1" applyAlignment="1"/>
    <xf numFmtId="168" fontId="96" fillId="0" borderId="18" xfId="52" applyFont="1" applyFill="1" applyBorder="1" applyAlignment="1">
      <alignment horizontal="left"/>
    </xf>
    <xf numFmtId="0" fontId="8" fillId="0" borderId="18" xfId="52" applyNumberFormat="1" applyFont="1" applyFill="1" applyBorder="1" applyAlignment="1">
      <alignment horizontal="center"/>
    </xf>
    <xf numFmtId="0" fontId="8" fillId="0" borderId="0" xfId="52" applyNumberFormat="1" applyFont="1" applyFill="1" applyBorder="1" applyAlignment="1">
      <alignment horizontal="center"/>
    </xf>
    <xf numFmtId="173" fontId="11" fillId="18" borderId="64" xfId="64" applyNumberFormat="1" applyFont="1" applyFill="1" applyBorder="1" applyAlignment="1" applyProtection="1">
      <alignment vertical="center"/>
      <protection locked="0"/>
    </xf>
    <xf numFmtId="173" fontId="11" fillId="18" borderId="33" xfId="64" applyNumberFormat="1" applyFont="1" applyFill="1" applyBorder="1" applyAlignment="1" applyProtection="1">
      <alignment vertical="center"/>
      <protection locked="0"/>
    </xf>
    <xf numFmtId="173" fontId="11" fillId="18" borderId="117" xfId="64" applyNumberFormat="1" applyFont="1" applyFill="1" applyBorder="1" applyAlignment="1" applyProtection="1">
      <alignment vertical="center"/>
      <protection locked="0"/>
    </xf>
    <xf numFmtId="173" fontId="11" fillId="18" borderId="118" xfId="64" applyNumberFormat="1" applyFont="1" applyFill="1" applyBorder="1" applyAlignment="1" applyProtection="1">
      <alignment vertical="center"/>
      <protection locked="0"/>
    </xf>
    <xf numFmtId="173" fontId="11" fillId="18" borderId="119" xfId="64" applyNumberFormat="1" applyFont="1" applyFill="1" applyBorder="1" applyAlignment="1" applyProtection="1">
      <alignment vertical="center"/>
      <protection locked="0"/>
    </xf>
    <xf numFmtId="173" fontId="11" fillId="18" borderId="95" xfId="64" applyNumberFormat="1" applyFont="1" applyFill="1" applyBorder="1" applyAlignment="1" applyProtection="1">
      <alignment vertical="center"/>
      <protection locked="0"/>
    </xf>
    <xf numFmtId="173" fontId="11" fillId="18" borderId="96" xfId="64" applyNumberFormat="1" applyFont="1" applyFill="1" applyBorder="1" applyAlignment="1" applyProtection="1">
      <alignment vertical="center"/>
      <protection locked="0"/>
    </xf>
    <xf numFmtId="173" fontId="11" fillId="18" borderId="120" xfId="64" applyNumberFormat="1" applyFont="1" applyFill="1" applyBorder="1" applyAlignment="1" applyProtection="1">
      <alignment vertical="center"/>
      <protection locked="0"/>
    </xf>
    <xf numFmtId="175" fontId="11" fillId="0" borderId="85" xfId="66" applyNumberFormat="1" applyFont="1" applyFill="1" applyBorder="1" applyAlignment="1" applyProtection="1">
      <alignment horizontal="left" vertical="center"/>
    </xf>
    <xf numFmtId="173" fontId="11" fillId="18" borderId="50" xfId="64" applyNumberFormat="1" applyFont="1" applyFill="1" applyBorder="1" applyAlignment="1" applyProtection="1">
      <alignment vertical="center"/>
    </xf>
    <xf numFmtId="173" fontId="11" fillId="24" borderId="121" xfId="64" applyNumberFormat="1" applyFont="1" applyFill="1" applyBorder="1" applyAlignment="1" applyProtection="1">
      <alignment vertical="center"/>
      <protection locked="0"/>
    </xf>
    <xf numFmtId="173" fontId="11" fillId="24" borderId="122" xfId="64" applyNumberFormat="1" applyFont="1" applyFill="1" applyBorder="1" applyAlignment="1" applyProtection="1">
      <alignment vertical="center"/>
      <protection locked="0"/>
    </xf>
    <xf numFmtId="173" fontId="11" fillId="24" borderId="123" xfId="64" applyNumberFormat="1" applyFont="1" applyFill="1" applyBorder="1" applyAlignment="1" applyProtection="1">
      <alignment vertical="center"/>
      <protection locked="0"/>
    </xf>
    <xf numFmtId="173" fontId="11" fillId="18" borderId="58" xfId="64" applyNumberFormat="1" applyFont="1" applyFill="1" applyBorder="1" applyAlignment="1" applyProtection="1">
      <alignment vertical="center"/>
    </xf>
    <xf numFmtId="175" fontId="6" fillId="0" borderId="18" xfId="66" applyNumberFormat="1" applyFont="1" applyFill="1" applyBorder="1" applyAlignment="1" applyProtection="1">
      <alignment horizontal="left" vertical="center"/>
    </xf>
    <xf numFmtId="173" fontId="11" fillId="18" borderId="117" xfId="64" applyNumberFormat="1" applyFont="1" applyFill="1" applyBorder="1" applyAlignment="1" applyProtection="1">
      <alignment vertical="center"/>
    </xf>
    <xf numFmtId="173" fontId="11" fillId="18" borderId="118" xfId="64" applyNumberFormat="1" applyFont="1" applyFill="1" applyBorder="1" applyAlignment="1" applyProtection="1">
      <alignment vertical="center"/>
    </xf>
    <xf numFmtId="173" fontId="11" fillId="18" borderId="124" xfId="64" applyNumberFormat="1" applyFont="1" applyFill="1" applyBorder="1" applyAlignment="1" applyProtection="1">
      <alignment vertical="center"/>
    </xf>
    <xf numFmtId="173" fontId="11" fillId="18" borderId="125" xfId="64" applyNumberFormat="1" applyFont="1" applyFill="1" applyBorder="1" applyAlignment="1" applyProtection="1">
      <alignment vertical="center"/>
    </xf>
    <xf numFmtId="0" fontId="7" fillId="0" borderId="12" xfId="40" applyFont="1" applyBorder="1" applyAlignment="1">
      <alignment horizontal="center" wrapText="1"/>
    </xf>
    <xf numFmtId="3" fontId="11" fillId="31" borderId="12" xfId="40" applyNumberFormat="1" applyFont="1" applyFill="1" applyBorder="1"/>
    <xf numFmtId="173" fontId="11" fillId="0" borderId="12" xfId="64" applyNumberFormat="1" applyFont="1" applyFill="1" applyBorder="1" applyAlignment="1" applyProtection="1">
      <alignment vertical="center"/>
    </xf>
    <xf numFmtId="173" fontId="11" fillId="31" borderId="12" xfId="64" applyNumberFormat="1" applyFont="1" applyFill="1" applyBorder="1" applyAlignment="1" applyProtection="1">
      <alignment vertical="center"/>
    </xf>
    <xf numFmtId="173" fontId="11" fillId="18" borderId="126" xfId="64" applyNumberFormat="1" applyFont="1" applyFill="1" applyBorder="1" applyAlignment="1" applyProtection="1">
      <alignment vertical="center"/>
    </xf>
    <xf numFmtId="173" fontId="11" fillId="18" borderId="127" xfId="64" applyNumberFormat="1" applyFont="1" applyFill="1" applyBorder="1" applyAlignment="1" applyProtection="1">
      <alignment vertical="center"/>
    </xf>
    <xf numFmtId="173" fontId="11" fillId="18" borderId="139" xfId="64" applyNumberFormat="1" applyFont="1" applyFill="1" applyBorder="1" applyAlignment="1" applyProtection="1">
      <alignment vertical="center"/>
    </xf>
    <xf numFmtId="173" fontId="11" fillId="18" borderId="140" xfId="64" applyNumberFormat="1" applyFont="1" applyFill="1" applyBorder="1" applyAlignment="1" applyProtection="1">
      <alignment vertical="center"/>
    </xf>
    <xf numFmtId="173" fontId="11" fillId="34" borderId="84" xfId="64" applyNumberFormat="1" applyFont="1" applyFill="1" applyBorder="1" applyAlignment="1" applyProtection="1">
      <alignment vertical="center"/>
      <protection locked="0"/>
    </xf>
    <xf numFmtId="173" fontId="11" fillId="34" borderId="40" xfId="64" applyNumberFormat="1" applyFont="1" applyFill="1" applyBorder="1" applyAlignment="1" applyProtection="1">
      <alignment vertical="center"/>
      <protection locked="0"/>
    </xf>
    <xf numFmtId="173" fontId="11" fillId="18" borderId="128" xfId="64" applyNumberFormat="1" applyFont="1" applyFill="1" applyBorder="1" applyAlignment="1" applyProtection="1">
      <alignment vertical="center"/>
    </xf>
    <xf numFmtId="168" fontId="6" fillId="0" borderId="11" xfId="59" applyFont="1" applyFill="1" applyBorder="1" applyAlignment="1" applyProtection="1">
      <alignment horizontal="right"/>
    </xf>
    <xf numFmtId="173" fontId="11" fillId="18" borderId="129" xfId="64" applyNumberFormat="1" applyFont="1" applyFill="1" applyBorder="1" applyAlignment="1" applyProtection="1">
      <alignment vertical="center"/>
    </xf>
    <xf numFmtId="0" fontId="43" fillId="35" borderId="0" xfId="41" applyFont="1" applyFill="1" applyBorder="1" applyAlignment="1">
      <alignment horizontal="left"/>
    </xf>
    <xf numFmtId="0" fontId="8" fillId="35" borderId="0" xfId="48" applyFont="1" applyFill="1" applyBorder="1"/>
    <xf numFmtId="0" fontId="8" fillId="35" borderId="0" xfId="48" applyFont="1" applyFill="1"/>
    <xf numFmtId="0" fontId="11" fillId="35" borderId="0" xfId="41" applyFont="1" applyFill="1" applyBorder="1" applyAlignment="1"/>
    <xf numFmtId="0" fontId="11" fillId="35" borderId="0" xfId="41" applyFont="1" applyFill="1" applyBorder="1" applyAlignment="1">
      <alignment horizontal="left"/>
    </xf>
    <xf numFmtId="0" fontId="86" fillId="33" borderId="0" xfId="43" applyFont="1" applyFill="1" applyAlignment="1">
      <alignment vertical="center"/>
    </xf>
    <xf numFmtId="0" fontId="11" fillId="0" borderId="24" xfId="41" applyFont="1" applyBorder="1" applyAlignment="1">
      <alignment horizontal="left"/>
    </xf>
    <xf numFmtId="0" fontId="43" fillId="27" borderId="24" xfId="41" applyFont="1" applyFill="1" applyBorder="1" applyAlignment="1">
      <alignment horizontal="left"/>
    </xf>
    <xf numFmtId="0" fontId="13" fillId="24" borderId="12" xfId="47" applyFont="1" applyFill="1" applyBorder="1" applyAlignment="1" applyProtection="1">
      <alignment horizontal="center"/>
      <protection locked="0"/>
    </xf>
    <xf numFmtId="4" fontId="8" fillId="18" borderId="64" xfId="52" applyNumberFormat="1" applyFont="1" applyFill="1" applyBorder="1" applyAlignment="1" applyProtection="1">
      <alignment horizontal="center"/>
      <protection locked="0"/>
    </xf>
    <xf numFmtId="168" fontId="8" fillId="0" borderId="22" xfId="52" applyFont="1" applyFill="1" applyBorder="1" applyAlignment="1">
      <alignment horizontal="center"/>
    </xf>
    <xf numFmtId="168" fontId="8" fillId="0" borderId="64" xfId="52" applyFont="1" applyFill="1" applyBorder="1" applyAlignment="1">
      <alignment horizontal="center"/>
    </xf>
    <xf numFmtId="4" fontId="8" fillId="0" borderId="64" xfId="52" applyNumberFormat="1" applyFont="1" applyFill="1" applyBorder="1" applyAlignment="1" applyProtection="1">
      <alignment horizontal="center"/>
      <protection locked="0"/>
    </xf>
    <xf numFmtId="0" fontId="0" fillId="0" borderId="0" xfId="0" applyBorder="1" applyAlignment="1"/>
    <xf numFmtId="0" fontId="70" fillId="0" borderId="0" xfId="43" quotePrefix="1" applyFont="1" applyAlignment="1">
      <alignment vertical="center"/>
    </xf>
    <xf numFmtId="3" fontId="11" fillId="0" borderId="55" xfId="52" applyNumberFormat="1" applyFont="1" applyFill="1" applyBorder="1" applyAlignment="1" applyProtection="1">
      <alignment horizontal="center"/>
      <protection locked="0"/>
    </xf>
    <xf numFmtId="0" fontId="13" fillId="24" borderId="84" xfId="52" applyNumberFormat="1" applyFont="1" applyFill="1" applyBorder="1" applyProtection="1">
      <protection locked="0"/>
    </xf>
    <xf numFmtId="0" fontId="13" fillId="24" borderId="40" xfId="52" applyNumberFormat="1" applyFont="1" applyFill="1" applyBorder="1" applyProtection="1">
      <protection locked="0"/>
    </xf>
    <xf numFmtId="0" fontId="13" fillId="24" borderId="90" xfId="52" applyNumberFormat="1" applyFont="1" applyFill="1" applyBorder="1" applyProtection="1">
      <protection locked="0"/>
    </xf>
    <xf numFmtId="168" fontId="12" fillId="18" borderId="23" xfId="52" applyFont="1" applyFill="1" applyBorder="1" applyAlignment="1">
      <alignment horizontal="right"/>
    </xf>
    <xf numFmtId="168" fontId="12" fillId="18" borderId="12" xfId="52" applyFont="1" applyFill="1" applyBorder="1" applyAlignment="1"/>
    <xf numFmtId="3" fontId="13" fillId="0" borderId="19" xfId="70" applyNumberFormat="1" applyFont="1" applyFill="1" applyBorder="1" applyAlignment="1" applyProtection="1">
      <alignment horizontal="left"/>
    </xf>
    <xf numFmtId="3" fontId="13" fillId="0" borderId="19" xfId="70" applyNumberFormat="1" applyFont="1" applyFill="1" applyBorder="1" applyAlignment="1" applyProtection="1">
      <alignment horizontal="center"/>
    </xf>
    <xf numFmtId="3" fontId="13" fillId="0" borderId="20" xfId="70" applyNumberFormat="1" applyFont="1" applyFill="1" applyBorder="1" applyAlignment="1" applyProtection="1">
      <alignment horizontal="center"/>
    </xf>
    <xf numFmtId="3" fontId="13" fillId="0" borderId="18" xfId="70" applyNumberFormat="1" applyFont="1" applyBorder="1" applyAlignment="1" applyProtection="1">
      <alignment horizontal="center"/>
    </xf>
    <xf numFmtId="3" fontId="13" fillId="0" borderId="0" xfId="70" applyNumberFormat="1" applyFont="1" applyBorder="1" applyAlignment="1" applyProtection="1">
      <alignment horizontal="center"/>
    </xf>
    <xf numFmtId="0" fontId="43" fillId="27" borderId="24" xfId="41" applyFont="1" applyFill="1" applyBorder="1" applyAlignment="1" applyProtection="1"/>
    <xf numFmtId="0" fontId="11" fillId="0" borderId="0" xfId="41" applyFont="1" applyAlignment="1" applyProtection="1"/>
    <xf numFmtId="0" fontId="11" fillId="0" borderId="24" xfId="41" applyFont="1" applyBorder="1" applyAlignment="1" applyProtection="1">
      <alignment horizontal="left"/>
    </xf>
    <xf numFmtId="168" fontId="13" fillId="0" borderId="0" xfId="70" applyFont="1" applyBorder="1" applyAlignment="1" applyProtection="1">
      <alignment horizontal="center"/>
    </xf>
    <xf numFmtId="168" fontId="13" fillId="0" borderId="0" xfId="70" applyFont="1" applyAlignment="1" applyProtection="1">
      <alignment horizontal="center"/>
    </xf>
    <xf numFmtId="168" fontId="1" fillId="0" borderId="0" xfId="52" applyFont="1" applyAlignment="1">
      <alignment horizontal="right"/>
    </xf>
    <xf numFmtId="168" fontId="13" fillId="0" borderId="12" xfId="52" applyFont="1" applyFill="1" applyBorder="1" applyAlignment="1" applyProtection="1">
      <alignment horizontal="center" vertical="center"/>
    </xf>
    <xf numFmtId="168" fontId="13" fillId="0" borderId="12" xfId="52" applyFont="1" applyFill="1" applyBorder="1" applyAlignment="1" applyProtection="1">
      <alignment horizontal="center"/>
    </xf>
    <xf numFmtId="168" fontId="1" fillId="0" borderId="0" xfId="72" applyFont="1" applyFill="1" applyBorder="1" applyAlignment="1">
      <alignment horizontal="right"/>
    </xf>
    <xf numFmtId="0" fontId="88" fillId="29" borderId="0" xfId="0" applyFont="1" applyFill="1" applyAlignment="1">
      <alignment horizontal="center" wrapText="1"/>
    </xf>
    <xf numFmtId="0" fontId="73" fillId="29" borderId="0" xfId="0" applyFont="1" applyFill="1" applyAlignment="1">
      <alignment horizontal="center"/>
    </xf>
    <xf numFmtId="0" fontId="11" fillId="0" borderId="22" xfId="41" applyFont="1" applyBorder="1" applyAlignment="1">
      <alignment horizontal="left"/>
    </xf>
    <xf numFmtId="0" fontId="11" fillId="0" borderId="24" xfId="41" applyFont="1" applyBorder="1" applyAlignment="1">
      <alignment horizontal="left"/>
    </xf>
    <xf numFmtId="0" fontId="11" fillId="0" borderId="23" xfId="41" applyFont="1" applyBorder="1" applyAlignment="1">
      <alignment horizontal="left"/>
    </xf>
    <xf numFmtId="0" fontId="18" fillId="29" borderId="22" xfId="0" applyFont="1" applyFill="1" applyBorder="1" applyAlignment="1">
      <alignment horizontal="center"/>
    </xf>
    <xf numFmtId="0" fontId="18" fillId="29" borderId="24" xfId="0" applyFont="1" applyFill="1" applyBorder="1" applyAlignment="1">
      <alignment horizontal="center"/>
    </xf>
    <xf numFmtId="0" fontId="18" fillId="29" borderId="23" xfId="0" applyFont="1" applyFill="1" applyBorder="1" applyAlignment="1">
      <alignment horizontal="center"/>
    </xf>
    <xf numFmtId="0" fontId="43" fillId="27" borderId="22" xfId="41" applyFont="1" applyFill="1" applyBorder="1" applyAlignment="1">
      <alignment horizontal="left"/>
    </xf>
    <xf numFmtId="0" fontId="43" fillId="27" borderId="24" xfId="41" applyFont="1" applyFill="1" applyBorder="1" applyAlignment="1">
      <alignment horizontal="left"/>
    </xf>
    <xf numFmtId="0" fontId="43" fillId="27" borderId="23" xfId="41" applyFont="1" applyFill="1" applyBorder="1" applyAlignment="1">
      <alignment horizontal="left"/>
    </xf>
    <xf numFmtId="0" fontId="8" fillId="24" borderId="22" xfId="41" applyFont="1" applyFill="1" applyBorder="1" applyProtection="1">
      <protection locked="0"/>
    </xf>
    <xf numFmtId="0" fontId="8" fillId="24" borderId="24" xfId="41" applyFont="1" applyFill="1" applyBorder="1" applyProtection="1">
      <protection locked="0"/>
    </xf>
    <xf numFmtId="0" fontId="8" fillId="24" borderId="23" xfId="41" applyFont="1" applyFill="1" applyBorder="1" applyProtection="1">
      <protection locked="0"/>
    </xf>
    <xf numFmtId="0" fontId="8" fillId="0" borderId="0" xfId="41" applyFont="1"/>
    <xf numFmtId="177" fontId="8" fillId="24" borderId="22" xfId="41" applyNumberFormat="1" applyFont="1" applyFill="1" applyBorder="1" applyAlignment="1" applyProtection="1">
      <alignment horizontal="center"/>
      <protection locked="0"/>
    </xf>
    <xf numFmtId="177" fontId="8" fillId="24" borderId="24" xfId="41" applyNumberFormat="1" applyFont="1" applyFill="1" applyBorder="1" applyAlignment="1" applyProtection="1">
      <alignment horizontal="center"/>
      <protection locked="0"/>
    </xf>
    <xf numFmtId="177" fontId="8" fillId="24" borderId="23" xfId="41" applyNumberFormat="1" applyFont="1" applyFill="1" applyBorder="1" applyAlignment="1" applyProtection="1">
      <alignment horizontal="center"/>
      <protection locked="0"/>
    </xf>
    <xf numFmtId="177" fontId="8" fillId="24" borderId="22" xfId="41" applyNumberFormat="1" applyFont="1" applyFill="1" applyBorder="1" applyAlignment="1" applyProtection="1">
      <alignment horizontal="left"/>
      <protection locked="0"/>
    </xf>
    <xf numFmtId="177" fontId="8" fillId="24" borderId="24" xfId="41" applyNumberFormat="1" applyFont="1" applyFill="1" applyBorder="1" applyAlignment="1" applyProtection="1">
      <alignment horizontal="left"/>
      <protection locked="0"/>
    </xf>
    <xf numFmtId="177" fontId="8" fillId="24" borderId="23" xfId="41" applyNumberFormat="1" applyFont="1" applyFill="1" applyBorder="1" applyAlignment="1" applyProtection="1">
      <alignment horizontal="left"/>
      <protection locked="0"/>
    </xf>
    <xf numFmtId="0" fontId="8" fillId="0" borderId="0" xfId="41" applyFont="1" applyBorder="1" applyAlignment="1">
      <alignment horizontal="center"/>
    </xf>
    <xf numFmtId="0" fontId="8" fillId="0" borderId="22" xfId="41" applyFont="1" applyFill="1" applyBorder="1" applyAlignment="1">
      <alignment horizontal="left"/>
    </xf>
    <xf numFmtId="0" fontId="8" fillId="0" borderId="24" xfId="41" applyFont="1" applyFill="1" applyBorder="1" applyAlignment="1">
      <alignment horizontal="left"/>
    </xf>
    <xf numFmtId="0" fontId="8" fillId="0" borderId="23" xfId="41" applyFont="1" applyFill="1" applyBorder="1" applyAlignment="1">
      <alignment horizontal="left"/>
    </xf>
    <xf numFmtId="49" fontId="8" fillId="24" borderId="22" xfId="41" applyNumberFormat="1" applyFont="1" applyFill="1" applyBorder="1" applyAlignment="1" applyProtection="1">
      <alignment horizontal="center"/>
      <protection locked="0"/>
    </xf>
    <xf numFmtId="49" fontId="8" fillId="24" borderId="24" xfId="41" applyNumberFormat="1" applyFont="1" applyFill="1" applyBorder="1" applyAlignment="1" applyProtection="1">
      <alignment horizontal="center"/>
      <protection locked="0"/>
    </xf>
    <xf numFmtId="49" fontId="8" fillId="24" borderId="23" xfId="41" applyNumberFormat="1" applyFont="1" applyFill="1" applyBorder="1" applyAlignment="1" applyProtection="1">
      <alignment horizontal="center"/>
      <protection locked="0"/>
    </xf>
    <xf numFmtId="0" fontId="8" fillId="24" borderId="22" xfId="41" applyFont="1" applyFill="1" applyBorder="1" applyAlignment="1" applyProtection="1">
      <alignment horizontal="center"/>
      <protection locked="0"/>
    </xf>
    <xf numFmtId="0" fontId="8" fillId="24" borderId="24" xfId="41" applyFont="1" applyFill="1" applyBorder="1" applyAlignment="1" applyProtection="1">
      <alignment horizontal="center"/>
      <protection locked="0"/>
    </xf>
    <xf numFmtId="0" fontId="8" fillId="24" borderId="23" xfId="41" applyFont="1" applyFill="1" applyBorder="1" applyAlignment="1" applyProtection="1">
      <alignment horizontal="center"/>
      <protection locked="0"/>
    </xf>
    <xf numFmtId="0" fontId="8" fillId="24" borderId="22" xfId="41" applyFont="1" applyFill="1" applyBorder="1" applyAlignment="1" applyProtection="1">
      <alignment horizontal="left"/>
      <protection locked="0"/>
    </xf>
    <xf numFmtId="0" fontId="8" fillId="24" borderId="24" xfId="41" applyFont="1" applyFill="1" applyBorder="1" applyAlignment="1" applyProtection="1">
      <alignment horizontal="left"/>
      <protection locked="0"/>
    </xf>
    <xf numFmtId="0" fontId="8" fillId="24" borderId="23" xfId="41" applyFont="1" applyFill="1" applyBorder="1" applyAlignment="1" applyProtection="1">
      <alignment horizontal="left"/>
      <protection locked="0"/>
    </xf>
    <xf numFmtId="0" fontId="18" fillId="0" borderId="0" xfId="41" applyFont="1" applyFill="1" applyBorder="1" applyAlignment="1">
      <alignment horizontal="center"/>
    </xf>
    <xf numFmtId="0" fontId="8" fillId="0" borderId="0" xfId="41" applyFont="1" applyFill="1" applyBorder="1" applyAlignment="1">
      <alignment horizontal="center"/>
    </xf>
    <xf numFmtId="0" fontId="8" fillId="24" borderId="22" xfId="41" applyFont="1" applyFill="1" applyBorder="1" applyAlignment="1" applyProtection="1">
      <alignment horizontal="left" vertical="center"/>
      <protection locked="0"/>
    </xf>
    <xf numFmtId="0" fontId="8" fillId="24" borderId="24" xfId="41" applyFont="1" applyFill="1" applyBorder="1" applyAlignment="1" applyProtection="1">
      <alignment horizontal="left" vertical="center"/>
      <protection locked="0"/>
    </xf>
    <xf numFmtId="0" fontId="8" fillId="24" borderId="23" xfId="41" applyFont="1" applyFill="1" applyBorder="1" applyAlignment="1" applyProtection="1">
      <alignment horizontal="left" vertical="center"/>
      <protection locked="0"/>
    </xf>
    <xf numFmtId="176" fontId="8" fillId="24" borderId="22" xfId="41" applyNumberFormat="1" applyFont="1" applyFill="1" applyBorder="1" applyAlignment="1" applyProtection="1">
      <alignment horizontal="center" vertical="center"/>
      <protection locked="0"/>
    </xf>
    <xf numFmtId="176" fontId="8" fillId="24" borderId="24" xfId="41" applyNumberFormat="1" applyFont="1" applyFill="1" applyBorder="1" applyAlignment="1" applyProtection="1">
      <alignment horizontal="center" vertical="center"/>
      <protection locked="0"/>
    </xf>
    <xf numFmtId="176" fontId="8" fillId="24" borderId="23" xfId="41" applyNumberFormat="1" applyFont="1" applyFill="1" applyBorder="1" applyAlignment="1" applyProtection="1">
      <alignment horizontal="center" vertical="center"/>
      <protection locked="0"/>
    </xf>
    <xf numFmtId="0" fontId="8" fillId="0" borderId="22" xfId="41" applyFont="1" applyFill="1" applyBorder="1" applyAlignment="1" applyProtection="1">
      <alignment horizontal="left" vertical="center"/>
      <protection locked="0"/>
    </xf>
    <xf numFmtId="0" fontId="8" fillId="0" borderId="24" xfId="41" applyFont="1" applyFill="1" applyBorder="1" applyAlignment="1" applyProtection="1">
      <alignment horizontal="left" vertical="center"/>
      <protection locked="0"/>
    </xf>
    <xf numFmtId="0" fontId="8" fillId="0" borderId="23" xfId="41" applyFont="1" applyFill="1" applyBorder="1" applyAlignment="1" applyProtection="1">
      <alignment horizontal="left" vertical="center"/>
      <protection locked="0"/>
    </xf>
    <xf numFmtId="14" fontId="8" fillId="24" borderId="22" xfId="41" applyNumberFormat="1" applyFont="1" applyFill="1" applyBorder="1" applyAlignment="1" applyProtection="1">
      <alignment horizontal="center"/>
      <protection locked="0"/>
    </xf>
    <xf numFmtId="14" fontId="8" fillId="24" borderId="24" xfId="41" applyNumberFormat="1" applyFont="1" applyFill="1" applyBorder="1" applyAlignment="1" applyProtection="1">
      <alignment horizontal="center"/>
      <protection locked="0"/>
    </xf>
    <xf numFmtId="14" fontId="8" fillId="24" borderId="23" xfId="41" applyNumberFormat="1" applyFont="1" applyFill="1" applyBorder="1" applyAlignment="1" applyProtection="1">
      <alignment horizontal="center"/>
      <protection locked="0"/>
    </xf>
    <xf numFmtId="0" fontId="11" fillId="0" borderId="10" xfId="41" applyFont="1" applyFill="1" applyBorder="1" applyAlignment="1">
      <alignment horizontal="right"/>
    </xf>
    <xf numFmtId="14" fontId="8" fillId="24" borderId="22" xfId="0" applyNumberFormat="1" applyFont="1" applyFill="1" applyBorder="1" applyAlignment="1" applyProtection="1">
      <alignment horizontal="center"/>
      <protection locked="0"/>
    </xf>
    <xf numFmtId="14" fontId="8" fillId="24" borderId="24" xfId="0" applyNumberFormat="1" applyFont="1" applyFill="1" applyBorder="1" applyAlignment="1" applyProtection="1">
      <alignment horizontal="center"/>
      <protection locked="0"/>
    </xf>
    <xf numFmtId="14" fontId="8" fillId="24" borderId="23" xfId="0" applyNumberFormat="1" applyFont="1" applyFill="1" applyBorder="1" applyAlignment="1" applyProtection="1">
      <alignment horizontal="center"/>
      <protection locked="0"/>
    </xf>
    <xf numFmtId="3" fontId="8" fillId="24" borderId="22" xfId="41" applyNumberFormat="1" applyFont="1" applyFill="1" applyBorder="1" applyAlignment="1" applyProtection="1">
      <alignment horizontal="center"/>
      <protection locked="0"/>
    </xf>
    <xf numFmtId="3" fontId="8" fillId="24" borderId="24" xfId="41" applyNumberFormat="1" applyFont="1" applyFill="1" applyBorder="1" applyAlignment="1" applyProtection="1">
      <alignment horizontal="center"/>
      <protection locked="0"/>
    </xf>
    <xf numFmtId="3" fontId="8" fillId="24" borderId="23" xfId="41" applyNumberFormat="1" applyFont="1" applyFill="1" applyBorder="1" applyAlignment="1" applyProtection="1">
      <alignment horizontal="center"/>
      <protection locked="0"/>
    </xf>
    <xf numFmtId="177" fontId="8" fillId="24" borderId="22" xfId="41" applyNumberFormat="1" applyFont="1" applyFill="1" applyBorder="1" applyAlignment="1" applyProtection="1">
      <alignment horizontal="center" vertical="center"/>
      <protection locked="0"/>
    </xf>
    <xf numFmtId="177" fontId="8" fillId="24" borderId="24" xfId="41" applyNumberFormat="1" applyFont="1" applyFill="1" applyBorder="1" applyAlignment="1" applyProtection="1">
      <alignment horizontal="center" vertical="center"/>
      <protection locked="0"/>
    </xf>
    <xf numFmtId="177" fontId="8" fillId="24" borderId="23" xfId="41" applyNumberFormat="1" applyFont="1" applyFill="1" applyBorder="1" applyAlignment="1" applyProtection="1">
      <alignment horizontal="center" vertical="center"/>
      <protection locked="0"/>
    </xf>
    <xf numFmtId="0" fontId="22" fillId="0" borderId="22" xfId="41" applyNumberFormat="1" applyFont="1" applyFill="1" applyBorder="1" applyAlignment="1">
      <alignment horizontal="center"/>
    </xf>
    <xf numFmtId="0" fontId="22" fillId="0" borderId="24" xfId="41" applyNumberFormat="1" applyFont="1" applyFill="1" applyBorder="1" applyAlignment="1">
      <alignment horizontal="center"/>
    </xf>
    <xf numFmtId="0" fontId="22" fillId="0" borderId="23" xfId="41" applyNumberFormat="1" applyFont="1" applyFill="1" applyBorder="1" applyAlignment="1">
      <alignment horizontal="center"/>
    </xf>
    <xf numFmtId="0" fontId="8" fillId="24" borderId="22" xfId="0" applyFont="1" applyFill="1" applyBorder="1" applyAlignment="1" applyProtection="1">
      <alignment horizontal="center"/>
      <protection locked="0"/>
    </xf>
    <xf numFmtId="0" fontId="8" fillId="24" borderId="24" xfId="0" applyFont="1" applyFill="1" applyBorder="1" applyAlignment="1" applyProtection="1">
      <alignment horizontal="center"/>
      <protection locked="0"/>
    </xf>
    <xf numFmtId="0" fontId="8" fillId="24" borderId="23" xfId="0" applyFont="1" applyFill="1" applyBorder="1" applyAlignment="1" applyProtection="1">
      <alignment horizontal="center"/>
      <protection locked="0"/>
    </xf>
    <xf numFmtId="0" fontId="8" fillId="36" borderId="13" xfId="41" applyFont="1" applyFill="1" applyBorder="1" applyAlignment="1" applyProtection="1">
      <alignment horizontal="left" vertical="top" wrapText="1"/>
      <protection locked="0"/>
    </xf>
    <xf numFmtId="0" fontId="8" fillId="36" borderId="18" xfId="41" applyFont="1" applyFill="1" applyBorder="1" applyAlignment="1" applyProtection="1">
      <alignment horizontal="left" vertical="top" wrapText="1"/>
      <protection locked="0"/>
    </xf>
    <xf numFmtId="0" fontId="8" fillId="36" borderId="14" xfId="41" applyFont="1" applyFill="1" applyBorder="1" applyAlignment="1" applyProtection="1">
      <alignment horizontal="left" vertical="top" wrapText="1"/>
      <protection locked="0"/>
    </xf>
    <xf numFmtId="0" fontId="8" fillId="36" borderId="16" xfId="41" applyFont="1" applyFill="1" applyBorder="1" applyAlignment="1" applyProtection="1">
      <alignment horizontal="left" vertical="top" wrapText="1"/>
      <protection locked="0"/>
    </xf>
    <xf numFmtId="0" fontId="8" fillId="36" borderId="10" xfId="41" applyFont="1" applyFill="1" applyBorder="1" applyAlignment="1" applyProtection="1">
      <alignment horizontal="left" vertical="top" wrapText="1"/>
      <protection locked="0"/>
    </xf>
    <xf numFmtId="0" fontId="8" fillId="36" borderId="17" xfId="41" applyFont="1" applyFill="1" applyBorder="1" applyAlignment="1" applyProtection="1">
      <alignment horizontal="left" vertical="top" wrapText="1"/>
      <protection locked="0"/>
    </xf>
    <xf numFmtId="0" fontId="8" fillId="0" borderId="22" xfId="41" applyFont="1" applyFill="1" applyBorder="1" applyAlignment="1" applyProtection="1">
      <alignment horizontal="center"/>
      <protection locked="0"/>
    </xf>
    <xf numFmtId="0" fontId="8" fillId="0" borderId="24" xfId="41" applyFont="1" applyFill="1" applyBorder="1" applyAlignment="1" applyProtection="1">
      <alignment horizontal="center"/>
      <protection locked="0"/>
    </xf>
    <xf numFmtId="0" fontId="8" fillId="0" borderId="23" xfId="41" applyFont="1" applyFill="1" applyBorder="1" applyAlignment="1" applyProtection="1">
      <alignment horizontal="center"/>
      <protection locked="0"/>
    </xf>
    <xf numFmtId="0" fontId="7" fillId="0" borderId="0" xfId="41" applyFont="1" applyFill="1" applyBorder="1" applyAlignment="1">
      <alignment horizontal="center"/>
    </xf>
    <xf numFmtId="179" fontId="8" fillId="24" borderId="22" xfId="41" applyNumberFormat="1" applyFont="1" applyFill="1" applyBorder="1" applyAlignment="1" applyProtection="1">
      <alignment horizontal="center"/>
      <protection locked="0"/>
    </xf>
    <xf numFmtId="179" fontId="8" fillId="24" borderId="24" xfId="41" applyNumberFormat="1" applyFont="1" applyFill="1" applyBorder="1" applyAlignment="1" applyProtection="1">
      <alignment horizontal="center"/>
      <protection locked="0"/>
    </xf>
    <xf numFmtId="179" fontId="8" fillId="24" borderId="23" xfId="41" applyNumberFormat="1" applyFont="1" applyFill="1" applyBorder="1" applyAlignment="1" applyProtection="1">
      <alignment horizontal="center"/>
      <protection locked="0"/>
    </xf>
    <xf numFmtId="0" fontId="11" fillId="0" borderId="24" xfId="41" applyFont="1" applyFill="1" applyBorder="1" applyAlignment="1">
      <alignment horizontal="right"/>
    </xf>
    <xf numFmtId="4" fontId="8" fillId="0" borderId="22" xfId="41" applyNumberFormat="1" applyFont="1" applyFill="1" applyBorder="1" applyAlignment="1">
      <alignment horizontal="center"/>
    </xf>
    <xf numFmtId="4" fontId="8" fillId="0" borderId="24" xfId="41" applyNumberFormat="1" applyFont="1" applyFill="1" applyBorder="1" applyAlignment="1">
      <alignment horizontal="center"/>
    </xf>
    <xf numFmtId="4" fontId="8" fillId="0" borderId="23" xfId="41" applyNumberFormat="1" applyFont="1" applyFill="1" applyBorder="1" applyAlignment="1">
      <alignment horizontal="center"/>
    </xf>
    <xf numFmtId="0" fontId="6" fillId="18" borderId="12" xfId="0" applyFont="1" applyFill="1" applyBorder="1" applyAlignment="1" applyProtection="1">
      <alignment horizontal="center" vertical="center"/>
    </xf>
    <xf numFmtId="0" fontId="11" fillId="0" borderId="12" xfId="45" applyFont="1" applyBorder="1" applyAlignment="1" applyProtection="1">
      <alignment horizontal="left" wrapText="1"/>
    </xf>
    <xf numFmtId="0" fontId="8" fillId="24" borderId="22" xfId="46" applyFont="1" applyFill="1" applyBorder="1" applyAlignment="1" applyProtection="1">
      <alignment horizontal="center"/>
      <protection locked="0"/>
    </xf>
    <xf numFmtId="0" fontId="8" fillId="24" borderId="24" xfId="46" applyFont="1" applyFill="1" applyBorder="1" applyAlignment="1" applyProtection="1">
      <alignment horizontal="center"/>
      <protection locked="0"/>
    </xf>
    <xf numFmtId="0" fontId="8" fillId="24" borderId="23" xfId="46" applyFont="1" applyFill="1" applyBorder="1" applyAlignment="1" applyProtection="1">
      <alignment horizontal="center"/>
      <protection locked="0"/>
    </xf>
    <xf numFmtId="0" fontId="8" fillId="24" borderId="16" xfId="46" applyFont="1" applyFill="1" applyBorder="1" applyAlignment="1" applyProtection="1">
      <alignment horizontal="left"/>
      <protection locked="0"/>
    </xf>
    <xf numFmtId="0" fontId="8" fillId="24" borderId="10" xfId="46" applyFont="1" applyFill="1" applyBorder="1" applyAlignment="1" applyProtection="1">
      <alignment horizontal="left"/>
      <protection locked="0"/>
    </xf>
    <xf numFmtId="0" fontId="8" fillId="24" borderId="17" xfId="46" applyFont="1" applyFill="1" applyBorder="1" applyAlignment="1" applyProtection="1">
      <alignment horizontal="left"/>
      <protection locked="0"/>
    </xf>
    <xf numFmtId="176" fontId="8" fillId="24" borderId="22" xfId="46" applyNumberFormat="1" applyFont="1" applyFill="1" applyBorder="1" applyAlignment="1" applyProtection="1">
      <alignment horizontal="center"/>
      <protection locked="0"/>
    </xf>
    <xf numFmtId="176" fontId="8" fillId="24" borderId="24" xfId="46" applyNumberFormat="1" applyFont="1" applyFill="1" applyBorder="1" applyAlignment="1" applyProtection="1">
      <alignment horizontal="center"/>
      <protection locked="0"/>
    </xf>
    <xf numFmtId="176" fontId="8" fillId="24" borderId="23" xfId="46" applyNumberFormat="1" applyFont="1" applyFill="1" applyBorder="1" applyAlignment="1" applyProtection="1">
      <alignment horizontal="center"/>
      <protection locked="0"/>
    </xf>
    <xf numFmtId="0" fontId="8" fillId="0" borderId="0" xfId="46" applyFont="1" applyBorder="1" applyAlignment="1">
      <alignment horizontal="center"/>
    </xf>
    <xf numFmtId="178" fontId="16" fillId="24" borderId="12" xfId="0" applyNumberFormat="1" applyFont="1" applyFill="1" applyBorder="1" applyAlignment="1" applyProtection="1">
      <alignment horizontal="center" vertical="center"/>
      <protection locked="0"/>
    </xf>
    <xf numFmtId="178" fontId="16" fillId="18" borderId="12" xfId="0" applyNumberFormat="1" applyFont="1" applyFill="1" applyBorder="1" applyAlignment="1" applyProtection="1">
      <alignment horizontal="center" vertical="center"/>
      <protection locked="0"/>
    </xf>
    <xf numFmtId="0" fontId="7" fillId="0" borderId="0" xfId="46" applyFont="1" applyBorder="1" applyAlignment="1">
      <alignment horizontal="left"/>
    </xf>
    <xf numFmtId="178" fontId="66" fillId="18" borderId="12" xfId="0" applyNumberFormat="1" applyFont="1" applyFill="1" applyBorder="1" applyAlignment="1" applyProtection="1">
      <alignment horizontal="center" vertical="center"/>
    </xf>
    <xf numFmtId="0" fontId="8" fillId="24" borderId="22" xfId="46" applyFont="1" applyFill="1" applyBorder="1" applyAlignment="1" applyProtection="1">
      <alignment horizontal="left"/>
      <protection locked="0"/>
    </xf>
    <xf numFmtId="0" fontId="8" fillId="24" borderId="24" xfId="46" applyFont="1" applyFill="1" applyBorder="1" applyAlignment="1" applyProtection="1">
      <alignment horizontal="left"/>
      <protection locked="0"/>
    </xf>
    <xf numFmtId="0" fontId="8" fillId="24" borderId="23" xfId="46" applyFont="1" applyFill="1" applyBorder="1" applyAlignment="1" applyProtection="1">
      <alignment horizontal="left"/>
      <protection locked="0"/>
    </xf>
    <xf numFmtId="0" fontId="77" fillId="0" borderId="18" xfId="0" applyFont="1" applyFill="1" applyBorder="1" applyAlignment="1" applyProtection="1">
      <alignment horizontal="left" vertical="center" wrapText="1"/>
    </xf>
    <xf numFmtId="49" fontId="1" fillId="24" borderId="22" xfId="45" applyNumberFormat="1" applyFont="1" applyFill="1" applyBorder="1" applyAlignment="1" applyProtection="1">
      <alignment horizontal="center"/>
      <protection locked="0"/>
    </xf>
    <xf numFmtId="49" fontId="8" fillId="24" borderId="24" xfId="45" applyNumberFormat="1" applyFont="1" applyFill="1" applyBorder="1" applyAlignment="1" applyProtection="1">
      <alignment horizontal="center"/>
      <protection locked="0"/>
    </xf>
    <xf numFmtId="49" fontId="8" fillId="24" borderId="23" xfId="45" applyNumberFormat="1" applyFont="1" applyFill="1" applyBorder="1" applyAlignment="1" applyProtection="1">
      <alignment horizontal="center"/>
      <protection locked="0"/>
    </xf>
    <xf numFmtId="0" fontId="8" fillId="24" borderId="22" xfId="45" applyFont="1" applyFill="1" applyBorder="1" applyAlignment="1" applyProtection="1">
      <alignment horizontal="center"/>
      <protection locked="0"/>
    </xf>
    <xf numFmtId="0" fontId="8" fillId="24" borderId="24" xfId="45" applyFont="1" applyFill="1" applyBorder="1" applyAlignment="1" applyProtection="1">
      <alignment horizontal="center"/>
      <protection locked="0"/>
    </xf>
    <xf numFmtId="0" fontId="8" fillId="24" borderId="23" xfId="45" applyFont="1" applyFill="1" applyBorder="1" applyAlignment="1" applyProtection="1">
      <alignment horizontal="center"/>
      <protection locked="0"/>
    </xf>
    <xf numFmtId="0" fontId="8" fillId="0" borderId="22" xfId="45" applyFont="1" applyFill="1" applyBorder="1" applyAlignment="1">
      <alignment horizontal="left"/>
    </xf>
    <xf numFmtId="0" fontId="8" fillId="0" borderId="24" xfId="45" applyFont="1" applyFill="1" applyBorder="1" applyAlignment="1">
      <alignment horizontal="left"/>
    </xf>
    <xf numFmtId="0" fontId="8" fillId="0" borderId="23" xfId="45" applyFont="1" applyFill="1" applyBorder="1" applyAlignment="1">
      <alignment horizontal="left"/>
    </xf>
    <xf numFmtId="49" fontId="8" fillId="24" borderId="22" xfId="45" applyNumberFormat="1" applyFont="1" applyFill="1" applyBorder="1" applyAlignment="1" applyProtection="1">
      <alignment horizontal="center"/>
      <protection locked="0"/>
    </xf>
    <xf numFmtId="0" fontId="66" fillId="18" borderId="12" xfId="0" applyFont="1" applyFill="1" applyBorder="1" applyAlignment="1" applyProtection="1">
      <alignment horizontal="center" vertical="center"/>
    </xf>
    <xf numFmtId="0" fontId="8" fillId="24" borderId="12" xfId="46" applyFont="1" applyFill="1" applyBorder="1" applyAlignment="1" applyProtection="1">
      <alignment horizontal="center"/>
      <protection locked="0"/>
    </xf>
    <xf numFmtId="4" fontId="8" fillId="24" borderId="133" xfId="47" applyNumberFormat="1" applyFont="1" applyFill="1" applyBorder="1" applyAlignment="1" applyProtection="1">
      <protection locked="0"/>
    </xf>
    <xf numFmtId="4" fontId="8" fillId="24" borderId="128" xfId="47" applyNumberFormat="1" applyFont="1" applyFill="1" applyBorder="1" applyAlignment="1" applyProtection="1">
      <protection locked="0"/>
    </xf>
    <xf numFmtId="4" fontId="8" fillId="24" borderId="74" xfId="47" applyNumberFormat="1" applyFont="1" applyFill="1" applyBorder="1" applyAlignment="1" applyProtection="1">
      <protection locked="0"/>
    </xf>
    <xf numFmtId="4" fontId="8" fillId="24" borderId="130" xfId="47" applyNumberFormat="1" applyFont="1" applyFill="1" applyBorder="1" applyAlignment="1" applyProtection="1">
      <protection locked="0"/>
    </xf>
    <xf numFmtId="4" fontId="8" fillId="24" borderId="134" xfId="47" applyNumberFormat="1" applyFont="1" applyFill="1" applyBorder="1" applyAlignment="1" applyProtection="1">
      <protection locked="0"/>
    </xf>
    <xf numFmtId="4" fontId="8" fillId="24" borderId="72" xfId="47" applyNumberFormat="1" applyFont="1" applyFill="1" applyBorder="1" applyAlignment="1" applyProtection="1">
      <protection locked="0"/>
    </xf>
    <xf numFmtId="4" fontId="8" fillId="24" borderId="131" xfId="47" applyNumberFormat="1" applyFont="1" applyFill="1" applyBorder="1" applyAlignment="1" applyProtection="1">
      <protection locked="0"/>
    </xf>
    <xf numFmtId="4" fontId="8" fillId="24" borderId="132" xfId="47" applyNumberFormat="1" applyFont="1" applyFill="1" applyBorder="1" applyAlignment="1" applyProtection="1">
      <protection locked="0"/>
    </xf>
    <xf numFmtId="4" fontId="8" fillId="24" borderId="73" xfId="47" applyNumberFormat="1" applyFont="1" applyFill="1" applyBorder="1" applyAlignment="1" applyProtection="1">
      <protection locked="0"/>
    </xf>
    <xf numFmtId="0" fontId="13" fillId="24" borderId="131" xfId="47" applyFont="1" applyFill="1" applyBorder="1" applyAlignment="1" applyProtection="1">
      <alignment horizontal="left" vertical="top"/>
      <protection locked="0"/>
    </xf>
    <xf numFmtId="0" fontId="13" fillId="24" borderId="73" xfId="47" applyFont="1" applyFill="1" applyBorder="1" applyAlignment="1" applyProtection="1">
      <alignment horizontal="left" vertical="top"/>
      <protection locked="0"/>
    </xf>
    <xf numFmtId="0" fontId="13" fillId="24" borderId="133" xfId="47" applyFont="1" applyFill="1" applyBorder="1" applyAlignment="1" applyProtection="1">
      <alignment horizontal="left" vertical="top"/>
      <protection locked="0"/>
    </xf>
    <xf numFmtId="0" fontId="13" fillId="24" borderId="74" xfId="47" applyFont="1" applyFill="1" applyBorder="1" applyAlignment="1" applyProtection="1">
      <alignment horizontal="left" vertical="top"/>
      <protection locked="0"/>
    </xf>
    <xf numFmtId="0" fontId="13" fillId="24" borderId="28" xfId="47" quotePrefix="1" applyFont="1" applyFill="1" applyBorder="1" applyAlignment="1" applyProtection="1">
      <alignment horizontal="center"/>
      <protection locked="0"/>
    </xf>
    <xf numFmtId="0" fontId="13" fillId="24" borderId="59" xfId="47" quotePrefix="1" applyFont="1" applyFill="1" applyBorder="1" applyAlignment="1" applyProtection="1">
      <alignment horizontal="center"/>
      <protection locked="0"/>
    </xf>
    <xf numFmtId="0" fontId="13" fillId="24" borderId="60" xfId="47" quotePrefix="1" applyFont="1" applyFill="1" applyBorder="1" applyAlignment="1" applyProtection="1">
      <alignment horizontal="center"/>
      <protection locked="0"/>
    </xf>
    <xf numFmtId="0" fontId="13" fillId="24" borderId="28" xfId="47" applyFont="1" applyFill="1" applyBorder="1" applyAlignment="1" applyProtection="1">
      <alignment horizontal="center"/>
      <protection locked="0"/>
    </xf>
    <xf numFmtId="0" fontId="13" fillId="18" borderId="13" xfId="47" applyFont="1" applyFill="1" applyBorder="1" applyAlignment="1">
      <alignment horizontal="center"/>
    </xf>
    <xf numFmtId="0" fontId="13" fillId="18" borderId="14" xfId="47" applyFont="1" applyFill="1" applyBorder="1" applyAlignment="1">
      <alignment horizontal="center"/>
    </xf>
    <xf numFmtId="0" fontId="13" fillId="24" borderId="130" xfId="47" applyFont="1" applyFill="1" applyBorder="1" applyAlignment="1" applyProtection="1">
      <alignment horizontal="left" vertical="top"/>
      <protection locked="0"/>
    </xf>
    <xf numFmtId="0" fontId="13" fillId="24" borderId="72" xfId="47" applyFont="1" applyFill="1" applyBorder="1" applyAlignment="1" applyProtection="1">
      <alignment horizontal="left" vertical="top"/>
      <protection locked="0"/>
    </xf>
    <xf numFmtId="0" fontId="13" fillId="24" borderId="60" xfId="47" applyFont="1" applyFill="1" applyBorder="1" applyAlignment="1" applyProtection="1">
      <alignment horizontal="center"/>
      <protection locked="0"/>
    </xf>
    <xf numFmtId="0" fontId="13" fillId="24" borderId="59" xfId="47" applyFont="1" applyFill="1" applyBorder="1" applyAlignment="1" applyProtection="1">
      <alignment horizontal="center"/>
      <protection locked="0"/>
    </xf>
    <xf numFmtId="0" fontId="8" fillId="0" borderId="135" xfId="49" applyFont="1" applyBorder="1" applyAlignment="1">
      <alignment horizontal="center"/>
    </xf>
    <xf numFmtId="0" fontId="8" fillId="0" borderId="136" xfId="49" applyFont="1" applyBorder="1" applyAlignment="1">
      <alignment horizontal="center"/>
    </xf>
    <xf numFmtId="0" fontId="8" fillId="0" borderId="137" xfId="49" applyFont="1" applyBorder="1" applyAlignment="1">
      <alignment horizontal="center"/>
    </xf>
    <xf numFmtId="0" fontId="29" fillId="0" borderId="22" xfId="50" applyFont="1" applyBorder="1" applyAlignment="1">
      <alignment horizontal="center"/>
    </xf>
    <xf numFmtId="0" fontId="29" fillId="0" borderId="24" xfId="50" applyFont="1" applyBorder="1" applyAlignment="1">
      <alignment horizontal="center"/>
    </xf>
    <xf numFmtId="0" fontId="29" fillId="0" borderId="23" xfId="50" applyFont="1" applyBorder="1" applyAlignment="1">
      <alignment horizontal="center"/>
    </xf>
    <xf numFmtId="0" fontId="12" fillId="0" borderId="0" xfId="50" applyFont="1" applyBorder="1" applyAlignment="1">
      <alignment horizontal="center"/>
    </xf>
    <xf numFmtId="14" fontId="8" fillId="24" borderId="22" xfId="48" applyNumberFormat="1" applyFont="1" applyFill="1" applyBorder="1" applyAlignment="1" applyProtection="1">
      <alignment horizontal="center"/>
      <protection locked="0"/>
    </xf>
    <xf numFmtId="14" fontId="8" fillId="24" borderId="24" xfId="48" applyNumberFormat="1" applyFont="1" applyFill="1" applyBorder="1" applyAlignment="1" applyProtection="1">
      <alignment horizontal="center"/>
      <protection locked="0"/>
    </xf>
    <xf numFmtId="14" fontId="8" fillId="24" borderId="23" xfId="48" applyNumberFormat="1" applyFont="1" applyFill="1" applyBorder="1" applyAlignment="1" applyProtection="1">
      <alignment horizontal="center"/>
      <protection locked="0"/>
    </xf>
    <xf numFmtId="0" fontId="7" fillId="0" borderId="0" xfId="48" applyFont="1" applyBorder="1" applyAlignment="1">
      <alignment horizontal="center"/>
    </xf>
    <xf numFmtId="0" fontId="8" fillId="24" borderId="10" xfId="48" applyFont="1" applyFill="1" applyBorder="1" applyAlignment="1" applyProtection="1">
      <alignment horizontal="left"/>
      <protection locked="0"/>
    </xf>
    <xf numFmtId="0" fontId="17" fillId="29" borderId="22" xfId="0" applyFont="1" applyFill="1" applyBorder="1" applyAlignment="1">
      <alignment horizontal="center" vertical="center"/>
    </xf>
    <xf numFmtId="0" fontId="17" fillId="29" borderId="24" xfId="0" applyFont="1" applyFill="1" applyBorder="1" applyAlignment="1">
      <alignment horizontal="center" vertical="center"/>
    </xf>
    <xf numFmtId="0" fontId="17" fillId="29" borderId="23" xfId="0" applyFont="1" applyFill="1" applyBorder="1" applyAlignment="1">
      <alignment horizontal="center" vertical="center"/>
    </xf>
    <xf numFmtId="0" fontId="27" fillId="29" borderId="22" xfId="0" applyFont="1" applyFill="1" applyBorder="1" applyAlignment="1">
      <alignment horizontal="center" vertical="center" wrapText="1"/>
    </xf>
    <xf numFmtId="0" fontId="27" fillId="29" borderId="24" xfId="0" applyFont="1" applyFill="1" applyBorder="1" applyAlignment="1">
      <alignment horizontal="center" vertical="center" wrapText="1"/>
    </xf>
    <xf numFmtId="0" fontId="27" fillId="29" borderId="23" xfId="0" applyFont="1" applyFill="1" applyBorder="1" applyAlignment="1">
      <alignment horizontal="center" vertical="center" wrapText="1"/>
    </xf>
    <xf numFmtId="0" fontId="17" fillId="29" borderId="22" xfId="0" applyFont="1" applyFill="1" applyBorder="1" applyAlignment="1">
      <alignment horizontal="center"/>
    </xf>
    <xf numFmtId="0" fontId="17" fillId="29" borderId="24" xfId="0" applyFont="1" applyFill="1" applyBorder="1" applyAlignment="1">
      <alignment horizontal="center"/>
    </xf>
    <xf numFmtId="0" fontId="17" fillId="29" borderId="23" xfId="0" applyFont="1" applyFill="1" applyBorder="1" applyAlignment="1">
      <alignment horizontal="center"/>
    </xf>
    <xf numFmtId="0" fontId="32" fillId="0" borderId="0" xfId="0" applyFont="1" applyBorder="1" applyAlignment="1">
      <alignment horizontal="center"/>
    </xf>
    <xf numFmtId="0" fontId="0" fillId="0" borderId="0" xfId="0" applyBorder="1" applyAlignment="1">
      <alignment horizontal="center"/>
    </xf>
    <xf numFmtId="168" fontId="13" fillId="18" borderId="12" xfId="52" applyFont="1" applyFill="1" applyBorder="1" applyAlignment="1" applyProtection="1">
      <alignment horizontal="left" vertical="center"/>
    </xf>
    <xf numFmtId="168" fontId="13" fillId="0" borderId="141" xfId="52" applyFont="1" applyBorder="1" applyAlignment="1" applyProtection="1">
      <alignment horizontal="left"/>
    </xf>
    <xf numFmtId="168" fontId="13" fillId="0" borderId="142" xfId="52" applyFont="1" applyBorder="1" applyAlignment="1" applyProtection="1">
      <alignment horizontal="left"/>
    </xf>
    <xf numFmtId="168" fontId="13" fillId="0" borderId="143" xfId="52" applyFont="1" applyBorder="1" applyAlignment="1" applyProtection="1">
      <alignment horizontal="left"/>
    </xf>
    <xf numFmtId="168" fontId="12" fillId="18" borderId="12" xfId="52" applyFont="1" applyFill="1" applyBorder="1" applyAlignment="1">
      <alignment horizontal="left"/>
    </xf>
    <xf numFmtId="0" fontId="13" fillId="24" borderId="22" xfId="47" applyFont="1" applyFill="1" applyBorder="1" applyAlignment="1" applyProtection="1">
      <alignment horizontal="center"/>
      <protection locked="0"/>
    </xf>
    <xf numFmtId="0" fontId="13" fillId="24" borderId="24" xfId="47" applyFont="1" applyFill="1" applyBorder="1" applyAlignment="1" applyProtection="1">
      <alignment horizontal="center"/>
      <protection locked="0"/>
    </xf>
    <xf numFmtId="0" fontId="13" fillId="24" borderId="23" xfId="47" applyFont="1" applyFill="1" applyBorder="1" applyAlignment="1" applyProtection="1">
      <alignment horizontal="center"/>
      <protection locked="0"/>
    </xf>
    <xf numFmtId="0" fontId="13" fillId="18" borderId="13" xfId="47" applyFont="1" applyFill="1" applyBorder="1" applyAlignment="1">
      <alignment horizontal="center" vertical="center"/>
    </xf>
    <xf numFmtId="0" fontId="13" fillId="18" borderId="18" xfId="47" applyFont="1" applyFill="1" applyBorder="1" applyAlignment="1">
      <alignment horizontal="center" vertical="center"/>
    </xf>
    <xf numFmtId="0" fontId="13" fillId="18" borderId="14" xfId="47" applyFont="1" applyFill="1" applyBorder="1" applyAlignment="1">
      <alignment horizontal="center" vertical="center"/>
    </xf>
    <xf numFmtId="0" fontId="13" fillId="18" borderId="11" xfId="47" applyFont="1" applyFill="1" applyBorder="1" applyAlignment="1">
      <alignment horizontal="center" vertical="center"/>
    </xf>
    <xf numFmtId="0" fontId="13" fillId="18" borderId="0" xfId="47" applyFont="1" applyFill="1" applyBorder="1" applyAlignment="1">
      <alignment horizontal="center" vertical="center"/>
    </xf>
    <xf numFmtId="0" fontId="13" fillId="18" borderId="15" xfId="47" applyFont="1" applyFill="1" applyBorder="1" applyAlignment="1">
      <alignment horizontal="center" vertical="center"/>
    </xf>
    <xf numFmtId="0" fontId="13" fillId="18" borderId="16" xfId="47" applyFont="1" applyFill="1" applyBorder="1" applyAlignment="1">
      <alignment horizontal="center" vertical="center"/>
    </xf>
    <xf numFmtId="0" fontId="13" fillId="18" borderId="10" xfId="47" applyFont="1" applyFill="1" applyBorder="1" applyAlignment="1">
      <alignment horizontal="center" vertical="center"/>
    </xf>
    <xf numFmtId="0" fontId="13" fillId="18" borderId="17" xfId="47" applyFont="1" applyFill="1" applyBorder="1" applyAlignment="1">
      <alignment horizontal="center" vertical="center"/>
    </xf>
    <xf numFmtId="0" fontId="13" fillId="18" borderId="21" xfId="47" applyFont="1" applyFill="1" applyBorder="1" applyAlignment="1">
      <alignment horizontal="center" vertical="center"/>
    </xf>
    <xf numFmtId="0" fontId="13" fillId="18" borderId="19" xfId="47" applyFont="1" applyFill="1" applyBorder="1" applyAlignment="1">
      <alignment horizontal="center" vertical="center"/>
    </xf>
    <xf numFmtId="0" fontId="13" fillId="18" borderId="20" xfId="47" applyFont="1" applyFill="1" applyBorder="1" applyAlignment="1">
      <alignment horizontal="center" vertical="center"/>
    </xf>
    <xf numFmtId="4" fontId="13" fillId="0" borderId="22" xfId="47" applyNumberFormat="1" applyFont="1" applyFill="1" applyBorder="1" applyAlignment="1" applyProtection="1">
      <alignment horizontal="right"/>
    </xf>
    <xf numFmtId="4" fontId="13" fillId="0" borderId="23" xfId="47" applyNumberFormat="1" applyFont="1" applyFill="1" applyBorder="1" applyAlignment="1" applyProtection="1">
      <alignment horizontal="right"/>
    </xf>
    <xf numFmtId="0" fontId="13" fillId="24" borderId="22" xfId="47" applyNumberFormat="1" applyFont="1" applyFill="1" applyBorder="1" applyAlignment="1" applyProtection="1">
      <alignment horizontal="center"/>
      <protection locked="0"/>
    </xf>
    <xf numFmtId="0" fontId="13" fillId="24" borderId="23" xfId="47" applyNumberFormat="1" applyFont="1" applyFill="1" applyBorder="1" applyAlignment="1" applyProtection="1">
      <alignment horizontal="center"/>
      <protection locked="0"/>
    </xf>
    <xf numFmtId="168" fontId="7" fillId="29" borderId="22" xfId="52" applyFont="1" applyFill="1" applyBorder="1" applyAlignment="1" applyProtection="1">
      <alignment horizontal="center" vertical="center"/>
    </xf>
    <xf numFmtId="168" fontId="7" fillId="29" borderId="24" xfId="52" applyFont="1" applyFill="1" applyBorder="1" applyAlignment="1" applyProtection="1">
      <alignment horizontal="center" vertical="center"/>
    </xf>
    <xf numFmtId="168" fontId="7" fillId="29" borderId="23" xfId="52" applyFont="1" applyFill="1" applyBorder="1" applyAlignment="1" applyProtection="1">
      <alignment horizontal="center" vertical="center"/>
    </xf>
    <xf numFmtId="0" fontId="13" fillId="18" borderId="12" xfId="47" applyFont="1" applyFill="1" applyBorder="1" applyAlignment="1">
      <alignment horizontal="center"/>
    </xf>
    <xf numFmtId="168" fontId="8" fillId="24" borderId="13" xfId="52" applyFont="1" applyFill="1" applyBorder="1" applyAlignment="1" applyProtection="1">
      <alignment horizontal="center"/>
      <protection locked="0"/>
    </xf>
    <xf numFmtId="168" fontId="8" fillId="24" borderId="14" xfId="52" applyFont="1" applyFill="1" applyBorder="1" applyAlignment="1" applyProtection="1">
      <alignment horizontal="center"/>
      <protection locked="0"/>
    </xf>
    <xf numFmtId="0" fontId="13" fillId="18" borderId="16" xfId="47" applyFont="1" applyFill="1" applyBorder="1" applyAlignment="1">
      <alignment horizontal="center"/>
    </xf>
    <xf numFmtId="0" fontId="13" fillId="18" borderId="17" xfId="47" applyFont="1" applyFill="1" applyBorder="1" applyAlignment="1">
      <alignment horizontal="center"/>
    </xf>
    <xf numFmtId="0" fontId="13" fillId="0" borderId="22" xfId="47" applyFont="1" applyFill="1" applyBorder="1" applyAlignment="1" applyProtection="1">
      <alignment horizontal="center"/>
    </xf>
    <xf numFmtId="0" fontId="13" fillId="0" borderId="24" xfId="47" applyFont="1" applyFill="1" applyBorder="1" applyAlignment="1" applyProtection="1">
      <alignment horizontal="center"/>
    </xf>
    <xf numFmtId="0" fontId="13" fillId="0" borderId="23" xfId="47" applyFont="1" applyFill="1" applyBorder="1" applyAlignment="1" applyProtection="1">
      <alignment horizontal="center"/>
    </xf>
    <xf numFmtId="168" fontId="8" fillId="0" borderId="33" xfId="52" applyFont="1" applyFill="1" applyBorder="1" applyAlignment="1">
      <alignment horizontal="center"/>
    </xf>
    <xf numFmtId="4" fontId="8" fillId="18" borderId="33" xfId="52" applyNumberFormat="1" applyFont="1" applyFill="1" applyBorder="1" applyAlignment="1" applyProtection="1">
      <alignment horizontal="center"/>
      <protection locked="0"/>
    </xf>
    <xf numFmtId="168" fontId="8" fillId="0" borderId="34" xfId="52" applyFont="1" applyFill="1" applyBorder="1" applyAlignment="1">
      <alignment horizontal="center"/>
    </xf>
    <xf numFmtId="168" fontId="8" fillId="0" borderId="13" xfId="52" applyFont="1" applyFill="1" applyBorder="1" applyAlignment="1">
      <alignment horizontal="left" wrapText="1"/>
    </xf>
    <xf numFmtId="168" fontId="8" fillId="0" borderId="18" xfId="52" applyFont="1" applyFill="1" applyBorder="1" applyAlignment="1">
      <alignment horizontal="left" wrapText="1"/>
    </xf>
    <xf numFmtId="168" fontId="8" fillId="0" borderId="14" xfId="52" applyFont="1" applyFill="1" applyBorder="1" applyAlignment="1">
      <alignment horizontal="left" wrapText="1"/>
    </xf>
    <xf numFmtId="168" fontId="8" fillId="0" borderId="11" xfId="52" applyFont="1" applyFill="1" applyBorder="1" applyAlignment="1">
      <alignment horizontal="left" wrapText="1"/>
    </xf>
    <xf numFmtId="168" fontId="8" fillId="0" borderId="0" xfId="52" applyFont="1" applyFill="1" applyBorder="1" applyAlignment="1">
      <alignment horizontal="left" wrapText="1"/>
    </xf>
    <xf numFmtId="168" fontId="8" fillId="0" borderId="15" xfId="52" applyFont="1" applyFill="1" applyBorder="1" applyAlignment="1">
      <alignment horizontal="left" wrapText="1"/>
    </xf>
    <xf numFmtId="168" fontId="8" fillId="0" borderId="16" xfId="52" applyFont="1" applyFill="1" applyBorder="1" applyAlignment="1">
      <alignment horizontal="left" wrapText="1"/>
    </xf>
    <xf numFmtId="168" fontId="8" fillId="0" borderId="10" xfId="52" applyFont="1" applyFill="1" applyBorder="1" applyAlignment="1">
      <alignment horizontal="left" wrapText="1"/>
    </xf>
    <xf numFmtId="168" fontId="8" fillId="0" borderId="17" xfId="52" applyFont="1" applyFill="1" applyBorder="1" applyAlignment="1">
      <alignment horizontal="left" wrapText="1"/>
    </xf>
    <xf numFmtId="168" fontId="8" fillId="0" borderId="18" xfId="52" applyFont="1" applyFill="1" applyBorder="1" applyAlignment="1">
      <alignment horizontal="center"/>
    </xf>
    <xf numFmtId="168" fontId="8" fillId="0" borderId="14" xfId="52" applyFont="1" applyFill="1" applyBorder="1" applyAlignment="1">
      <alignment horizontal="center"/>
    </xf>
    <xf numFmtId="168" fontId="8" fillId="0" borderId="10" xfId="52" applyFont="1" applyFill="1" applyBorder="1" applyAlignment="1">
      <alignment horizontal="center"/>
    </xf>
    <xf numFmtId="168" fontId="8" fillId="0" borderId="17" xfId="52" applyFont="1" applyFill="1" applyBorder="1" applyAlignment="1">
      <alignment horizontal="center"/>
    </xf>
    <xf numFmtId="168" fontId="8" fillId="0" borderId="13" xfId="52" applyFont="1" applyFill="1" applyBorder="1" applyAlignment="1">
      <alignment horizontal="left" vertical="center" wrapText="1"/>
    </xf>
    <xf numFmtId="168" fontId="8" fillId="0" borderId="18" xfId="52" applyFont="1" applyFill="1" applyBorder="1" applyAlignment="1">
      <alignment horizontal="left" vertical="center" wrapText="1"/>
    </xf>
    <xf numFmtId="168" fontId="8" fillId="0" borderId="14" xfId="52" applyFont="1" applyFill="1" applyBorder="1" applyAlignment="1">
      <alignment horizontal="left" vertical="center" wrapText="1"/>
    </xf>
    <xf numFmtId="168" fontId="8" fillId="0" borderId="11" xfId="52" applyFont="1" applyFill="1" applyBorder="1" applyAlignment="1">
      <alignment horizontal="left" vertical="center" wrapText="1"/>
    </xf>
    <xf numFmtId="168" fontId="8" fillId="0" borderId="0" xfId="52" applyFont="1" applyFill="1" applyBorder="1" applyAlignment="1">
      <alignment horizontal="left" vertical="center" wrapText="1"/>
    </xf>
    <xf numFmtId="168" fontId="8" fillId="0" borderId="15" xfId="52" applyFont="1" applyFill="1" applyBorder="1" applyAlignment="1">
      <alignment horizontal="left" vertical="center" wrapText="1"/>
    </xf>
    <xf numFmtId="168" fontId="8" fillId="0" borderId="16" xfId="52" applyFont="1" applyFill="1" applyBorder="1" applyAlignment="1">
      <alignment horizontal="left" vertical="center" wrapText="1"/>
    </xf>
    <xf numFmtId="168" fontId="8" fillId="0" borderId="10" xfId="52" applyFont="1" applyFill="1" applyBorder="1" applyAlignment="1">
      <alignment horizontal="left" vertical="center" wrapText="1"/>
    </xf>
    <xf numFmtId="168" fontId="8" fillId="0" borderId="17" xfId="52" applyFont="1" applyFill="1" applyBorder="1" applyAlignment="1">
      <alignment horizontal="left" vertical="center" wrapText="1"/>
    </xf>
    <xf numFmtId="168" fontId="8" fillId="18" borderId="20" xfId="52" applyFont="1" applyFill="1" applyBorder="1" applyAlignment="1">
      <alignment horizontal="center" wrapText="1"/>
    </xf>
    <xf numFmtId="168" fontId="8" fillId="18" borderId="12" xfId="52" applyFont="1" applyFill="1" applyBorder="1" applyAlignment="1">
      <alignment horizontal="center" wrapText="1"/>
    </xf>
    <xf numFmtId="168" fontId="8" fillId="0" borderId="138" xfId="52" applyFont="1" applyFill="1" applyBorder="1" applyAlignment="1">
      <alignment horizontal="center"/>
    </xf>
    <xf numFmtId="168" fontId="8" fillId="0" borderId="24" xfId="52" applyFont="1" applyFill="1" applyBorder="1" applyAlignment="1">
      <alignment horizontal="center"/>
    </xf>
    <xf numFmtId="168" fontId="8" fillId="0" borderId="23" xfId="52" applyFont="1" applyFill="1" applyBorder="1" applyAlignment="1">
      <alignment horizontal="center"/>
    </xf>
    <xf numFmtId="168" fontId="8" fillId="18" borderId="18" xfId="52" applyFont="1" applyFill="1" applyBorder="1" applyAlignment="1">
      <alignment horizontal="center" wrapText="1"/>
    </xf>
    <xf numFmtId="168" fontId="8" fillId="18" borderId="14" xfId="52" applyFont="1" applyFill="1" applyBorder="1" applyAlignment="1">
      <alignment horizontal="center" wrapText="1"/>
    </xf>
    <xf numFmtId="168" fontId="8" fillId="0" borderId="22" xfId="52" applyFont="1" applyFill="1" applyBorder="1" applyAlignment="1">
      <alignment horizontal="center"/>
    </xf>
    <xf numFmtId="0" fontId="8" fillId="0" borderId="22" xfId="52" applyNumberFormat="1" applyFont="1" applyFill="1" applyBorder="1" applyAlignment="1">
      <alignment horizontal="center"/>
    </xf>
    <xf numFmtId="0" fontId="8" fillId="0" borderId="24" xfId="52" applyNumberFormat="1" applyFont="1" applyFill="1" applyBorder="1" applyAlignment="1">
      <alignment horizontal="center"/>
    </xf>
    <xf numFmtId="0" fontId="8" fillId="0" borderId="23" xfId="52" applyNumberFormat="1" applyFont="1" applyFill="1" applyBorder="1" applyAlignment="1">
      <alignment horizontal="center"/>
    </xf>
    <xf numFmtId="4" fontId="8" fillId="0" borderId="33" xfId="52" applyNumberFormat="1" applyFont="1" applyFill="1" applyBorder="1" applyAlignment="1" applyProtection="1">
      <alignment horizontal="center"/>
      <protection locked="0"/>
    </xf>
    <xf numFmtId="168" fontId="8" fillId="0" borderId="23" xfId="52" applyFont="1" applyFill="1" applyBorder="1" applyAlignment="1" applyProtection="1">
      <alignment horizontal="center"/>
      <protection locked="0"/>
    </xf>
    <xf numFmtId="168" fontId="8" fillId="0" borderId="12" xfId="52" applyFont="1" applyFill="1" applyBorder="1" applyAlignment="1" applyProtection="1">
      <alignment horizontal="center"/>
      <protection locked="0"/>
    </xf>
    <xf numFmtId="4" fontId="8" fillId="0" borderId="16" xfId="52" applyNumberFormat="1" applyFont="1" applyFill="1" applyBorder="1" applyAlignment="1" applyProtection="1">
      <alignment horizontal="center"/>
      <protection locked="0"/>
    </xf>
    <xf numFmtId="4" fontId="8" fillId="0" borderId="10" xfId="52" applyNumberFormat="1" applyFont="1" applyFill="1" applyBorder="1" applyAlignment="1" applyProtection="1">
      <alignment horizontal="center"/>
      <protection locked="0"/>
    </xf>
    <xf numFmtId="4" fontId="8" fillId="0" borderId="17" xfId="52" applyNumberFormat="1" applyFont="1" applyFill="1" applyBorder="1" applyAlignment="1" applyProtection="1">
      <alignment horizontal="center"/>
      <protection locked="0"/>
    </xf>
    <xf numFmtId="4" fontId="8" fillId="0" borderId="34" xfId="52" applyNumberFormat="1" applyFont="1" applyFill="1" applyBorder="1" applyAlignment="1" applyProtection="1">
      <alignment horizontal="center"/>
      <protection locked="0"/>
    </xf>
    <xf numFmtId="168" fontId="8" fillId="18" borderId="11" xfId="52" applyFont="1" applyFill="1" applyBorder="1" applyAlignment="1">
      <alignment horizontal="center" wrapText="1"/>
    </xf>
    <xf numFmtId="168" fontId="8" fillId="18" borderId="0" xfId="52" applyFont="1" applyFill="1" applyBorder="1" applyAlignment="1">
      <alignment horizontal="center" wrapText="1"/>
    </xf>
    <xf numFmtId="168" fontId="8" fillId="18" borderId="16" xfId="52" applyFont="1" applyFill="1" applyBorder="1" applyAlignment="1">
      <alignment horizontal="center" wrapText="1"/>
    </xf>
    <xf numFmtId="168" fontId="8" fillId="18" borderId="10" xfId="52" applyFont="1" applyFill="1" applyBorder="1" applyAlignment="1">
      <alignment horizontal="center" wrapText="1"/>
    </xf>
    <xf numFmtId="168" fontId="8" fillId="18" borderId="17" xfId="52" applyFont="1" applyFill="1" applyBorder="1" applyAlignment="1">
      <alignment horizontal="center" wrapText="1"/>
    </xf>
    <xf numFmtId="4" fontId="13" fillId="18" borderId="22" xfId="47" applyNumberFormat="1" applyFont="1" applyFill="1" applyBorder="1" applyAlignment="1">
      <alignment horizontal="right"/>
    </xf>
    <xf numFmtId="4" fontId="13" fillId="18" borderId="23" xfId="47" applyNumberFormat="1" applyFont="1" applyFill="1" applyBorder="1" applyAlignment="1">
      <alignment horizontal="right"/>
    </xf>
    <xf numFmtId="168" fontId="8" fillId="18" borderId="13" xfId="52" applyFont="1" applyFill="1" applyBorder="1" applyAlignment="1">
      <alignment horizontal="center" vertical="center"/>
    </xf>
    <xf numFmtId="168" fontId="8" fillId="18" borderId="18" xfId="52" applyFont="1" applyFill="1" applyBorder="1" applyAlignment="1">
      <alignment horizontal="center" vertical="center"/>
    </xf>
    <xf numFmtId="168" fontId="8" fillId="18" borderId="14" xfId="52" applyFont="1" applyFill="1" applyBorder="1" applyAlignment="1">
      <alignment horizontal="center" vertical="center"/>
    </xf>
    <xf numFmtId="168" fontId="8" fillId="18" borderId="16" xfId="52" applyFont="1" applyFill="1" applyBorder="1" applyAlignment="1">
      <alignment horizontal="center" vertical="center"/>
    </xf>
    <xf numFmtId="168" fontId="8" fillId="18" borderId="10" xfId="52" applyFont="1" applyFill="1" applyBorder="1" applyAlignment="1">
      <alignment horizontal="center" vertical="center"/>
    </xf>
    <xf numFmtId="168" fontId="8" fillId="18" borderId="17" xfId="52" applyFont="1" applyFill="1" applyBorder="1" applyAlignment="1">
      <alignment horizontal="center" vertical="center"/>
    </xf>
    <xf numFmtId="168" fontId="7" fillId="18" borderId="13" xfId="52" applyFont="1" applyFill="1" applyBorder="1" applyAlignment="1">
      <alignment horizontal="center" vertical="center"/>
    </xf>
    <xf numFmtId="168" fontId="7" fillId="18" borderId="18" xfId="52" applyFont="1" applyFill="1" applyBorder="1" applyAlignment="1">
      <alignment horizontal="center" vertical="center"/>
    </xf>
    <xf numFmtId="168" fontId="7" fillId="18" borderId="14" xfId="52" applyFont="1" applyFill="1" applyBorder="1" applyAlignment="1">
      <alignment horizontal="center" vertical="center"/>
    </xf>
    <xf numFmtId="168" fontId="7" fillId="18" borderId="16" xfId="52" applyFont="1" applyFill="1" applyBorder="1" applyAlignment="1">
      <alignment horizontal="center" vertical="center"/>
    </xf>
    <xf numFmtId="168" fontId="7" fillId="18" borderId="10" xfId="52" applyFont="1" applyFill="1" applyBorder="1" applyAlignment="1">
      <alignment horizontal="center" vertical="center"/>
    </xf>
    <xf numFmtId="168" fontId="7" fillId="18" borderId="17" xfId="52" applyFont="1" applyFill="1" applyBorder="1" applyAlignment="1">
      <alignment horizontal="center" vertical="center"/>
    </xf>
    <xf numFmtId="168" fontId="7" fillId="0" borderId="18" xfId="52" applyFont="1" applyFill="1" applyBorder="1" applyAlignment="1">
      <alignment horizontal="center"/>
    </xf>
    <xf numFmtId="168" fontId="7" fillId="0" borderId="14" xfId="52" applyFont="1" applyFill="1" applyBorder="1" applyAlignment="1">
      <alignment horizontal="center"/>
    </xf>
    <xf numFmtId="168" fontId="7" fillId="29" borderId="22" xfId="70" applyFont="1" applyFill="1" applyBorder="1" applyAlignment="1" applyProtection="1">
      <alignment horizontal="center"/>
      <protection locked="0"/>
    </xf>
    <xf numFmtId="168" fontId="7" fillId="29" borderId="24" xfId="70" applyFont="1" applyFill="1" applyBorder="1" applyAlignment="1" applyProtection="1">
      <alignment horizontal="center"/>
      <protection locked="0"/>
    </xf>
    <xf numFmtId="168" fontId="40" fillId="23" borderId="13" xfId="70" applyFont="1" applyFill="1" applyBorder="1" applyAlignment="1">
      <alignment horizontal="left" vertical="top"/>
    </xf>
    <xf numFmtId="168" fontId="40" fillId="23" borderId="18" xfId="70" applyFont="1" applyFill="1" applyBorder="1" applyAlignment="1">
      <alignment horizontal="left" vertical="top"/>
    </xf>
    <xf numFmtId="168" fontId="40" fillId="23" borderId="14" xfId="70" applyFont="1" applyFill="1" applyBorder="1" applyAlignment="1">
      <alignment horizontal="left" vertical="top"/>
    </xf>
    <xf numFmtId="168" fontId="40" fillId="23" borderId="16" xfId="70" applyFont="1" applyFill="1" applyBorder="1" applyAlignment="1">
      <alignment horizontal="left" vertical="top"/>
    </xf>
    <xf numFmtId="168" fontId="40" fillId="23" borderId="10" xfId="70" applyFont="1" applyFill="1" applyBorder="1" applyAlignment="1">
      <alignment horizontal="left" vertical="top"/>
    </xf>
    <xf numFmtId="168" fontId="40" fillId="23" borderId="17" xfId="70" applyFont="1" applyFill="1" applyBorder="1" applyAlignment="1">
      <alignment horizontal="left" vertical="top"/>
    </xf>
    <xf numFmtId="168" fontId="39" fillId="0" borderId="0" xfId="70" applyFont="1" applyFill="1" applyBorder="1" applyAlignment="1">
      <alignment horizontal="left"/>
    </xf>
    <xf numFmtId="168" fontId="39" fillId="0" borderId="10" xfId="70" applyFont="1" applyFill="1" applyBorder="1" applyAlignment="1">
      <alignment horizontal="left"/>
    </xf>
    <xf numFmtId="168" fontId="39" fillId="23" borderId="21" xfId="70" applyFont="1" applyFill="1" applyBorder="1" applyAlignment="1">
      <alignment horizontal="left" vertical="top"/>
    </xf>
    <xf numFmtId="168" fontId="39" fillId="23" borderId="20" xfId="70" applyFont="1" applyFill="1" applyBorder="1" applyAlignment="1">
      <alignment horizontal="left" vertical="top"/>
    </xf>
    <xf numFmtId="168" fontId="28" fillId="28" borderId="21" xfId="70" applyFont="1" applyFill="1" applyBorder="1" applyAlignment="1" applyProtection="1">
      <alignment horizontal="center" vertical="center" wrapText="1"/>
      <protection locked="0"/>
    </xf>
    <xf numFmtId="0" fontId="33" fillId="0" borderId="20" xfId="0" applyFont="1" applyBorder="1" applyAlignment="1" applyProtection="1">
      <alignment horizontal="center" vertical="center" wrapText="1"/>
      <protection locked="0"/>
    </xf>
    <xf numFmtId="168" fontId="7" fillId="29" borderId="22" xfId="68" applyFont="1" applyFill="1" applyBorder="1" applyAlignment="1" applyProtection="1">
      <alignment horizontal="center"/>
    </xf>
    <xf numFmtId="168" fontId="7" fillId="29" borderId="24" xfId="68" applyFont="1" applyFill="1" applyBorder="1" applyAlignment="1" applyProtection="1">
      <alignment horizontal="center"/>
    </xf>
    <xf numFmtId="168" fontId="7" fillId="29" borderId="23" xfId="68" applyFont="1" applyFill="1" applyBorder="1" applyAlignment="1" applyProtection="1">
      <alignment horizontal="center"/>
    </xf>
    <xf numFmtId="168" fontId="7" fillId="29" borderId="13" xfId="71" applyFont="1" applyFill="1" applyBorder="1" applyAlignment="1" applyProtection="1">
      <alignment horizontal="center"/>
    </xf>
    <xf numFmtId="168" fontId="7" fillId="29" borderId="18" xfId="71" applyFont="1" applyFill="1" applyBorder="1" applyAlignment="1" applyProtection="1">
      <alignment horizontal="center"/>
    </xf>
    <xf numFmtId="168" fontId="7" fillId="29" borderId="14" xfId="71" applyFont="1" applyFill="1" applyBorder="1" applyAlignment="1" applyProtection="1">
      <alignment horizontal="center"/>
    </xf>
    <xf numFmtId="168" fontId="7" fillId="24" borderId="13" xfId="71" applyFont="1" applyFill="1" applyBorder="1" applyAlignment="1" applyProtection="1">
      <alignment horizontal="center"/>
    </xf>
    <xf numFmtId="168" fontId="7" fillId="24" borderId="18" xfId="71" applyFont="1" applyFill="1" applyBorder="1" applyAlignment="1" applyProtection="1">
      <alignment horizontal="center"/>
    </xf>
    <xf numFmtId="168" fontId="7" fillId="24" borderId="14" xfId="71" applyFont="1" applyFill="1" applyBorder="1" applyAlignment="1" applyProtection="1">
      <alignment horizontal="center"/>
    </xf>
    <xf numFmtId="168" fontId="12" fillId="18" borderId="11" xfId="72" applyFont="1" applyFill="1" applyBorder="1" applyAlignment="1" applyProtection="1">
      <alignment horizontal="left" wrapText="1"/>
    </xf>
    <xf numFmtId="168" fontId="12" fillId="18" borderId="0" xfId="72" applyFont="1" applyFill="1" applyBorder="1" applyAlignment="1" applyProtection="1">
      <alignment horizontal="left" wrapText="1"/>
    </xf>
    <xf numFmtId="168" fontId="12" fillId="18" borderId="15" xfId="72" applyFont="1" applyFill="1" applyBorder="1" applyAlignment="1" applyProtection="1">
      <alignment horizontal="left" wrapText="1"/>
    </xf>
    <xf numFmtId="168" fontId="7" fillId="24" borderId="22" xfId="69" applyFont="1" applyFill="1" applyBorder="1" applyAlignment="1" applyProtection="1">
      <alignment horizontal="center"/>
    </xf>
    <xf numFmtId="168" fontId="7" fillId="24" borderId="23" xfId="69" applyFont="1" applyFill="1" applyBorder="1" applyAlignment="1" applyProtection="1">
      <alignment horizontal="center"/>
    </xf>
    <xf numFmtId="168" fontId="7" fillId="19" borderId="22" xfId="53" applyFont="1" applyFill="1" applyBorder="1" applyAlignment="1" applyProtection="1">
      <alignment horizontal="center"/>
    </xf>
    <xf numFmtId="168" fontId="7" fillId="19" borderId="24" xfId="53" applyFont="1" applyFill="1" applyBorder="1" applyAlignment="1" applyProtection="1">
      <alignment horizontal="center"/>
    </xf>
    <xf numFmtId="168" fontId="7" fillId="19" borderId="23" xfId="53" applyFont="1" applyFill="1" applyBorder="1" applyAlignment="1" applyProtection="1">
      <alignment horizontal="center"/>
    </xf>
    <xf numFmtId="168" fontId="7" fillId="19" borderId="0" xfId="56" applyFont="1" applyFill="1" applyAlignment="1" applyProtection="1">
      <alignment horizontal="left"/>
    </xf>
    <xf numFmtId="168" fontId="7" fillId="19" borderId="0" xfId="55" applyFont="1" applyFill="1" applyAlignment="1">
      <alignment horizontal="center"/>
    </xf>
    <xf numFmtId="168" fontId="7" fillId="29" borderId="22" xfId="58" applyFont="1" applyFill="1" applyBorder="1" applyAlignment="1" applyProtection="1">
      <alignment horizontal="center" wrapText="1"/>
    </xf>
    <xf numFmtId="168" fontId="7" fillId="29" borderId="24" xfId="58" applyFont="1" applyFill="1" applyBorder="1" applyAlignment="1" applyProtection="1">
      <alignment horizontal="center" wrapText="1"/>
    </xf>
    <xf numFmtId="168" fontId="7" fillId="29" borderId="23" xfId="58" applyFont="1" applyFill="1" applyBorder="1" applyAlignment="1" applyProtection="1">
      <alignment horizontal="center" wrapText="1"/>
    </xf>
    <xf numFmtId="168" fontId="7" fillId="24" borderId="13" xfId="63" applyFont="1" applyFill="1" applyBorder="1" applyAlignment="1" applyProtection="1">
      <alignment horizontal="center"/>
    </xf>
    <xf numFmtId="168" fontId="7" fillId="24" borderId="18" xfId="63" applyFont="1" applyFill="1" applyBorder="1" applyAlignment="1" applyProtection="1">
      <alignment horizontal="center"/>
    </xf>
    <xf numFmtId="168" fontId="7" fillId="24" borderId="14" xfId="63" applyFont="1" applyFill="1" applyBorder="1" applyAlignment="1" applyProtection="1">
      <alignment horizontal="center"/>
    </xf>
    <xf numFmtId="168" fontId="7" fillId="24" borderId="22" xfId="58" applyFont="1" applyFill="1" applyBorder="1" applyAlignment="1" applyProtection="1">
      <alignment horizontal="center" wrapText="1"/>
    </xf>
    <xf numFmtId="168" fontId="7" fillId="24" borderId="24" xfId="58" applyFont="1" applyFill="1" applyBorder="1" applyAlignment="1" applyProtection="1">
      <alignment horizontal="center" wrapText="1"/>
    </xf>
    <xf numFmtId="168" fontId="7" fillId="24" borderId="23" xfId="58" applyFont="1" applyFill="1" applyBorder="1" applyAlignment="1" applyProtection="1">
      <alignment horizontal="center" wrapText="1"/>
    </xf>
    <xf numFmtId="0" fontId="7" fillId="0" borderId="0" xfId="42" applyFont="1" applyBorder="1" applyAlignment="1"/>
    <xf numFmtId="0" fontId="0" fillId="0" borderId="0" xfId="0" applyBorder="1" applyAlignment="1"/>
    <xf numFmtId="0" fontId="23" fillId="24" borderId="22" xfId="0" applyFont="1" applyFill="1" applyBorder="1" applyAlignment="1">
      <alignment horizontal="center"/>
    </xf>
    <xf numFmtId="0" fontId="23" fillId="24" borderId="24" xfId="0" applyFont="1" applyFill="1" applyBorder="1" applyAlignment="1">
      <alignment horizontal="center"/>
    </xf>
    <xf numFmtId="0" fontId="23" fillId="24" borderId="23" xfId="0" applyFont="1" applyFill="1" applyBorder="1" applyAlignment="1">
      <alignment horizontal="center"/>
    </xf>
    <xf numFmtId="168" fontId="7" fillId="24" borderId="22" xfId="59" applyFont="1" applyFill="1" applyBorder="1" applyAlignment="1" applyProtection="1">
      <alignment horizontal="center" wrapText="1"/>
    </xf>
    <xf numFmtId="168" fontId="7" fillId="24" borderId="24" xfId="59" applyFont="1" applyFill="1" applyBorder="1" applyAlignment="1" applyProtection="1">
      <alignment horizontal="center" wrapText="1"/>
    </xf>
    <xf numFmtId="168" fontId="7" fillId="24" borderId="23" xfId="59" applyFont="1" applyFill="1" applyBorder="1" applyAlignment="1" applyProtection="1">
      <alignment horizontal="center" wrapText="1"/>
    </xf>
    <xf numFmtId="3" fontId="11" fillId="26" borderId="22" xfId="0" applyNumberFormat="1" applyFont="1" applyFill="1" applyBorder="1" applyAlignment="1">
      <alignment horizontal="center"/>
    </xf>
    <xf numFmtId="3" fontId="11" fillId="26" borderId="24" xfId="0" applyNumberFormat="1" applyFont="1" applyFill="1" applyBorder="1" applyAlignment="1">
      <alignment horizontal="center"/>
    </xf>
    <xf numFmtId="3" fontId="11" fillId="26" borderId="23" xfId="0" applyNumberFormat="1" applyFont="1" applyFill="1" applyBorder="1" applyAlignment="1">
      <alignment horizontal="center"/>
    </xf>
    <xf numFmtId="4" fontId="8" fillId="24" borderId="16" xfId="60" applyNumberFormat="1" applyFont="1" applyFill="1" applyBorder="1" applyAlignment="1" applyProtection="1">
      <alignment horizontal="right"/>
      <protection locked="0"/>
    </xf>
    <xf numFmtId="4" fontId="8" fillId="24" borderId="17" xfId="60" applyNumberFormat="1" applyFont="1" applyFill="1" applyBorder="1" applyAlignment="1" applyProtection="1">
      <alignment horizontal="right"/>
      <protection locked="0"/>
    </xf>
    <xf numFmtId="168" fontId="7" fillId="24" borderId="16" xfId="60" applyFont="1" applyFill="1" applyBorder="1" applyAlignment="1" applyProtection="1">
      <alignment horizontal="left"/>
      <protection locked="0"/>
    </xf>
    <xf numFmtId="168" fontId="7" fillId="24" borderId="17" xfId="60" applyFont="1" applyFill="1" applyBorder="1" applyAlignment="1" applyProtection="1">
      <alignment horizontal="left"/>
      <protection locked="0"/>
    </xf>
    <xf numFmtId="168" fontId="7" fillId="18" borderId="13" xfId="60" applyFont="1" applyFill="1" applyBorder="1" applyAlignment="1" applyProtection="1">
      <alignment horizontal="center" wrapText="1"/>
    </xf>
    <xf numFmtId="168" fontId="7" fillId="18" borderId="14" xfId="60" applyFont="1" applyFill="1" applyBorder="1" applyAlignment="1" applyProtection="1">
      <alignment horizontal="center" wrapText="1"/>
    </xf>
    <xf numFmtId="168" fontId="7" fillId="29" borderId="13" xfId="61" applyFont="1" applyFill="1" applyBorder="1" applyAlignment="1" applyProtection="1">
      <alignment horizontal="center" wrapText="1"/>
    </xf>
    <xf numFmtId="168" fontId="7" fillId="29" borderId="18" xfId="61" applyFont="1" applyFill="1" applyBorder="1" applyAlignment="1" applyProtection="1">
      <alignment horizontal="center" wrapText="1"/>
    </xf>
    <xf numFmtId="168" fontId="7" fillId="29" borderId="14" xfId="61" applyFont="1" applyFill="1" applyBorder="1" applyAlignment="1" applyProtection="1">
      <alignment horizontal="center" wrapText="1"/>
    </xf>
    <xf numFmtId="4" fontId="8" fillId="24" borderId="11" xfId="60" applyNumberFormat="1" applyFont="1" applyFill="1" applyBorder="1" applyAlignment="1" applyProtection="1">
      <alignment horizontal="right"/>
      <protection locked="0"/>
    </xf>
    <xf numFmtId="4" fontId="8" fillId="24" borderId="15" xfId="60" applyNumberFormat="1" applyFont="1" applyFill="1" applyBorder="1" applyAlignment="1" applyProtection="1">
      <alignment horizontal="right"/>
      <protection locked="0"/>
    </xf>
    <xf numFmtId="4" fontId="8" fillId="24" borderId="13" xfId="60" applyNumberFormat="1" applyFont="1" applyFill="1" applyBorder="1" applyAlignment="1" applyProtection="1">
      <alignment horizontal="right"/>
      <protection locked="0"/>
    </xf>
    <xf numFmtId="4" fontId="8" fillId="24" borderId="14" xfId="60" applyNumberFormat="1" applyFont="1" applyFill="1" applyBorder="1" applyAlignment="1" applyProtection="1">
      <alignment horizontal="right"/>
      <protection locked="0"/>
    </xf>
    <xf numFmtId="168" fontId="7" fillId="18" borderId="22" xfId="62" applyFont="1" applyFill="1" applyBorder="1" applyAlignment="1">
      <alignment horizontal="center" wrapText="1"/>
    </xf>
    <xf numFmtId="168" fontId="7" fillId="18" borderId="23" xfId="62" applyFont="1" applyFill="1" applyBorder="1" applyAlignment="1">
      <alignment horizontal="center" wrapText="1"/>
    </xf>
    <xf numFmtId="168" fontId="8" fillId="24" borderId="11" xfId="60" applyFont="1" applyFill="1" applyBorder="1" applyAlignment="1" applyProtection="1">
      <alignment horizontal="left"/>
      <protection locked="0"/>
    </xf>
    <xf numFmtId="168" fontId="8" fillId="24" borderId="15" xfId="60" applyFont="1" applyFill="1" applyBorder="1" applyAlignment="1" applyProtection="1">
      <alignment horizontal="left"/>
      <protection locked="0"/>
    </xf>
    <xf numFmtId="168" fontId="7" fillId="29" borderId="13" xfId="60" applyFont="1" applyFill="1" applyBorder="1" applyAlignment="1" applyProtection="1">
      <alignment horizontal="center" wrapText="1"/>
    </xf>
    <xf numFmtId="168" fontId="7" fillId="29" borderId="18" xfId="60" applyFont="1" applyFill="1" applyBorder="1" applyAlignment="1" applyProtection="1">
      <alignment horizontal="center" wrapText="1"/>
    </xf>
    <xf numFmtId="168" fontId="7" fillId="29" borderId="14" xfId="60" applyFont="1" applyFill="1" applyBorder="1" applyAlignment="1" applyProtection="1">
      <alignment horizontal="center" wrapText="1"/>
    </xf>
    <xf numFmtId="168" fontId="7" fillId="18" borderId="22" xfId="60" applyFont="1" applyFill="1" applyBorder="1" applyAlignment="1" applyProtection="1">
      <alignment horizontal="center"/>
    </xf>
    <xf numFmtId="168" fontId="7" fillId="18" borderId="23" xfId="60" applyFont="1" applyFill="1" applyBorder="1" applyAlignment="1" applyProtection="1">
      <alignment horizontal="center"/>
    </xf>
    <xf numFmtId="168" fontId="6" fillId="29" borderId="16" xfId="60" applyFont="1" applyFill="1" applyBorder="1" applyAlignment="1">
      <alignment horizontal="center"/>
    </xf>
    <xf numFmtId="168" fontId="6" fillId="29" borderId="10" xfId="60" applyFont="1" applyFill="1" applyBorder="1" applyAlignment="1">
      <alignment horizontal="center"/>
    </xf>
    <xf numFmtId="168" fontId="6" fillId="29" borderId="17" xfId="60" applyFont="1" applyFill="1" applyBorder="1" applyAlignment="1">
      <alignment horizontal="center"/>
    </xf>
    <xf numFmtId="168" fontId="8" fillId="24" borderId="13" xfId="60" applyFont="1" applyFill="1" applyBorder="1" applyAlignment="1" applyProtection="1">
      <alignment horizontal="left"/>
      <protection locked="0"/>
    </xf>
    <xf numFmtId="168" fontId="8" fillId="24" borderId="14" xfId="60" applyFont="1" applyFill="1" applyBorder="1" applyAlignment="1" applyProtection="1">
      <alignment horizontal="left"/>
      <protection locked="0"/>
    </xf>
    <xf numFmtId="4" fontId="8" fillId="24" borderId="11" xfId="60" applyNumberFormat="1" applyFont="1" applyFill="1" applyBorder="1" applyAlignment="1" applyProtection="1">
      <alignment horizontal="center"/>
      <protection locked="0"/>
    </xf>
    <xf numFmtId="4" fontId="8" fillId="24" borderId="15" xfId="60" applyNumberFormat="1" applyFont="1" applyFill="1" applyBorder="1" applyAlignment="1" applyProtection="1">
      <alignment horizontal="center"/>
      <protection locked="0"/>
    </xf>
    <xf numFmtId="168" fontId="6" fillId="18" borderId="13" xfId="61" applyFont="1" applyFill="1" applyBorder="1" applyAlignment="1">
      <alignment horizontal="center" wrapText="1"/>
    </xf>
    <xf numFmtId="168" fontId="6" fillId="18" borderId="14" xfId="61" applyFont="1" applyFill="1" applyBorder="1" applyAlignment="1">
      <alignment horizontal="center" wrapText="1"/>
    </xf>
    <xf numFmtId="168" fontId="8" fillId="24" borderId="16" xfId="60" applyFont="1" applyFill="1" applyBorder="1" applyAlignment="1" applyProtection="1">
      <alignment horizontal="left"/>
      <protection locked="0"/>
    </xf>
    <xf numFmtId="168" fontId="8" fillId="24" borderId="17" xfId="60" applyFont="1" applyFill="1" applyBorder="1" applyAlignment="1" applyProtection="1">
      <alignment horizontal="left"/>
      <protection locked="0"/>
    </xf>
    <xf numFmtId="168" fontId="7" fillId="29" borderId="13" xfId="62" applyFont="1" applyFill="1" applyBorder="1" applyAlignment="1" applyProtection="1">
      <alignment horizontal="center" wrapText="1"/>
    </xf>
    <xf numFmtId="168" fontId="7" fillId="29" borderId="18" xfId="62" applyFont="1" applyFill="1" applyBorder="1" applyAlignment="1" applyProtection="1">
      <alignment horizontal="center" wrapText="1"/>
    </xf>
    <xf numFmtId="168" fontId="7" fillId="29" borderId="14" xfId="62" applyFont="1" applyFill="1" applyBorder="1" applyAlignment="1" applyProtection="1">
      <alignment horizontal="center" wrapText="1"/>
    </xf>
    <xf numFmtId="168" fontId="7" fillId="18" borderId="22" xfId="62" applyFont="1" applyFill="1" applyBorder="1" applyAlignment="1">
      <alignment horizontal="center"/>
    </xf>
    <xf numFmtId="168" fontId="7" fillId="18" borderId="23" xfId="62" applyFont="1" applyFill="1" applyBorder="1" applyAlignment="1">
      <alignment horizontal="center"/>
    </xf>
    <xf numFmtId="4" fontId="8" fillId="24" borderId="16" xfId="60" applyNumberFormat="1" applyFont="1" applyFill="1" applyBorder="1" applyAlignment="1" applyProtection="1">
      <alignment horizontal="center"/>
      <protection locked="0"/>
    </xf>
    <xf numFmtId="4" fontId="8" fillId="24" borderId="17" xfId="60" applyNumberFormat="1" applyFont="1" applyFill="1" applyBorder="1" applyAlignment="1" applyProtection="1">
      <alignment horizontal="center"/>
      <protection locked="0"/>
    </xf>
    <xf numFmtId="0" fontId="0" fillId="0" borderId="0" xfId="0" applyAlignment="1">
      <alignment horizontal="center"/>
    </xf>
    <xf numFmtId="0" fontId="18" fillId="0" borderId="0" xfId="0" applyFont="1" applyAlignment="1">
      <alignment horizontal="left" vertical="justify" wrapText="1"/>
    </xf>
    <xf numFmtId="0" fontId="18" fillId="0" borderId="0" xfId="0" applyFont="1" applyAlignment="1">
      <alignment horizontal="left" wrapText="1"/>
    </xf>
    <xf numFmtId="0" fontId="45" fillId="0" borderId="0" xfId="0" applyFont="1" applyAlignment="1">
      <alignment horizontal="left" vertical="top" wrapText="1"/>
    </xf>
    <xf numFmtId="0" fontId="15" fillId="0" borderId="12" xfId="0" applyFont="1" applyFill="1" applyBorder="1" applyAlignment="1">
      <alignment horizontal="left" vertical="center" wrapText="1"/>
    </xf>
    <xf numFmtId="0" fontId="88" fillId="30" borderId="0" xfId="0" applyFont="1" applyFill="1" applyAlignment="1">
      <alignment horizontal="center" wrapText="1"/>
    </xf>
    <xf numFmtId="0" fontId="73" fillId="30" borderId="0" xfId="0" applyFont="1" applyFill="1" applyAlignment="1">
      <alignment horizontal="center"/>
    </xf>
    <xf numFmtId="0" fontId="7" fillId="30" borderId="22" xfId="0" applyFont="1" applyFill="1" applyBorder="1" applyAlignment="1">
      <alignment horizontal="center" vertical="center" wrapText="1"/>
    </xf>
    <xf numFmtId="0" fontId="7" fillId="30" borderId="24" xfId="0" applyFont="1" applyFill="1" applyBorder="1" applyAlignment="1">
      <alignment horizontal="center" vertical="center" wrapText="1"/>
    </xf>
    <xf numFmtId="0" fontId="7" fillId="30" borderId="23" xfId="0" applyFont="1" applyFill="1" applyBorder="1" applyAlignment="1">
      <alignment horizontal="center" vertical="center" wrapText="1"/>
    </xf>
    <xf numFmtId="0" fontId="7" fillId="30" borderId="22" xfId="0" applyFont="1" applyFill="1" applyBorder="1" applyAlignment="1">
      <alignment horizontal="center" vertical="top" wrapText="1"/>
    </xf>
    <xf numFmtId="0" fontId="7" fillId="30" borderId="24" xfId="0" applyFont="1" applyFill="1" applyBorder="1" applyAlignment="1">
      <alignment horizontal="center" vertical="top" wrapText="1"/>
    </xf>
    <xf numFmtId="0" fontId="7" fillId="30" borderId="23" xfId="0" applyFont="1" applyFill="1" applyBorder="1" applyAlignment="1">
      <alignment horizontal="center" vertical="top" wrapText="1"/>
    </xf>
    <xf numFmtId="0" fontId="1" fillId="0" borderId="13" xfId="0" applyFont="1" applyBorder="1" applyAlignment="1">
      <alignment horizontal="left" wrapText="1"/>
    </xf>
    <xf numFmtId="0" fontId="8" fillId="0" borderId="18" xfId="0" applyFont="1" applyBorder="1" applyAlignment="1">
      <alignment horizontal="left" wrapText="1"/>
    </xf>
    <xf numFmtId="0" fontId="8" fillId="0" borderId="14" xfId="0" applyFont="1" applyBorder="1" applyAlignment="1">
      <alignment horizontal="left" wrapText="1"/>
    </xf>
    <xf numFmtId="0" fontId="8" fillId="0" borderId="11" xfId="0" applyFont="1" applyBorder="1" applyAlignment="1">
      <alignment horizontal="left" wrapText="1"/>
    </xf>
    <xf numFmtId="0" fontId="8" fillId="0" borderId="0" xfId="0" applyFont="1" applyAlignment="1">
      <alignment horizontal="left" wrapText="1"/>
    </xf>
    <xf numFmtId="0" fontId="8" fillId="0" borderId="15" xfId="0" applyFont="1" applyBorder="1" applyAlignment="1">
      <alignment horizontal="left" wrapText="1"/>
    </xf>
    <xf numFmtId="0" fontId="8" fillId="0" borderId="16" xfId="0" applyFont="1" applyBorder="1" applyAlignment="1">
      <alignment horizontal="left" wrapText="1"/>
    </xf>
    <xf numFmtId="0" fontId="8" fillId="0" borderId="10" xfId="0" applyFont="1" applyBorder="1" applyAlignment="1">
      <alignment horizontal="left" wrapText="1"/>
    </xf>
    <xf numFmtId="0" fontId="8" fillId="0" borderId="17" xfId="0" applyFont="1" applyBorder="1" applyAlignment="1">
      <alignment horizontal="left" wrapText="1"/>
    </xf>
    <xf numFmtId="0" fontId="16" fillId="18" borderId="18" xfId="0" applyFont="1" applyFill="1" applyBorder="1" applyAlignment="1">
      <alignment horizontal="center" vertical="center" wrapText="1"/>
    </xf>
    <xf numFmtId="0" fontId="16" fillId="18" borderId="14" xfId="0" applyFont="1" applyFill="1" applyBorder="1" applyAlignment="1">
      <alignment horizontal="center" vertical="center" wrapText="1"/>
    </xf>
    <xf numFmtId="0" fontId="16" fillId="18" borderId="0" xfId="0" applyFont="1" applyFill="1" applyBorder="1" applyAlignment="1">
      <alignment horizontal="center" vertical="center" wrapText="1"/>
    </xf>
    <xf numFmtId="0" fontId="16" fillId="18" borderId="15" xfId="0" applyFont="1" applyFill="1" applyBorder="1" applyAlignment="1">
      <alignment horizontal="center" vertical="center" wrapText="1"/>
    </xf>
    <xf numFmtId="0" fontId="16" fillId="18" borderId="10" xfId="0" applyFont="1" applyFill="1" applyBorder="1" applyAlignment="1">
      <alignment horizontal="center" vertical="center" wrapText="1"/>
    </xf>
    <xf numFmtId="0" fontId="16" fillId="18" borderId="17" xfId="0" applyFont="1" applyFill="1" applyBorder="1" applyAlignment="1">
      <alignment horizontal="center" vertical="center" wrapText="1"/>
    </xf>
    <xf numFmtId="0" fontId="66" fillId="24" borderId="13" xfId="0" applyFont="1" applyFill="1" applyBorder="1" applyAlignment="1" applyProtection="1">
      <alignment horizontal="center" wrapText="1"/>
      <protection locked="0"/>
    </xf>
    <xf numFmtId="0" fontId="66" fillId="24" borderId="18" xfId="0" applyFont="1" applyFill="1" applyBorder="1" applyAlignment="1" applyProtection="1">
      <alignment horizontal="center" wrapText="1"/>
      <protection locked="0"/>
    </xf>
    <xf numFmtId="0" fontId="66" fillId="24" borderId="14" xfId="0" applyFont="1" applyFill="1" applyBorder="1" applyAlignment="1" applyProtection="1">
      <alignment horizontal="center" wrapText="1"/>
      <protection locked="0"/>
    </xf>
    <xf numFmtId="0" fontId="66" fillId="24" borderId="11" xfId="0" applyFont="1" applyFill="1" applyBorder="1" applyAlignment="1" applyProtection="1">
      <alignment horizontal="center" wrapText="1"/>
      <protection locked="0"/>
    </xf>
    <xf numFmtId="0" fontId="66" fillId="24" borderId="0" xfId="0" applyFont="1" applyFill="1" applyBorder="1" applyAlignment="1" applyProtection="1">
      <alignment horizontal="center" wrapText="1"/>
      <protection locked="0"/>
    </xf>
    <xf numFmtId="0" fontId="66" fillId="24" borderId="15" xfId="0" applyFont="1" applyFill="1" applyBorder="1" applyAlignment="1" applyProtection="1">
      <alignment horizontal="center" wrapText="1"/>
      <protection locked="0"/>
    </xf>
    <xf numFmtId="0" fontId="66" fillId="24" borderId="16" xfId="0" applyFont="1" applyFill="1" applyBorder="1" applyAlignment="1" applyProtection="1">
      <alignment horizontal="center" wrapText="1"/>
      <protection locked="0"/>
    </xf>
    <xf numFmtId="0" fontId="66" fillId="24" borderId="10" xfId="0" applyFont="1" applyFill="1" applyBorder="1" applyAlignment="1" applyProtection="1">
      <alignment horizontal="center" wrapText="1"/>
      <protection locked="0"/>
    </xf>
    <xf numFmtId="0" fontId="66" fillId="24" borderId="17" xfId="0" applyFont="1" applyFill="1" applyBorder="1" applyAlignment="1" applyProtection="1">
      <alignment horizontal="center" wrapText="1"/>
      <protection locked="0"/>
    </xf>
    <xf numFmtId="168" fontId="7" fillId="30" borderId="22" xfId="58" applyFont="1" applyFill="1" applyBorder="1" applyAlignment="1" applyProtection="1">
      <alignment horizontal="center" wrapText="1"/>
    </xf>
    <xf numFmtId="168" fontId="7" fillId="30" borderId="24" xfId="58" applyFont="1" applyFill="1" applyBorder="1" applyAlignment="1" applyProtection="1">
      <alignment horizontal="center" wrapText="1"/>
    </xf>
    <xf numFmtId="168" fontId="7" fillId="30" borderId="23" xfId="58" applyFont="1" applyFill="1" applyBorder="1" applyAlignment="1" applyProtection="1">
      <alignment horizontal="center" wrapText="1"/>
    </xf>
    <xf numFmtId="0" fontId="7" fillId="0" borderId="21" xfId="40" applyFont="1" applyFill="1" applyBorder="1" applyAlignment="1">
      <alignment horizontal="center"/>
    </xf>
    <xf numFmtId="0" fontId="7" fillId="0" borderId="20" xfId="40" applyFont="1" applyFill="1" applyBorder="1" applyAlignment="1">
      <alignment horizontal="center"/>
    </xf>
    <xf numFmtId="168" fontId="7" fillId="32" borderId="22" xfId="58" applyFont="1" applyFill="1" applyBorder="1" applyAlignment="1" applyProtection="1">
      <alignment horizontal="center" vertical="center"/>
    </xf>
    <xf numFmtId="168" fontId="7" fillId="32" borderId="24" xfId="58" applyFont="1" applyFill="1" applyBorder="1" applyAlignment="1" applyProtection="1">
      <alignment horizontal="center" vertical="center"/>
    </xf>
    <xf numFmtId="168" fontId="7" fillId="32" borderId="23" xfId="58" applyFont="1" applyFill="1" applyBorder="1" applyAlignment="1" applyProtection="1">
      <alignment horizontal="center" vertical="center"/>
    </xf>
    <xf numFmtId="168" fontId="19" fillId="24" borderId="22" xfId="58" applyFont="1" applyFill="1" applyBorder="1" applyAlignment="1" applyProtection="1">
      <alignment horizontal="left"/>
      <protection locked="0"/>
    </xf>
    <xf numFmtId="168" fontId="19" fillId="24" borderId="24" xfId="58" applyFont="1" applyFill="1" applyBorder="1" applyAlignment="1" applyProtection="1">
      <alignment horizontal="left"/>
      <protection locked="0"/>
    </xf>
    <xf numFmtId="168" fontId="19" fillId="24" borderId="23" xfId="58" applyFont="1" applyFill="1" applyBorder="1" applyAlignment="1" applyProtection="1">
      <alignment horizontal="left"/>
      <protection locked="0"/>
    </xf>
    <xf numFmtId="0" fontId="7" fillId="0" borderId="12" xfId="40" applyFont="1" applyFill="1" applyBorder="1" applyAlignment="1">
      <alignment horizontal="center"/>
    </xf>
    <xf numFmtId="0" fontId="7" fillId="24" borderId="22" xfId="0" applyFont="1" applyFill="1" applyBorder="1" applyAlignment="1">
      <alignment horizontal="center"/>
    </xf>
    <xf numFmtId="0" fontId="7" fillId="24" borderId="23" xfId="0" applyFont="1" applyFill="1" applyBorder="1" applyAlignment="1">
      <alignment horizontal="center"/>
    </xf>
    <xf numFmtId="0" fontId="0" fillId="0" borderId="12" xfId="0" applyBorder="1" applyAlignment="1">
      <alignment horizontal="center" wrapText="1"/>
    </xf>
    <xf numFmtId="0" fontId="0" fillId="0" borderId="12" xfId="0" applyBorder="1" applyAlignment="1">
      <alignment horizontal="center"/>
    </xf>
    <xf numFmtId="0" fontId="86" fillId="33" borderId="0" xfId="43" applyFont="1" applyFill="1" applyAlignment="1">
      <alignment vertical="center"/>
    </xf>
    <xf numFmtId="0" fontId="23" fillId="19" borderId="22" xfId="0" applyFont="1" applyFill="1" applyBorder="1" applyAlignment="1">
      <alignment horizontal="center"/>
    </xf>
    <xf numFmtId="0" fontId="23" fillId="19" borderId="24" xfId="0" applyFont="1" applyFill="1" applyBorder="1" applyAlignment="1">
      <alignment horizontal="center"/>
    </xf>
    <xf numFmtId="0" fontId="23" fillId="19" borderId="23" xfId="0" applyFont="1" applyFill="1" applyBorder="1" applyAlignment="1">
      <alignment horizontal="center"/>
    </xf>
  </cellXfs>
  <cellStyles count="83">
    <cellStyle name="20% - Cor1" xfId="1" xr:uid="{00000000-0005-0000-0000-000000000000}"/>
    <cellStyle name="20% - Cor2" xfId="2" xr:uid="{00000000-0005-0000-0000-000001000000}"/>
    <cellStyle name="20% - Cor3" xfId="3" xr:uid="{00000000-0005-0000-0000-000002000000}"/>
    <cellStyle name="20% - Cor4" xfId="4" xr:uid="{00000000-0005-0000-0000-000003000000}"/>
    <cellStyle name="20% - Cor5" xfId="5" xr:uid="{00000000-0005-0000-0000-000004000000}"/>
    <cellStyle name="20% - Cor6" xfId="6" xr:uid="{00000000-0005-0000-0000-000005000000}"/>
    <cellStyle name="40% - Cor1" xfId="7" xr:uid="{00000000-0005-0000-0000-000006000000}"/>
    <cellStyle name="40% - Cor2" xfId="8" xr:uid="{00000000-0005-0000-0000-000007000000}"/>
    <cellStyle name="40% - Cor3" xfId="9" xr:uid="{00000000-0005-0000-0000-000008000000}"/>
    <cellStyle name="40% - Cor4" xfId="10" xr:uid="{00000000-0005-0000-0000-000009000000}"/>
    <cellStyle name="40% - Cor5" xfId="11" xr:uid="{00000000-0005-0000-0000-00000A000000}"/>
    <cellStyle name="40% - Cor6" xfId="12" xr:uid="{00000000-0005-0000-0000-00000B000000}"/>
    <cellStyle name="60% - Cor1" xfId="13" xr:uid="{00000000-0005-0000-0000-00000C000000}"/>
    <cellStyle name="60% - Cor2" xfId="14" xr:uid="{00000000-0005-0000-0000-00000D000000}"/>
    <cellStyle name="60% - Cor3" xfId="15" xr:uid="{00000000-0005-0000-0000-00000E000000}"/>
    <cellStyle name="60% - Cor4" xfId="16" xr:uid="{00000000-0005-0000-0000-00000F000000}"/>
    <cellStyle name="60% - Cor5" xfId="17" xr:uid="{00000000-0005-0000-0000-000010000000}"/>
    <cellStyle name="60% - Cor6" xfId="18" xr:uid="{00000000-0005-0000-0000-000011000000}"/>
    <cellStyle name="Cabeçalho 1" xfId="19" xr:uid="{00000000-0005-0000-0000-000012000000}"/>
    <cellStyle name="Cabeçalho 2" xfId="20" xr:uid="{00000000-0005-0000-0000-000013000000}"/>
    <cellStyle name="Cabeçalho 3" xfId="21" xr:uid="{00000000-0005-0000-0000-000014000000}"/>
    <cellStyle name="Cabeçalho 4" xfId="22" xr:uid="{00000000-0005-0000-0000-000015000000}"/>
    <cellStyle name="Cálculo" xfId="23" xr:uid="{00000000-0005-0000-0000-000016000000}"/>
    <cellStyle name="Célula Ligada" xfId="24" xr:uid="{00000000-0005-0000-0000-000017000000}"/>
    <cellStyle name="Cor1" xfId="25" xr:uid="{00000000-0005-0000-0000-000018000000}"/>
    <cellStyle name="Cor2" xfId="26" xr:uid="{00000000-0005-0000-0000-000019000000}"/>
    <cellStyle name="Cor3" xfId="27" xr:uid="{00000000-0005-0000-0000-00001A000000}"/>
    <cellStyle name="Cor4" xfId="28" xr:uid="{00000000-0005-0000-0000-00001B000000}"/>
    <cellStyle name="Cor5" xfId="29" xr:uid="{00000000-0005-0000-0000-00001C000000}"/>
    <cellStyle name="Cor6" xfId="30" xr:uid="{00000000-0005-0000-0000-00001D000000}"/>
    <cellStyle name="Correcto" xfId="31" xr:uid="{00000000-0005-0000-0000-00001E000000}"/>
    <cellStyle name="Entrada" xfId="32" xr:uid="{00000000-0005-0000-0000-00001F000000}"/>
    <cellStyle name="Euro" xfId="33" xr:uid="{00000000-0005-0000-0000-000020000000}"/>
    <cellStyle name="Euro 2" xfId="34" xr:uid="{00000000-0005-0000-0000-000021000000}"/>
    <cellStyle name="Hyperlink" xfId="35" builtinId="8"/>
    <cellStyle name="Incorrecto" xfId="36" xr:uid="{00000000-0005-0000-0000-000023000000}"/>
    <cellStyle name="Moeda [0]_adicional ao prémio" xfId="37" xr:uid="{00000000-0005-0000-0000-000024000000}"/>
    <cellStyle name="Moeda_adicional ao prémio" xfId="38" xr:uid="{00000000-0005-0000-0000-000025000000}"/>
    <cellStyle name="Neutro" xfId="39" xr:uid="{00000000-0005-0000-0000-000026000000}"/>
    <cellStyle name="Normal" xfId="0" builtinId="0"/>
    <cellStyle name="Normal 2" xfId="40" xr:uid="{00000000-0005-0000-0000-000028000000}"/>
    <cellStyle name="Normal_1 (2)" xfId="41" xr:uid="{00000000-0005-0000-0000-000029000000}"/>
    <cellStyle name="Normal_16" xfId="42" xr:uid="{00000000-0005-0000-0000-00002A000000}"/>
    <cellStyle name="Normal_FE32_x" xfId="43" xr:uid="{00000000-0005-0000-0000-00002B000000}"/>
    <cellStyle name="Normal_FORMPG1" xfId="44" xr:uid="{00000000-0005-0000-0000-00002C000000}"/>
    <cellStyle name="Normal_FORMPG2" xfId="45" xr:uid="{00000000-0005-0000-0000-00002D000000}"/>
    <cellStyle name="Normal_FORMPG3" xfId="46" xr:uid="{00000000-0005-0000-0000-00002E000000}"/>
    <cellStyle name="Normal_Formpg4" xfId="47" xr:uid="{00000000-0005-0000-0000-00002F000000}"/>
    <cellStyle name="Normal_FORMPG5" xfId="48" xr:uid="{00000000-0005-0000-0000-000030000000}"/>
    <cellStyle name="Normal_Formpg6" xfId="49" xr:uid="{00000000-0005-0000-0000-000031000000}"/>
    <cellStyle name="Normal_Formpg7" xfId="50" xr:uid="{00000000-0005-0000-0000-000032000000}"/>
    <cellStyle name="Normal_propfinal1" xfId="51" xr:uid="{00000000-0005-0000-0000-000033000000}"/>
    <cellStyle name="Normal_QUADRO1" xfId="52" xr:uid="{00000000-0005-0000-0000-000034000000}"/>
    <cellStyle name="Normal_Quadro10" xfId="53" xr:uid="{00000000-0005-0000-0000-000035000000}"/>
    <cellStyle name="Normal_Quadro11" xfId="54" xr:uid="{00000000-0005-0000-0000-000036000000}"/>
    <cellStyle name="Normal_QUADRO12" xfId="55" xr:uid="{00000000-0005-0000-0000-000037000000}"/>
    <cellStyle name="Normal_Quadro13" xfId="56" xr:uid="{00000000-0005-0000-0000-000038000000}"/>
    <cellStyle name="Normal_Quadro14" xfId="57" xr:uid="{00000000-0005-0000-0000-000039000000}"/>
    <cellStyle name="Normal_Quadro15" xfId="58" xr:uid="{00000000-0005-0000-0000-00003A000000}"/>
    <cellStyle name="Normal_Quadro16" xfId="59" xr:uid="{00000000-0005-0000-0000-00003B000000}"/>
    <cellStyle name="Normal_QUADRO17" xfId="60" xr:uid="{00000000-0005-0000-0000-00003C000000}"/>
    <cellStyle name="Normal_QUADRO18" xfId="61" xr:uid="{00000000-0005-0000-0000-00003D000000}"/>
    <cellStyle name="Normal_QUADRO19" xfId="62" xr:uid="{00000000-0005-0000-0000-00003E000000}"/>
    <cellStyle name="Normal_Quadro2" xfId="63" xr:uid="{00000000-0005-0000-0000-00003F000000}"/>
    <cellStyle name="Normal_QUADRO26" xfId="64" xr:uid="{00000000-0005-0000-0000-000040000000}"/>
    <cellStyle name="Normal_Quadro3" xfId="65" xr:uid="{00000000-0005-0000-0000-000041000000}"/>
    <cellStyle name="Normal_QUADRO31" xfId="66" xr:uid="{00000000-0005-0000-0000-000042000000}"/>
    <cellStyle name="Normal_QUADRO31_IMP-InovacaoG-150" xfId="67" xr:uid="{00000000-0005-0000-0000-000043000000}"/>
    <cellStyle name="Normal_Quadro5" xfId="68" xr:uid="{00000000-0005-0000-0000-000044000000}"/>
    <cellStyle name="Normal_Quadro6" xfId="69" xr:uid="{00000000-0005-0000-0000-000045000000}"/>
    <cellStyle name="Normal_Quadro7" xfId="70" xr:uid="{00000000-0005-0000-0000-000046000000}"/>
    <cellStyle name="Normal_QUADRO8" xfId="71" xr:uid="{00000000-0005-0000-0000-000047000000}"/>
    <cellStyle name="Normal_Quadro9" xfId="72" xr:uid="{00000000-0005-0000-0000-000048000000}"/>
    <cellStyle name="Nota" xfId="73" xr:uid="{00000000-0005-0000-0000-000049000000}"/>
    <cellStyle name="Percent" xfId="74" builtinId="5"/>
    <cellStyle name="Saída" xfId="75" xr:uid="{00000000-0005-0000-0000-00004B000000}"/>
    <cellStyle name="Separador de milhares [0]_adicional ao prémio" xfId="76" xr:uid="{00000000-0005-0000-0000-00004C000000}"/>
    <cellStyle name="Texto de Aviso" xfId="77" xr:uid="{00000000-0005-0000-0000-00004D000000}"/>
    <cellStyle name="Texto Explicativo" xfId="78" xr:uid="{00000000-0005-0000-0000-00004E000000}"/>
    <cellStyle name="Título" xfId="79" xr:uid="{00000000-0005-0000-0000-00004F000000}"/>
    <cellStyle name="Total" xfId="80" builtinId="25" customBuiltin="1"/>
    <cellStyle name="Verificar Célula" xfId="81" xr:uid="{00000000-0005-0000-0000-000051000000}"/>
    <cellStyle name="Vírgula_adicional ao prémio" xfId="82" xr:uid="{00000000-0005-0000-0000-000052000000}"/>
  </cellStyles>
  <dxfs count="3">
    <dxf>
      <fill>
        <patternFill>
          <bgColor indexed="43"/>
        </patternFill>
      </fill>
    </dxf>
    <dxf>
      <fill>
        <patternFill>
          <bgColor indexed="43"/>
        </patternFill>
      </fill>
    </dxf>
    <dxf>
      <fill>
        <patternFill>
          <bgColor indexed="4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BDDEFF"/>
      <rgbColor rgb="00FFE4C1"/>
      <rgbColor rgb="00FFFFCC"/>
      <rgbColor rgb="00D1E8FF"/>
      <rgbColor rgb="00660066"/>
      <rgbColor rgb="00FF8080"/>
      <rgbColor rgb="000066CC"/>
      <rgbColor rgb="00CCCCFF"/>
      <rgbColor rgb="00FFEEDD"/>
      <rgbColor rgb="00F2F2F2"/>
      <rgbColor rgb="00DDDDDD"/>
      <rgbColor rgb="00FFFFE7"/>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haredStrings" Target="sharedString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ctrlProps/ctrlProp1.xml><?xml version="1.0" encoding="utf-8"?>
<formControlPr xmlns="http://schemas.microsoft.com/office/spreadsheetml/2009/9/main" objectType="CheckBox" fmlaLink="$AK$7" lockText="1"/>
</file>

<file path=xl/ctrlProps/ctrlProp10.xml><?xml version="1.0" encoding="utf-8"?>
<formControlPr xmlns="http://schemas.microsoft.com/office/spreadsheetml/2009/9/main" objectType="CheckBox" fmlaLink="$AK$15" lockText="1"/>
</file>

<file path=xl/ctrlProps/ctrlProp2.xml><?xml version="1.0" encoding="utf-8"?>
<formControlPr xmlns="http://schemas.microsoft.com/office/spreadsheetml/2009/9/main" objectType="CheckBox" fmlaLink="$AK$20" lockText="1"/>
</file>

<file path=xl/ctrlProps/ctrlProp3.xml><?xml version="1.0" encoding="utf-8"?>
<formControlPr xmlns="http://schemas.microsoft.com/office/spreadsheetml/2009/9/main" objectType="CheckBox" fmlaLink="$AK$23" lockText="1"/>
</file>

<file path=xl/ctrlProps/ctrlProp4.xml><?xml version="1.0" encoding="utf-8"?>
<formControlPr xmlns="http://schemas.microsoft.com/office/spreadsheetml/2009/9/main" objectType="CheckBox" fmlaLink="$AK$25" lockText="1"/>
</file>

<file path=xl/ctrlProps/ctrlProp5.xml><?xml version="1.0" encoding="utf-8"?>
<formControlPr xmlns="http://schemas.microsoft.com/office/spreadsheetml/2009/9/main" objectType="CheckBox" fmlaLink="$AK$28" lockText="1"/>
</file>

<file path=xl/ctrlProps/ctrlProp6.xml><?xml version="1.0" encoding="utf-8"?>
<formControlPr xmlns="http://schemas.microsoft.com/office/spreadsheetml/2009/9/main" objectType="CheckBox" fmlaLink="$AK$31" lockText="1"/>
</file>

<file path=xl/ctrlProps/ctrlProp7.xml><?xml version="1.0" encoding="utf-8"?>
<formControlPr xmlns="http://schemas.microsoft.com/office/spreadsheetml/2009/9/main" objectType="CheckBox" fmlaLink="$AK$34" lockText="1"/>
</file>

<file path=xl/ctrlProps/ctrlProp8.xml><?xml version="1.0" encoding="utf-8"?>
<formControlPr xmlns="http://schemas.microsoft.com/office/spreadsheetml/2009/9/main" objectType="CheckBox" fmlaLink="$AK$39" lockText="1"/>
</file>

<file path=xl/ctrlProps/ctrlProp9.xml><?xml version="1.0" encoding="utf-8"?>
<formControlPr xmlns="http://schemas.microsoft.com/office/spreadsheetml/2009/9/main" objectType="CheckBox" fmlaLink="$AK$18" lockText="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47625</xdr:rowOff>
    </xdr:from>
    <xdr:to>
      <xdr:col>4</xdr:col>
      <xdr:colOff>180975</xdr:colOff>
      <xdr:row>5</xdr:row>
      <xdr:rowOff>38100</xdr:rowOff>
    </xdr:to>
    <xdr:pic>
      <xdr:nvPicPr>
        <xdr:cNvPr id="45186" name="Picture 1" descr="Autoridade Tributária e Aduaneira">
          <a:extLst>
            <a:ext uri="{FF2B5EF4-FFF2-40B4-BE49-F238E27FC236}">
              <a16:creationId xmlns:a16="http://schemas.microsoft.com/office/drawing/2014/main" id="{00000000-0008-0000-0000-000082B00000}"/>
            </a:ext>
          </a:extLst>
        </xdr:cNvPr>
        <xdr:cNvPicPr>
          <a:picLocks noChangeAspect="1" noChangeArrowheads="1"/>
        </xdr:cNvPicPr>
      </xdr:nvPicPr>
      <xdr:blipFill>
        <a:blip xmlns:r="http://schemas.openxmlformats.org/officeDocument/2006/relationships" r:embed="rId1">
          <a:grayscl/>
          <a:biLevel thresh="50000"/>
          <a:extLst>
            <a:ext uri="{28A0092B-C50C-407E-A947-70E740481C1C}">
              <a14:useLocalDpi xmlns:a14="http://schemas.microsoft.com/office/drawing/2010/main" val="0"/>
            </a:ext>
          </a:extLst>
        </a:blip>
        <a:srcRect/>
        <a:stretch>
          <a:fillRect/>
        </a:stretch>
      </xdr:blipFill>
      <xdr:spPr bwMode="auto">
        <a:xfrm>
          <a:off x="19050" y="47625"/>
          <a:ext cx="293370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7</xdr:row>
      <xdr:rowOff>19050</xdr:rowOff>
    </xdr:from>
    <xdr:to>
      <xdr:col>1</xdr:col>
      <xdr:colOff>476250</xdr:colOff>
      <xdr:row>12</xdr:row>
      <xdr:rowOff>28575</xdr:rowOff>
    </xdr:to>
    <xdr:pic>
      <xdr:nvPicPr>
        <xdr:cNvPr id="45187" name="Picture 19">
          <a:extLst>
            <a:ext uri="{FF2B5EF4-FFF2-40B4-BE49-F238E27FC236}">
              <a16:creationId xmlns:a16="http://schemas.microsoft.com/office/drawing/2014/main" id="{00000000-0008-0000-0000-000083B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625" y="1152525"/>
          <a:ext cx="13716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333375</xdr:colOff>
      <xdr:row>8</xdr:row>
      <xdr:rowOff>28575</xdr:rowOff>
    </xdr:from>
    <xdr:to>
      <xdr:col>4</xdr:col>
      <xdr:colOff>342900</xdr:colOff>
      <xdr:row>10</xdr:row>
      <xdr:rowOff>133350</xdr:rowOff>
    </xdr:to>
    <xdr:pic>
      <xdr:nvPicPr>
        <xdr:cNvPr id="45188" name="Picture 21" descr="logo-iapmei">
          <a:extLst>
            <a:ext uri="{FF2B5EF4-FFF2-40B4-BE49-F238E27FC236}">
              <a16:creationId xmlns:a16="http://schemas.microsoft.com/office/drawing/2014/main" id="{00000000-0008-0000-0000-000084B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85950" y="1323975"/>
          <a:ext cx="122872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276225</xdr:colOff>
      <xdr:row>5</xdr:row>
      <xdr:rowOff>142875</xdr:rowOff>
    </xdr:from>
    <xdr:to>
      <xdr:col>7</xdr:col>
      <xdr:colOff>314325</xdr:colOff>
      <xdr:row>50</xdr:row>
      <xdr:rowOff>28575</xdr:rowOff>
    </xdr:to>
    <xdr:sp macro="" textlink="">
      <xdr:nvSpPr>
        <xdr:cNvPr id="21505" name="Text Box 1">
          <a:extLst>
            <a:ext uri="{FF2B5EF4-FFF2-40B4-BE49-F238E27FC236}">
              <a16:creationId xmlns:a16="http://schemas.microsoft.com/office/drawing/2014/main" id="{00000000-0008-0000-2B00-000001540000}"/>
            </a:ext>
          </a:extLst>
        </xdr:cNvPr>
        <xdr:cNvSpPr txBox="1">
          <a:spLocks noChangeArrowheads="1"/>
        </xdr:cNvSpPr>
      </xdr:nvSpPr>
      <xdr:spPr bwMode="auto">
        <a:xfrm>
          <a:off x="276225" y="952500"/>
          <a:ext cx="4933950" cy="7677150"/>
        </a:xfrm>
        <a:prstGeom prst="rect">
          <a:avLst/>
        </a:prstGeom>
        <a:noFill/>
        <a:ln w="9525">
          <a:noFill/>
          <a:miter lim="800000"/>
          <a:headEnd/>
          <a:tailEnd/>
        </a:ln>
      </xdr:spPr>
      <xdr:txBody>
        <a:bodyPr vertOverflow="clip" wrap="square" lIns="27432" tIns="22860" rIns="27432" bIns="0" anchor="t" upright="1"/>
        <a:lstStyle/>
        <a:p>
          <a:pPr algn="just" rtl="0">
            <a:defRPr sz="1000"/>
          </a:pPr>
          <a:endParaRPr lang="en-US" sz="1000" b="0" i="0" u="none" strike="noStrike" baseline="0">
            <a:solidFill>
              <a:srgbClr val="000000"/>
            </a:solidFill>
            <a:latin typeface="Arial"/>
            <a:cs typeface="Arial"/>
          </a:endParaRPr>
        </a:p>
        <a:p>
          <a:pPr algn="just" rtl="0">
            <a:defRPr sz="1000"/>
          </a:pPr>
          <a:r>
            <a:rPr lang="en-US" sz="1000" b="0" i="0" u="none" strike="noStrike" baseline="0">
              <a:solidFill>
                <a:srgbClr val="000000"/>
              </a:solidFill>
              <a:latin typeface="Arial"/>
              <a:cs typeface="Arial"/>
            </a:rPr>
            <a:t>EXMO. SENHOR</a:t>
          </a:r>
        </a:p>
        <a:p>
          <a:pPr algn="just" rtl="0">
            <a:defRPr sz="1000"/>
          </a:pPr>
          <a:r>
            <a:rPr lang="en-US" sz="1000" b="0" i="0" u="none" strike="noStrike" baseline="0">
              <a:solidFill>
                <a:srgbClr val="000000"/>
              </a:solidFill>
              <a:latin typeface="Arial"/>
              <a:cs typeface="Arial"/>
            </a:rPr>
            <a:t>PRESIDENTE DA CÂMARA MUNICIPAL DE …….</a:t>
          </a:r>
        </a:p>
        <a:p>
          <a:pPr algn="just" rtl="0">
            <a:defRPr sz="1000"/>
          </a:pPr>
          <a:endParaRPr lang="en-US" sz="1000" b="0" i="0" u="none" strike="noStrike" baseline="0">
            <a:solidFill>
              <a:srgbClr val="000000"/>
            </a:solidFill>
            <a:latin typeface="Arial"/>
            <a:cs typeface="Arial"/>
          </a:endParaRPr>
        </a:p>
        <a:p>
          <a:pPr algn="just" rtl="0">
            <a:defRPr sz="1000"/>
          </a:pPr>
          <a:endParaRPr lang="en-US" sz="1000" b="0" i="0" u="none" strike="noStrike" baseline="0">
            <a:solidFill>
              <a:srgbClr val="000000"/>
            </a:solidFill>
            <a:latin typeface="Arial"/>
            <a:cs typeface="Arial"/>
          </a:endParaRPr>
        </a:p>
        <a:p>
          <a:pPr algn="just" rtl="0">
            <a:defRPr sz="1000"/>
          </a:pPr>
          <a:r>
            <a:rPr lang="en-US" sz="1000" b="0" i="0" u="none" strike="noStrike" baseline="0">
              <a:solidFill>
                <a:srgbClr val="000000"/>
              </a:solidFill>
              <a:latin typeface="Arial"/>
              <a:cs typeface="Arial"/>
            </a:rPr>
            <a:t>A empresa……, com sede em/na….., com um Capital Social de….., pessoa coletiva nº……, vem por este meio requerer a emissão pela Câmara Municipal de….., de uma declaração de aceitação dos Benefícios previstos no Código Fiscal do Investimento anexo ao Decreto-Lei n.º 162/2014, de 31 de Outubro (alíneas b) e/ou c) do n.º1  do artº 8º). </a:t>
          </a:r>
          <a:endParaRPr lang="en-US" sz="1000" b="0" i="0" u="none" strike="noStrike" baseline="0">
            <a:solidFill>
              <a:srgbClr val="FF0000"/>
            </a:solidFill>
            <a:latin typeface="Arial"/>
            <a:cs typeface="Arial"/>
          </a:endParaRPr>
        </a:p>
        <a:p>
          <a:pPr algn="just" rtl="0">
            <a:defRPr sz="1000"/>
          </a:pPr>
          <a:endParaRPr lang="en-US" sz="1000" b="0" i="0" u="none" strike="noStrike" baseline="0">
            <a:solidFill>
              <a:srgbClr val="000000"/>
            </a:solidFill>
            <a:latin typeface="Arial"/>
            <a:cs typeface="Arial"/>
          </a:endParaRPr>
        </a:p>
        <a:p>
          <a:pPr algn="just" rtl="0">
            <a:defRPr sz="1000"/>
          </a:pPr>
          <a:r>
            <a:rPr lang="en-US" sz="1000" b="0" i="0" u="none" strike="noStrike" baseline="0">
              <a:solidFill>
                <a:srgbClr val="000000"/>
              </a:solidFill>
              <a:latin typeface="Arial"/>
              <a:cs typeface="Arial"/>
            </a:rPr>
            <a:t>A requerente pretende desenvolver no Concelho de ...... o seguinte projeto que se passa a identificar sumariamente: </a:t>
          </a:r>
        </a:p>
        <a:p>
          <a:pPr algn="just" rtl="0">
            <a:defRPr sz="1000"/>
          </a:pPr>
          <a:endParaRPr lang="en-US" sz="1000" b="0" i="0" u="none" strike="noStrike" baseline="0">
            <a:solidFill>
              <a:srgbClr val="000000"/>
            </a:solidFill>
            <a:latin typeface="Arial"/>
            <a:cs typeface="Arial"/>
          </a:endParaRPr>
        </a:p>
        <a:p>
          <a:pPr algn="just" rtl="0">
            <a:defRPr sz="1000"/>
          </a:pPr>
          <a:r>
            <a:rPr lang="en-US" sz="1000" b="0" i="0" u="none" strike="noStrike" baseline="0">
              <a:solidFill>
                <a:srgbClr val="000000"/>
              </a:solidFill>
              <a:latin typeface="Arial"/>
              <a:cs typeface="Arial"/>
            </a:rPr>
            <a:t>A) O projeto de Investimento surge na sequência da estratégia global definida pela empresa.....(investimento de raiz, de expansão, tipo de atividade). </a:t>
          </a:r>
        </a:p>
        <a:p>
          <a:pPr algn="just" rtl="0">
            <a:defRPr sz="1000"/>
          </a:pPr>
          <a:endParaRPr lang="en-US" sz="1000" b="0" i="0" u="none" strike="noStrike" baseline="0">
            <a:solidFill>
              <a:srgbClr val="000000"/>
            </a:solidFill>
            <a:latin typeface="Arial"/>
            <a:cs typeface="Arial"/>
          </a:endParaRPr>
        </a:p>
        <a:p>
          <a:pPr algn="just" rtl="0">
            <a:defRPr sz="1000"/>
          </a:pPr>
          <a:r>
            <a:rPr lang="en-US" sz="1000" b="0" i="0" u="none" strike="noStrike" baseline="0">
              <a:solidFill>
                <a:srgbClr val="000000"/>
              </a:solidFill>
              <a:latin typeface="Arial"/>
              <a:cs typeface="Arial"/>
            </a:rPr>
            <a:t>B) A escolha de Portugal tem por objetivo......(vantagens encontradas na instalação do projeto no N/ país). </a:t>
          </a:r>
        </a:p>
        <a:p>
          <a:pPr algn="just" rtl="0">
            <a:defRPr sz="1000"/>
          </a:pPr>
          <a:endParaRPr lang="en-US" sz="1000" b="0" i="0" u="none" strike="noStrike" baseline="0">
            <a:solidFill>
              <a:srgbClr val="000000"/>
            </a:solidFill>
            <a:latin typeface="Arial"/>
            <a:cs typeface="Arial"/>
          </a:endParaRPr>
        </a:p>
        <a:p>
          <a:pPr algn="just" rtl="0">
            <a:defRPr sz="1000"/>
          </a:pPr>
          <a:r>
            <a:rPr lang="en-US" sz="1000" b="0" i="0" u="none" strike="noStrike" baseline="0">
              <a:solidFill>
                <a:srgbClr val="000000"/>
              </a:solidFill>
              <a:latin typeface="Arial"/>
              <a:cs typeface="Arial"/>
            </a:rPr>
            <a:t>C) Neste âmbito, o investimento prevê a criação de....(unidades industriais...) destinadas ao fabrico de ........, o qual ocorrerá temporalmente entre ............. e ..............</a:t>
          </a:r>
        </a:p>
        <a:p>
          <a:pPr algn="just" rtl="0">
            <a:defRPr sz="1000"/>
          </a:pPr>
          <a:endParaRPr lang="en-US" sz="1000" b="0" i="0" u="none" strike="noStrike" baseline="0">
            <a:solidFill>
              <a:srgbClr val="000000"/>
            </a:solidFill>
            <a:latin typeface="Arial"/>
            <a:cs typeface="Arial"/>
          </a:endParaRPr>
        </a:p>
        <a:p>
          <a:pPr algn="just" rtl="0">
            <a:defRPr sz="1000"/>
          </a:pPr>
          <a:r>
            <a:rPr lang="en-US" sz="1000" b="0" i="0" u="none" strike="noStrike" baseline="0">
              <a:solidFill>
                <a:srgbClr val="000000"/>
              </a:solidFill>
              <a:latin typeface="Arial"/>
              <a:cs typeface="Arial"/>
            </a:rPr>
            <a:t>Durante o (mês...) do ano....a Requerente adquiriu/adquirirá um terreno, sito igualmente no Concelho de ......no qual será contruído(a).....</a:t>
          </a:r>
        </a:p>
        <a:p>
          <a:pPr algn="just" rtl="0">
            <a:defRPr sz="1000"/>
          </a:pPr>
          <a:endParaRPr lang="en-US" sz="1000" b="0" i="0" u="none" strike="noStrike" baseline="0">
            <a:solidFill>
              <a:srgbClr val="000000"/>
            </a:solidFill>
            <a:latin typeface="Arial"/>
            <a:cs typeface="Arial"/>
          </a:endParaRPr>
        </a:p>
        <a:p>
          <a:pPr algn="just" rtl="0">
            <a:defRPr sz="1000"/>
          </a:pPr>
          <a:r>
            <a:rPr lang="en-US" sz="1000" b="0" i="0" u="none" strike="noStrike" baseline="0">
              <a:solidFill>
                <a:srgbClr val="000000"/>
              </a:solidFill>
              <a:latin typeface="Arial"/>
              <a:cs typeface="Arial"/>
            </a:rPr>
            <a:t>Durante o (mês...) do ano... a Requerente irá adquirir/construir/adquiriu um edifício (Edifício XX) localizado no Concelho de .....o qual irá ser utilizado para.......</a:t>
          </a:r>
        </a:p>
        <a:p>
          <a:pPr algn="just" rtl="0">
            <a:defRPr sz="1000"/>
          </a:pPr>
          <a:endParaRPr lang="en-US" sz="1000" b="0" i="0" u="none" strike="noStrike" baseline="0">
            <a:solidFill>
              <a:srgbClr val="000000"/>
            </a:solidFill>
            <a:latin typeface="Arial"/>
            <a:cs typeface="Arial"/>
          </a:endParaRPr>
        </a:p>
        <a:p>
          <a:pPr algn="just" rtl="0">
            <a:defRPr sz="1000"/>
          </a:pPr>
          <a:r>
            <a:rPr lang="en-US" sz="1000" b="0" i="0" u="none" strike="noStrike" baseline="0">
              <a:solidFill>
                <a:srgbClr val="000000"/>
              </a:solidFill>
              <a:latin typeface="Arial"/>
              <a:cs typeface="Arial"/>
            </a:rPr>
            <a:t>O valor total do investimento é de aproximadamente ...(xxxxxx) prevendo-se a criação, até xx de (Jan/Dez) de 20yy de (xxx) postos de trabalho. </a:t>
          </a:r>
        </a:p>
        <a:p>
          <a:pPr algn="just" rtl="0">
            <a:defRPr sz="1000"/>
          </a:pPr>
          <a:endParaRPr lang="en-US" sz="1000" b="0" i="0" u="none" strike="noStrike" baseline="0">
            <a:solidFill>
              <a:srgbClr val="000000"/>
            </a:solidFill>
            <a:latin typeface="Arial"/>
            <a:cs typeface="Arial"/>
          </a:endParaRPr>
        </a:p>
        <a:p>
          <a:pPr algn="just" rtl="0">
            <a:defRPr sz="1000"/>
          </a:pPr>
          <a:r>
            <a:rPr lang="en-US" sz="1000" b="0" i="0" u="none" strike="noStrike" baseline="0">
              <a:solidFill>
                <a:srgbClr val="000000"/>
              </a:solidFill>
              <a:latin typeface="Arial"/>
              <a:cs typeface="Arial"/>
            </a:rPr>
            <a:t>Mais se requere que seja especificado se será concedida isenção do Imposto Municipal sobre Imóveis e/ou do Imposto Municipal sobre Transmissões onerosas de imóveis ou redução desse(s) imposto(s) e nesse caso qual a percentagem dessa(s) redução(ões).</a:t>
          </a:r>
        </a:p>
        <a:p>
          <a:pPr algn="just" rtl="0">
            <a:defRPr sz="1000"/>
          </a:pPr>
          <a:endParaRPr lang="en-US" sz="1000" b="0" i="0" u="none" strike="noStrike" baseline="0">
            <a:solidFill>
              <a:srgbClr val="000000"/>
            </a:solidFill>
            <a:latin typeface="Arial"/>
            <a:cs typeface="Arial"/>
          </a:endParaRPr>
        </a:p>
        <a:p>
          <a:pPr algn="just" rtl="0">
            <a:defRPr sz="1000"/>
          </a:pPr>
          <a:r>
            <a:rPr lang="en-US" sz="1000" b="0" i="0" u="none" strike="noStrike" baseline="0">
              <a:solidFill>
                <a:srgbClr val="000000"/>
              </a:solidFill>
              <a:latin typeface="Arial"/>
              <a:cs typeface="Arial"/>
            </a:rPr>
            <a:t>....(Lisboa)..., (xx) de (Jan/Dez) de 201y</a:t>
          </a:r>
        </a:p>
        <a:p>
          <a:pPr algn="just" rtl="0">
            <a:defRPr sz="1000"/>
          </a:pPr>
          <a:endParaRPr lang="en-US" sz="1000" b="0" i="0" u="none" strike="noStrike" baseline="0">
            <a:solidFill>
              <a:srgbClr val="000000"/>
            </a:solidFill>
            <a:latin typeface="Arial"/>
            <a:cs typeface="Arial"/>
          </a:endParaRPr>
        </a:p>
        <a:p>
          <a:pPr algn="just" rtl="0">
            <a:defRPr sz="1000"/>
          </a:pPr>
          <a:endParaRPr lang="en-US" sz="1000" b="0" i="0" u="none" strike="noStrike" baseline="0">
            <a:solidFill>
              <a:srgbClr val="000000"/>
            </a:solidFill>
            <a:latin typeface="Arial"/>
            <a:cs typeface="Arial"/>
          </a:endParaRPr>
        </a:p>
        <a:p>
          <a:pPr algn="just" rtl="0">
            <a:defRPr sz="1000"/>
          </a:pPr>
          <a:endParaRPr lang="en-US" sz="1000" b="0" i="0" u="none" strike="noStrike" baseline="0">
            <a:solidFill>
              <a:srgbClr val="000000"/>
            </a:solidFill>
            <a:latin typeface="Arial"/>
            <a:cs typeface="Arial"/>
          </a:endParaRPr>
        </a:p>
        <a:p>
          <a:pPr algn="just" rtl="0">
            <a:defRPr sz="1000"/>
          </a:pPr>
          <a:endParaRPr lang="en-US" sz="1000" b="0" i="0" u="none" strike="noStrike" baseline="0">
            <a:solidFill>
              <a:srgbClr val="000000"/>
            </a:solidFill>
            <a:latin typeface="Arial"/>
            <a:cs typeface="Arial"/>
          </a:endParaRPr>
        </a:p>
        <a:p>
          <a:pPr algn="just" rtl="0">
            <a:defRPr sz="1000"/>
          </a:pPr>
          <a:r>
            <a:rPr lang="en-US" sz="1000" b="0" i="0" u="none" strike="noStrike" baseline="0">
              <a:solidFill>
                <a:srgbClr val="000000"/>
              </a:solidFill>
              <a:latin typeface="Arial"/>
              <a:cs typeface="Arial"/>
            </a:rPr>
            <a:t>A GERÊNCIA</a:t>
          </a:r>
        </a:p>
        <a:p>
          <a:pPr algn="just" rtl="0">
            <a:defRPr sz="1000"/>
          </a:pPr>
          <a:endParaRPr lang="en-US" sz="1000" b="0" i="0" u="none" strike="noStrike" baseline="0">
            <a:solidFill>
              <a:srgbClr val="000000"/>
            </a:solidFill>
            <a:latin typeface="Arial"/>
            <a:cs typeface="Arial"/>
          </a:endParaRPr>
        </a:p>
        <a:p>
          <a:pPr algn="just" rtl="0">
            <a:defRPr sz="1000"/>
          </a:pPr>
          <a:endParaRPr lang="en-US" sz="1000" b="0" i="0" u="none" strike="noStrike" baseline="0">
            <a:solidFill>
              <a:srgbClr val="000000"/>
            </a:solidFill>
            <a:latin typeface="Arial"/>
            <a:cs typeface="Arial"/>
          </a:endParaRPr>
        </a:p>
        <a:p>
          <a:pPr algn="just" rtl="0">
            <a:defRPr sz="1000"/>
          </a:pPr>
          <a:r>
            <a:rPr lang="en-US" sz="1000" b="0" i="0" u="none" strike="noStrike" baseline="0">
              <a:solidFill>
                <a:srgbClr val="000000"/>
              </a:solidFill>
              <a:latin typeface="Arial"/>
              <a:cs typeface="Arial"/>
            </a:rPr>
            <a:t>A GERÊNCIA</a:t>
          </a:r>
        </a:p>
        <a:p>
          <a:pPr algn="just" rtl="0">
            <a:defRPr sz="1000"/>
          </a:pPr>
          <a:endParaRPr lang="en-US" sz="1000" b="0" i="0" u="none" strike="noStrike" baseline="0">
            <a:solidFill>
              <a:srgbClr val="000000"/>
            </a:solidFill>
            <a:latin typeface="Arial"/>
            <a:cs typeface="Arial"/>
          </a:endParaRPr>
        </a:p>
      </xdr:txBody>
    </xdr:sp>
    <xdr:clientData/>
  </xdr:twoCellAnchor>
  <xdr:twoCellAnchor>
    <xdr:from>
      <xdr:col>0</xdr:col>
      <xdr:colOff>304800</xdr:colOff>
      <xdr:row>0</xdr:row>
      <xdr:rowOff>142875</xdr:rowOff>
    </xdr:from>
    <xdr:to>
      <xdr:col>7</xdr:col>
      <xdr:colOff>495300</xdr:colOff>
      <xdr:row>5</xdr:row>
      <xdr:rowOff>161925</xdr:rowOff>
    </xdr:to>
    <xdr:sp macro="" textlink="">
      <xdr:nvSpPr>
        <xdr:cNvPr id="21506" name="Text Box 2">
          <a:extLst>
            <a:ext uri="{FF2B5EF4-FFF2-40B4-BE49-F238E27FC236}">
              <a16:creationId xmlns:a16="http://schemas.microsoft.com/office/drawing/2014/main" id="{00000000-0008-0000-2B00-000002540000}"/>
            </a:ext>
          </a:extLst>
        </xdr:cNvPr>
        <xdr:cNvSpPr txBox="1">
          <a:spLocks noChangeArrowheads="1"/>
        </xdr:cNvSpPr>
      </xdr:nvSpPr>
      <xdr:spPr bwMode="auto">
        <a:xfrm>
          <a:off x="304800" y="142875"/>
          <a:ext cx="5086350" cy="82867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lnSpc>
              <a:spcPts val="1000"/>
            </a:lnSpc>
            <a:defRPr sz="1000"/>
          </a:pPr>
          <a:r>
            <a:rPr lang="pt-PT" sz="1000" b="0" i="0" u="none" strike="noStrike" baseline="0">
              <a:solidFill>
                <a:srgbClr val="000000"/>
              </a:solidFill>
              <a:latin typeface="Arial"/>
              <a:cs typeface="Arial"/>
            </a:rPr>
            <a:t>* Modelo Exemplificativo de Carta de Requisição de Declaração de Aceitação dos Benefícios em Sede de IMI (Imposto Municipal sobre Imóveis) e/ou de (IMT) Imposto Municipal Sobre a Transmissão Onerosa de Bens Imóveis, de acordo com o art. 6 do Anexo do Código Fiscal do Investimento anexo ao DL 162/2014 a enviar pela empresa promotora</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19050</xdr:colOff>
      <xdr:row>3</xdr:row>
      <xdr:rowOff>95250</xdr:rowOff>
    </xdr:from>
    <xdr:to>
      <xdr:col>9</xdr:col>
      <xdr:colOff>571500</xdr:colOff>
      <xdr:row>8</xdr:row>
      <xdr:rowOff>19050</xdr:rowOff>
    </xdr:to>
    <xdr:sp macro="" textlink="">
      <xdr:nvSpPr>
        <xdr:cNvPr id="29697" name="Text Box 1">
          <a:extLst>
            <a:ext uri="{FF2B5EF4-FFF2-40B4-BE49-F238E27FC236}">
              <a16:creationId xmlns:a16="http://schemas.microsoft.com/office/drawing/2014/main" id="{00000000-0008-0000-2C00-000001740000}"/>
            </a:ext>
          </a:extLst>
        </xdr:cNvPr>
        <xdr:cNvSpPr txBox="1">
          <a:spLocks noChangeArrowheads="1"/>
        </xdr:cNvSpPr>
      </xdr:nvSpPr>
      <xdr:spPr bwMode="auto">
        <a:xfrm>
          <a:off x="104775" y="762000"/>
          <a:ext cx="7839075" cy="828675"/>
        </a:xfrm>
        <a:prstGeom prst="rect">
          <a:avLst/>
        </a:prstGeom>
        <a:noFill/>
        <a:ln w="9525">
          <a:noFill/>
          <a:miter lim="800000"/>
          <a:headEnd/>
          <a:tailEnd/>
        </a:ln>
      </xdr:spPr>
      <xdr:txBody>
        <a:bodyPr vertOverflow="clip" wrap="square" lIns="27432" tIns="22860" rIns="27432" bIns="0" anchor="t" upright="1"/>
        <a:lstStyle/>
        <a:p>
          <a:pPr algn="just" rtl="0">
            <a:defRPr sz="1000"/>
          </a:pPr>
          <a:r>
            <a:rPr lang="pt-PT" sz="1100" b="0" i="0" u="none" strike="noStrike" baseline="0">
              <a:solidFill>
                <a:srgbClr val="000000"/>
              </a:solidFill>
              <a:latin typeface="Arial"/>
              <a:cs typeface="Arial"/>
            </a:rPr>
            <a:t>A empresa…...pessoa colectiva com o NIPC……, sediada em…...e matriculada na Conservatória do Registo Comercial de……sob o Nº ….., representada por…..na qualidade de ….(procurador)…, promotora do projecto de investimento candidato ao sistema de Benefícios Fiscais, previstos no Código Fiscal do Investimento anexo ao Decreto-Lei n.º 162/2014, de 31 de Outubro, vem por meio desta declarar que: </a:t>
          </a:r>
        </a:p>
      </xdr:txBody>
    </xdr:sp>
    <xdr:clientData/>
  </xdr:twoCellAnchor>
  <xdr:twoCellAnchor>
    <xdr:from>
      <xdr:col>1</xdr:col>
      <xdr:colOff>57150</xdr:colOff>
      <xdr:row>72</xdr:row>
      <xdr:rowOff>28575</xdr:rowOff>
    </xdr:from>
    <xdr:to>
      <xdr:col>9</xdr:col>
      <xdr:colOff>447675</xdr:colOff>
      <xdr:row>74</xdr:row>
      <xdr:rowOff>161925</xdr:rowOff>
    </xdr:to>
    <xdr:sp macro="" textlink="">
      <xdr:nvSpPr>
        <xdr:cNvPr id="29698" name="Text Box 2">
          <a:extLst>
            <a:ext uri="{FF2B5EF4-FFF2-40B4-BE49-F238E27FC236}">
              <a16:creationId xmlns:a16="http://schemas.microsoft.com/office/drawing/2014/main" id="{00000000-0008-0000-2C00-000002740000}"/>
            </a:ext>
          </a:extLst>
        </xdr:cNvPr>
        <xdr:cNvSpPr txBox="1">
          <a:spLocks noChangeArrowheads="1"/>
        </xdr:cNvSpPr>
      </xdr:nvSpPr>
      <xdr:spPr bwMode="auto">
        <a:xfrm>
          <a:off x="142875" y="12534900"/>
          <a:ext cx="7677150" cy="495300"/>
        </a:xfrm>
        <a:prstGeom prst="rect">
          <a:avLst/>
        </a:prstGeom>
        <a:noFill/>
        <a:ln w="9525">
          <a:noFill/>
          <a:miter lim="800000"/>
          <a:headEnd/>
          <a:tailEnd/>
        </a:ln>
        <a:effectLst>
          <a:outerShdw dist="35921" dir="2700000" algn="ctr" rotWithShape="0">
            <a:srgbClr val="808080"/>
          </a:outerShdw>
        </a:effectLst>
      </xdr:spPr>
      <xdr:txBody>
        <a:bodyPr vertOverflow="clip" wrap="square" lIns="27432" tIns="22860" rIns="27432" bIns="0" anchor="t" upright="1"/>
        <a:lstStyle/>
        <a:p>
          <a:pPr algn="just" rtl="0">
            <a:defRPr sz="1000"/>
          </a:pPr>
          <a:r>
            <a:rPr lang="pt-PT" sz="900" b="1" i="0" u="none" strike="noStrike" baseline="0">
              <a:solidFill>
                <a:srgbClr val="000000"/>
              </a:solidFill>
              <a:latin typeface="Arial"/>
              <a:cs typeface="Arial"/>
            </a:rPr>
            <a:t>Os promotores, abaixo assinados, solicitam a concessão dos benefícios fiscais referidos neste Formulário, a que se candidatam, e declaram ser verdadeiras todas as informações constantes do presente formulário de candidatura. </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19050</xdr:colOff>
      <xdr:row>3</xdr:row>
      <xdr:rowOff>95250</xdr:rowOff>
    </xdr:from>
    <xdr:to>
      <xdr:col>9</xdr:col>
      <xdr:colOff>571500</xdr:colOff>
      <xdr:row>7</xdr:row>
      <xdr:rowOff>0</xdr:rowOff>
    </xdr:to>
    <xdr:sp macro="" textlink="">
      <xdr:nvSpPr>
        <xdr:cNvPr id="40961" name="Text Box 1">
          <a:extLst>
            <a:ext uri="{FF2B5EF4-FFF2-40B4-BE49-F238E27FC236}">
              <a16:creationId xmlns:a16="http://schemas.microsoft.com/office/drawing/2014/main" id="{00000000-0008-0000-2D00-000001A00000}"/>
            </a:ext>
          </a:extLst>
        </xdr:cNvPr>
        <xdr:cNvSpPr txBox="1">
          <a:spLocks noChangeArrowheads="1"/>
        </xdr:cNvSpPr>
      </xdr:nvSpPr>
      <xdr:spPr bwMode="auto">
        <a:xfrm>
          <a:off x="104775" y="533400"/>
          <a:ext cx="8801100" cy="819150"/>
        </a:xfrm>
        <a:prstGeom prst="rect">
          <a:avLst/>
        </a:prstGeom>
        <a:noFill/>
        <a:ln w="9525">
          <a:noFill/>
          <a:miter lim="800000"/>
          <a:headEnd/>
          <a:tailEnd/>
        </a:ln>
      </xdr:spPr>
      <xdr:txBody>
        <a:bodyPr vertOverflow="clip" wrap="square" lIns="27432" tIns="22860" rIns="27432" bIns="0" anchor="t" upright="1"/>
        <a:lstStyle/>
        <a:p>
          <a:pPr algn="just" rtl="0">
            <a:defRPr sz="1000"/>
          </a:pPr>
          <a:r>
            <a:rPr lang="pt-PT" sz="1100" b="0" i="0" u="none" strike="noStrike" baseline="0">
              <a:solidFill>
                <a:srgbClr val="000000"/>
              </a:solidFill>
              <a:latin typeface="Arial"/>
              <a:cs typeface="Arial"/>
            </a:rPr>
            <a:t>A empresa…...pessoa colectiva com o NIPC……, sediada em…...e matriculada na Conservatória do Registo Comercial de……sob o Nº ….., representada por…..na qualidade de ….(procurador)…, promotora do projecto de investimento candidato ao sistema de Benefícios Fiscais, previstos no Código Fiscal do Investimento anexo ao Decreto-Lei n.º 162/2014, de 31 de Outubro, vem por meio desta declarar que: </a:t>
          </a:r>
        </a:p>
      </xdr:txBody>
    </xdr:sp>
    <xdr:clientData/>
  </xdr:twoCellAnchor>
  <xdr:twoCellAnchor>
    <xdr:from>
      <xdr:col>1</xdr:col>
      <xdr:colOff>76200</xdr:colOff>
      <xdr:row>54</xdr:row>
      <xdr:rowOff>44450</xdr:rowOff>
    </xdr:from>
    <xdr:to>
      <xdr:col>9</xdr:col>
      <xdr:colOff>666750</xdr:colOff>
      <xdr:row>57</xdr:row>
      <xdr:rowOff>88900</xdr:rowOff>
    </xdr:to>
    <xdr:sp macro="" textlink="">
      <xdr:nvSpPr>
        <xdr:cNvPr id="4" name="Rectangle 3">
          <a:extLst>
            <a:ext uri="{FF2B5EF4-FFF2-40B4-BE49-F238E27FC236}">
              <a16:creationId xmlns:a16="http://schemas.microsoft.com/office/drawing/2014/main" id="{00000000-0008-0000-2D00-000004000000}"/>
            </a:ext>
          </a:extLst>
        </xdr:cNvPr>
        <xdr:cNvSpPr/>
      </xdr:nvSpPr>
      <xdr:spPr bwMode="auto">
        <a:xfrm>
          <a:off x="165100" y="11506200"/>
          <a:ext cx="9226550" cy="577850"/>
        </a:xfrm>
        <a:prstGeom prst="rect">
          <a:avLst/>
        </a:prstGeom>
        <a:solidFill>
          <a:srgbClr val="FFFFFF"/>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marL="0" marR="0" lvl="0" indent="0" algn="l" defTabSz="914400" rtl="0" eaLnBrk="1" fontAlgn="auto" latinLnBrk="0" hangingPunct="1">
            <a:lnSpc>
              <a:spcPct val="100000"/>
            </a:lnSpc>
            <a:spcBef>
              <a:spcPts val="0"/>
            </a:spcBef>
            <a:spcAft>
              <a:spcPts val="0"/>
            </a:spcAft>
            <a:buClrTx/>
            <a:buSzTx/>
            <a:buFontTx/>
            <a:buNone/>
            <a:tabLst/>
            <a:defRPr/>
          </a:pPr>
          <a:r>
            <a:rPr lang="en-US" sz="1100" b="1" i="0" baseline="0">
              <a:effectLst>
                <a:reflection endPos="0" dist="50800" dir="5400000" sy="-100000" algn="bl"/>
              </a:effectLst>
              <a:latin typeface="+mn-lt"/>
              <a:ea typeface="+mn-ea"/>
              <a:cs typeface="+mn-cs"/>
            </a:rPr>
            <a:t>Os promotores, abaixo assinados, solicitam a concessão dos benefícios fiscais referidos neste Formulário, a que se candidatam, e declaram ser verdadeiras todas as informações constantes do presente formulário de candidatura, incluindo a veracidade dos pressupostos utilizados na definição do projecto de investimento apresentado. </a:t>
          </a:r>
          <a:endParaRPr lang="pt-PT">
            <a:effectLst/>
          </a:endParaRPr>
        </a:p>
        <a:p>
          <a:pPr algn="l"/>
          <a:endParaRPr lang="pt-PT" sz="1100"/>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xdr:colOff>
      <xdr:row>0</xdr:row>
      <xdr:rowOff>47625</xdr:rowOff>
    </xdr:from>
    <xdr:to>
      <xdr:col>4</xdr:col>
      <xdr:colOff>180975</xdr:colOff>
      <xdr:row>5</xdr:row>
      <xdr:rowOff>38100</xdr:rowOff>
    </xdr:to>
    <xdr:pic>
      <xdr:nvPicPr>
        <xdr:cNvPr id="48258" name="Picture 1" descr="Autoridade Tributária e Aduaneira">
          <a:extLst>
            <a:ext uri="{FF2B5EF4-FFF2-40B4-BE49-F238E27FC236}">
              <a16:creationId xmlns:a16="http://schemas.microsoft.com/office/drawing/2014/main" id="{00000000-0008-0000-2E00-000082BC0000}"/>
            </a:ext>
          </a:extLst>
        </xdr:cNvPr>
        <xdr:cNvPicPr>
          <a:picLocks noChangeAspect="1" noChangeArrowheads="1"/>
        </xdr:cNvPicPr>
      </xdr:nvPicPr>
      <xdr:blipFill>
        <a:blip xmlns:r="http://schemas.openxmlformats.org/officeDocument/2006/relationships" r:embed="rId1">
          <a:grayscl/>
          <a:biLevel thresh="50000"/>
          <a:extLst>
            <a:ext uri="{28A0092B-C50C-407E-A947-70E740481C1C}">
              <a14:useLocalDpi xmlns:a14="http://schemas.microsoft.com/office/drawing/2010/main" val="0"/>
            </a:ext>
          </a:extLst>
        </a:blip>
        <a:srcRect/>
        <a:stretch>
          <a:fillRect/>
        </a:stretch>
      </xdr:blipFill>
      <xdr:spPr bwMode="auto">
        <a:xfrm>
          <a:off x="19050" y="47625"/>
          <a:ext cx="293370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7</xdr:row>
      <xdr:rowOff>19050</xdr:rowOff>
    </xdr:from>
    <xdr:to>
      <xdr:col>1</xdr:col>
      <xdr:colOff>495300</xdr:colOff>
      <xdr:row>12</xdr:row>
      <xdr:rowOff>47625</xdr:rowOff>
    </xdr:to>
    <xdr:pic>
      <xdr:nvPicPr>
        <xdr:cNvPr id="48259" name="Picture 19">
          <a:extLst>
            <a:ext uri="{FF2B5EF4-FFF2-40B4-BE49-F238E27FC236}">
              <a16:creationId xmlns:a16="http://schemas.microsoft.com/office/drawing/2014/main" id="{00000000-0008-0000-2E00-000083B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625" y="1152525"/>
          <a:ext cx="13906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333375</xdr:colOff>
      <xdr:row>8</xdr:row>
      <xdr:rowOff>66675</xdr:rowOff>
    </xdr:from>
    <xdr:to>
      <xdr:col>4</xdr:col>
      <xdr:colOff>342900</xdr:colOff>
      <xdr:row>11</xdr:row>
      <xdr:rowOff>9525</xdr:rowOff>
    </xdr:to>
    <xdr:pic>
      <xdr:nvPicPr>
        <xdr:cNvPr id="48260" name="Picture 21" descr="logo-iapmei">
          <a:extLst>
            <a:ext uri="{FF2B5EF4-FFF2-40B4-BE49-F238E27FC236}">
              <a16:creationId xmlns:a16="http://schemas.microsoft.com/office/drawing/2014/main" id="{00000000-0008-0000-2E00-000084BC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85950" y="1362075"/>
          <a:ext cx="122872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2</xdr:col>
      <xdr:colOff>0</xdr:colOff>
      <xdr:row>5</xdr:row>
      <xdr:rowOff>0</xdr:rowOff>
    </xdr:from>
    <xdr:to>
      <xdr:col>11</xdr:col>
      <xdr:colOff>28575</xdr:colOff>
      <xdr:row>78</xdr:row>
      <xdr:rowOff>9525</xdr:rowOff>
    </xdr:to>
    <xdr:sp macro="" textlink="">
      <xdr:nvSpPr>
        <xdr:cNvPr id="46081" name="Text Box 1">
          <a:extLst>
            <a:ext uri="{FF2B5EF4-FFF2-40B4-BE49-F238E27FC236}">
              <a16:creationId xmlns:a16="http://schemas.microsoft.com/office/drawing/2014/main" id="{00000000-0008-0000-2F00-000001B40000}"/>
            </a:ext>
          </a:extLst>
        </xdr:cNvPr>
        <xdr:cNvSpPr txBox="1">
          <a:spLocks noChangeArrowheads="1"/>
        </xdr:cNvSpPr>
      </xdr:nvSpPr>
      <xdr:spPr bwMode="auto">
        <a:xfrm>
          <a:off x="542925" y="1171575"/>
          <a:ext cx="7905750" cy="11506200"/>
        </a:xfrm>
        <a:prstGeom prst="rect">
          <a:avLst/>
        </a:prstGeom>
        <a:solidFill>
          <a:srgbClr xmlns:mc="http://schemas.openxmlformats.org/markup-compatibility/2006" xmlns:a14="http://schemas.microsoft.com/office/drawing/2010/main" val="C0C0C0" mc:Ignorable="a14" a14:legacySpreadsheetColorIndex="22"/>
        </a:solidFill>
        <a:ln w="9525">
          <a:solidFill>
            <a:srgbClr val="000000"/>
          </a:solidFill>
          <a:miter lim="800000"/>
          <a:headEnd/>
          <a:tailEnd/>
        </a:ln>
        <a:effectLst>
          <a:outerShdw dist="35921" dir="2700000" algn="ctr" rotWithShape="0">
            <a:srgbClr val="808080"/>
          </a:outerShdw>
        </a:effectLst>
      </xdr:spPr>
      <xdr:txBody>
        <a:bodyPr vertOverflow="clip" wrap="square" lIns="27432" tIns="22860" rIns="0" bIns="0" anchor="t"/>
        <a:lstStyle/>
        <a:p>
          <a:pPr algn="l" rtl="0">
            <a:defRPr sz="1000"/>
          </a:pPr>
          <a:endParaRPr lang="en-US" sz="1000" b="1"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DEFINIÇÃO EFEITO INCENTIVO</a:t>
          </a:r>
        </a:p>
        <a:p>
          <a:pPr algn="l" rtl="0">
            <a:defRPr sz="1000"/>
          </a:pPr>
          <a:endParaRPr lang="en-US" sz="1000" b="0" i="0" u="none" strike="noStrike" baseline="0">
            <a:solidFill>
              <a:srgbClr val="000000"/>
            </a:solidFill>
            <a:latin typeface="Arial"/>
            <a:cs typeface="Arial"/>
          </a:endParaRPr>
        </a:p>
        <a:p>
          <a:r>
            <a:rPr lang="pt-PT" sz="1100" i="1">
              <a:solidFill>
                <a:srgbClr val="0070C0"/>
              </a:solidFill>
              <a:effectLst/>
              <a:latin typeface="+mn-lt"/>
              <a:ea typeface="+mn-ea"/>
              <a:cs typeface="+mn-cs"/>
            </a:rPr>
            <a:t>(Comunicação da Comissão «Orientações relativas aos auxílios estatais com finalidade regional», parágrafo 5.2 - JO C 153, 29.4.2021) </a:t>
          </a:r>
        </a:p>
        <a:p>
          <a:endParaRPr lang="pt-PT" sz="1100">
            <a:effectLst/>
            <a:latin typeface="+mn-lt"/>
            <a:ea typeface="+mn-ea"/>
            <a:cs typeface="+mn-cs"/>
          </a:endParaRPr>
        </a:p>
        <a:p>
          <a:r>
            <a:rPr lang="pt-PT" sz="1100">
              <a:effectLst/>
              <a:latin typeface="+mn-lt"/>
              <a:ea typeface="+mn-ea"/>
              <a:cs typeface="+mn-cs"/>
            </a:rPr>
            <a:t>Os benefícios fiscais objeto da presente candidatura - na qualidade de auxílios com finalidade regional - só podem ser considerados compatíveis com o mercado interno, e assim passíveis de aprovação, se tiverem um efeito de incentivo. Considera-se que os auxílios estatais têm um efeito de incentivo quando, individualmente considerado ou em conjunto com outros auxílios de Estado com finalidade regional, alteram o comportamento de uma empresa de um modo que a leve a exercer uma atividade adicional que contribui para o desenvolvimento de uma região, atividade que, na ausência do auxílio, não exerceria ou que exerceria apenas de forma limitada ou diferente ou num outro local.</a:t>
          </a:r>
        </a:p>
        <a:p>
          <a:r>
            <a:rPr lang="pt-PT" sz="1100">
              <a:effectLst/>
              <a:latin typeface="+mn-lt"/>
              <a:ea typeface="+mn-ea"/>
              <a:cs typeface="+mn-cs"/>
            </a:rPr>
            <a:t>Em conclusão: os benefícios fiscais a atribuir não devem subvencionar os custos de uma atividade que uma empresa teria, em todo o caso, realizado, nem compensar o risco comercial normal da atividade económica. </a:t>
          </a:r>
        </a:p>
        <a:p>
          <a:r>
            <a:rPr lang="pt-PT" sz="1100">
              <a:effectLst/>
              <a:latin typeface="+mn-lt"/>
              <a:ea typeface="+mn-ea"/>
              <a:cs typeface="+mn-cs"/>
            </a:rPr>
            <a:t> </a:t>
          </a:r>
        </a:p>
        <a:p>
          <a:r>
            <a:rPr lang="pt-PT" sz="1100">
              <a:effectLst/>
              <a:latin typeface="+mn-lt"/>
              <a:ea typeface="+mn-ea"/>
              <a:cs typeface="+mn-cs"/>
            </a:rPr>
            <a:t>A existência de um efeito de incentivo pode ser demonstrada com base em dois cenários possíveis: </a:t>
          </a:r>
        </a:p>
        <a:p>
          <a:r>
            <a:rPr lang="pt-PT" sz="1100">
              <a:effectLst/>
              <a:latin typeface="+mn-lt"/>
              <a:ea typeface="+mn-ea"/>
              <a:cs typeface="+mn-cs"/>
            </a:rPr>
            <a:t> </a:t>
          </a:r>
        </a:p>
        <a:p>
          <a:r>
            <a:rPr lang="pt-PT" sz="1100">
              <a:effectLst/>
              <a:latin typeface="+mn-lt"/>
              <a:ea typeface="+mn-ea"/>
              <a:cs typeface="+mn-cs"/>
            </a:rPr>
            <a:t>a) O benefício fiscal, individualmente considerado ou em conjunto com outros auxílios de Estado com finalidade regional concedidos ao investimento ou projeto de investimento em questão, incentiva a adoção de uma decisão positiva no sentido de investir na região em causa porque, ao contrário, o investimento não seria suficientemente rentável para a empresa em qualquer parte do EEE (Cenário 1 - Decisão de investimento);</a:t>
          </a:r>
        </a:p>
        <a:p>
          <a:r>
            <a:rPr lang="pt-PT" sz="1100">
              <a:effectLst/>
              <a:latin typeface="+mn-lt"/>
              <a:ea typeface="+mn-ea"/>
              <a:cs typeface="+mn-cs"/>
            </a:rPr>
            <a:t> </a:t>
          </a:r>
        </a:p>
        <a:p>
          <a:r>
            <a:rPr lang="pt-PT" sz="1100">
              <a:effectLst/>
              <a:latin typeface="+mn-lt"/>
              <a:ea typeface="+mn-ea"/>
              <a:cs typeface="+mn-cs"/>
            </a:rPr>
            <a:t>b) O benefício fiscal, individualmente considerado ou em conjunto com outros auxílios de Estado com finalidade regional concedidos ao investimento ou projeto de investimento em questão, incentiva a realização do investimento projetado na região em causa, em detrimento de outra, visto compensar as desvantagens e os custos líquidos de investir nessa região (Cenário 2 - Decisão de localização). </a:t>
          </a:r>
        </a:p>
        <a:p>
          <a:r>
            <a:rPr lang="pt-PT" sz="1100">
              <a:effectLst/>
              <a:latin typeface="+mn-lt"/>
              <a:ea typeface="+mn-ea"/>
              <a:cs typeface="+mn-cs"/>
            </a:rPr>
            <a:t> </a:t>
          </a:r>
        </a:p>
        <a:p>
          <a:r>
            <a:rPr lang="pt-PT" sz="1100">
              <a:effectLst/>
              <a:latin typeface="+mn-lt"/>
              <a:ea typeface="+mn-ea"/>
              <a:cs typeface="+mn-cs"/>
            </a:rPr>
            <a:t>Se o benefício fiscal, individualmente considerado ou em conjunto com outros auxílios de Estado com finalidade regional, não alterar o comportamento da empresa incentivando investimentos (adicionais) na região em causa, pode considerar-se que o mesmo investimento teria sido realizado nessa região, mesmo na ausência do benefício fiscal. Esse benefício fiscal carece, assim, de efeito de incentivo para alcançar o objetivo de desenvolvimento regional e a coesão territorial, e não pode ser considerado compatível com o mercado interno. </a:t>
          </a:r>
        </a:p>
        <a:p>
          <a:r>
            <a:rPr lang="pt-PT" sz="1100">
              <a:effectLst/>
              <a:latin typeface="+mn-lt"/>
              <a:ea typeface="+mn-ea"/>
              <a:cs typeface="+mn-cs"/>
            </a:rPr>
            <a:t> </a:t>
          </a:r>
        </a:p>
        <a:p>
          <a:r>
            <a:rPr lang="pt-PT" sz="1100">
              <a:effectLst/>
              <a:latin typeface="+mn-lt"/>
              <a:ea typeface="+mn-ea"/>
              <a:cs typeface="+mn-cs"/>
            </a:rPr>
            <a:t>De modo a demonstrar a existência do efeito de incentivo, o promotor deve selecionar o cenário relevante de entre os supra referidos nas alíneas a) e b).</a:t>
          </a:r>
        </a:p>
        <a:p>
          <a:r>
            <a:rPr lang="pt-PT" sz="1100">
              <a:effectLst/>
              <a:latin typeface="+mn-lt"/>
              <a:ea typeface="+mn-ea"/>
              <a:cs typeface="+mn-cs"/>
            </a:rPr>
            <a:t> </a:t>
          </a:r>
        </a:p>
        <a:p>
          <a:r>
            <a:rPr lang="pt-PT" sz="1100">
              <a:effectLst/>
              <a:latin typeface="+mn-lt"/>
              <a:ea typeface="+mn-ea"/>
              <a:cs typeface="+mn-cs"/>
            </a:rPr>
            <a:t>No Anexo III-1 o promotor deverá incluir um texto com uma explicação relativa à seleção efetuada.</a:t>
          </a:r>
        </a:p>
        <a:p>
          <a:r>
            <a:rPr lang="pt-PT" sz="1100">
              <a:effectLst/>
              <a:latin typeface="+mn-lt"/>
              <a:ea typeface="+mn-ea"/>
              <a:cs typeface="+mn-cs"/>
            </a:rPr>
            <a:t> </a:t>
          </a:r>
        </a:p>
        <a:p>
          <a:r>
            <a:rPr lang="pt-PT" sz="1100">
              <a:effectLst/>
              <a:latin typeface="+mn-lt"/>
              <a:ea typeface="+mn-ea"/>
              <a:cs typeface="+mn-cs"/>
            </a:rPr>
            <a:t>Dependendo da seleção efetuada, e caso o projeto seja notificado à Comissão Europeia (ver Nota Infra), deverá ser explicado contrafactualmente o que teria acontecido na ausência do auxílio, devendo ainda ser realizada uma das análises contrafactuais contidas nas folhas que se seguem (Anexos III - 2 e Anexo III - 3), utilizando os dados relevantes no que se refere  ao Investimento, Financiamento, Demonstração de Resultados  e Taxa de Retorno utilizados para efeitos de decisão sobre o projeto.</a:t>
          </a:r>
        </a:p>
        <a:p>
          <a:r>
            <a:rPr lang="pt-PT" sz="1100">
              <a:effectLst/>
              <a:latin typeface="+mn-lt"/>
              <a:ea typeface="+mn-ea"/>
              <a:cs typeface="+mn-cs"/>
            </a:rPr>
            <a:t> </a:t>
          </a:r>
        </a:p>
        <a:p>
          <a:r>
            <a:rPr lang="pt-PT" sz="1100">
              <a:effectLst/>
              <a:latin typeface="+mn-lt"/>
              <a:ea typeface="+mn-ea"/>
              <a:cs typeface="+mn-cs"/>
            </a:rPr>
            <a:t>No que se refere à Demonstração de Resultados o promotor deverá fornecer uma explicação de cada um dos valores constantes desta assim como da sua evolução ao longo do tempo. Por outro lado, o promotor deverá referir em que documentos se baseou para a elaboração da análise contrafactual selecionada.</a:t>
          </a:r>
        </a:p>
        <a:p>
          <a:r>
            <a:rPr lang="pt-PT" sz="1100">
              <a:effectLst/>
              <a:latin typeface="+mn-lt"/>
              <a:ea typeface="+mn-ea"/>
              <a:cs typeface="+mn-cs"/>
            </a:rPr>
            <a:t> </a:t>
          </a:r>
        </a:p>
        <a:p>
          <a:r>
            <a:rPr lang="pt-PT" sz="1100">
              <a:effectLst/>
              <a:latin typeface="+mn-lt"/>
              <a:ea typeface="+mn-ea"/>
              <a:cs typeface="+mn-cs"/>
            </a:rPr>
            <a:t>Entre estes documentos, podem ser utilizados documentos oficiais e autênticos do conselho de administração, avaliações de risco (nomeadamente avaliações do risco inerente a localizações específicas), relatórios financeiros, planos de atividades internos das empresas, pareceres de peritos e outros estudos relacionados com o projeto de investimento em apreciação. Esses documentos devem ser contemporâneos do processo de tomada de decisão sobre o investimento ou a sua localização. Os documentos que contenham previsões sobre a procura e os custos ou previsões financeiras, bem como os documentos transmitidos a um comité de investimento em que são analisados os cenários de investimento, ou ainda os documentos dirigidos às instituições financeiras, poderão ajudar a demonstrar o efeito de incentivo.</a:t>
          </a:r>
        </a:p>
        <a:p>
          <a:r>
            <a:rPr lang="pt-PT" sz="1100">
              <a:effectLst/>
              <a:latin typeface="+mn-lt"/>
              <a:ea typeface="+mn-ea"/>
              <a:cs typeface="+mn-cs"/>
            </a:rPr>
            <a:t> </a:t>
          </a:r>
        </a:p>
        <a:p>
          <a:r>
            <a:rPr lang="pt-PT" sz="1100">
              <a:effectLst/>
              <a:latin typeface="+mn-lt"/>
              <a:ea typeface="+mn-ea"/>
              <a:cs typeface="+mn-cs"/>
            </a:rPr>
            <a:t>No caso da Decisão de investimento (Cenário 1) a rendibilidade do projeto deve ser comparada com as taxas de retorno normais aplicadas pela empresa noutros projetos de investimento semelhantes. Quando essas taxas não estiverem disponíveis, a rendibilidade do projeto deve ser comparada com o custo de capital da empresa no seu conjunto ou com as taxas de retorno normalmente observadas no setor em causa.</a:t>
          </a:r>
        </a:p>
        <a:p>
          <a:r>
            <a:rPr lang="pt-PT" sz="1100">
              <a:effectLst/>
              <a:latin typeface="+mn-lt"/>
              <a:ea typeface="+mn-ea"/>
              <a:cs typeface="+mn-cs"/>
            </a:rPr>
            <a:t> </a:t>
          </a:r>
        </a:p>
        <a:p>
          <a:r>
            <a:rPr lang="pt-PT" sz="1100">
              <a:effectLst/>
              <a:latin typeface="+mn-lt"/>
              <a:ea typeface="+mn-ea"/>
              <a:cs typeface="+mn-cs"/>
            </a:rPr>
            <a:t>Refira-se que o montante do auxílio não deve, pois, ultrapassar o mínimo necessário para tornar o projeto suficientemente rentável, por exemplo, para aumentar a sua TIR para além da taxa normal aplicada pela empresa noutros projetos de investimento semelhantes ou, se for caso disso, para além do custo de capital da empresa no seu conjunto ou das taxas de retorno normalmente aplicadas nesse setor.</a:t>
          </a:r>
        </a:p>
        <a:p>
          <a:r>
            <a:rPr lang="pt-PT" sz="1100">
              <a:effectLst/>
              <a:latin typeface="+mn-lt"/>
              <a:ea typeface="+mn-ea"/>
              <a:cs typeface="+mn-cs"/>
            </a:rPr>
            <a:t> </a:t>
          </a:r>
        </a:p>
        <a:p>
          <a:r>
            <a:rPr lang="pt-PT" sz="1100">
              <a:effectLst/>
              <a:latin typeface="+mn-lt"/>
              <a:ea typeface="+mn-ea"/>
              <a:cs typeface="+mn-cs"/>
            </a:rPr>
            <a:t>No caso da Decisão de localização (Cenário 2) o valor atual líquido do investimento na região visada deve ser comparado com o valor atual líquido do investimento na localização alternativa. Todos os custos e benefícios relevantes devem ser tidos em conta, incluindo, por exemplo, os custos administrativos, os custos de transporte, os custos de formação não cobertos por auxílios à formação e as diferenças salariais. Todavia, se a localização alternativa se encontrar no EEE, não podem ser tidas em conta as subvenções nessa localização.</a:t>
          </a:r>
        </a:p>
        <a:p>
          <a:r>
            <a:rPr lang="pt-PT" sz="1100">
              <a:effectLst/>
              <a:latin typeface="+mn-lt"/>
              <a:ea typeface="+mn-ea"/>
              <a:cs typeface="+mn-cs"/>
            </a:rPr>
            <a:t> </a:t>
          </a:r>
        </a:p>
        <a:p>
          <a:r>
            <a:rPr lang="pt-PT" sz="1100">
              <a:effectLst/>
              <a:latin typeface="+mn-lt"/>
              <a:ea typeface="+mn-ea"/>
              <a:cs typeface="+mn-cs"/>
            </a:rPr>
            <a:t>Note-se que o montante de auxílio não deve ultrapassar a diferença entre o valor atual líquido do investimento na região visada e o valor atual líquido do investimento na localização alternativa.</a:t>
          </a:r>
        </a:p>
        <a:p>
          <a:r>
            <a:rPr lang="pt-PT" sz="1100">
              <a:effectLst/>
              <a:latin typeface="+mn-lt"/>
              <a:ea typeface="+mn-ea"/>
              <a:cs typeface="+mn-cs"/>
            </a:rPr>
            <a:t> </a:t>
          </a:r>
        </a:p>
        <a:p>
          <a:r>
            <a:rPr lang="pt-PT" sz="1100">
              <a:effectLst/>
              <a:latin typeface="+mn-lt"/>
              <a:ea typeface="+mn-ea"/>
              <a:cs typeface="+mn-cs"/>
            </a:rPr>
            <a:t> </a:t>
          </a:r>
        </a:p>
        <a:p>
          <a:r>
            <a:rPr lang="pt-PT" sz="1100" b="1">
              <a:effectLst/>
              <a:latin typeface="+mn-lt"/>
              <a:ea typeface="+mn-ea"/>
              <a:cs typeface="+mn-cs"/>
            </a:rPr>
            <a:t>Nota: As páginas ANEXO III-2 e ANEXO III-3 aplicam-se apenas a projetos objeto de Notificação à Comissão Europeia, nos termos do Regulamento Geral de Isenção por Categoria - Regulamento UE 651/2014 - e da Comunicação da Comissão «Orientações relativas aos auxílios estatais com finalidade regional» </a:t>
          </a:r>
          <a:endParaRPr lang="pt-PT" sz="1100">
            <a:effectLst/>
            <a:latin typeface="+mn-lt"/>
            <a:ea typeface="+mn-ea"/>
            <a:cs typeface="+mn-cs"/>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xdr:col>
      <xdr:colOff>0</xdr:colOff>
      <xdr:row>10</xdr:row>
      <xdr:rowOff>9525</xdr:rowOff>
    </xdr:from>
    <xdr:to>
      <xdr:col>34</xdr:col>
      <xdr:colOff>28575</xdr:colOff>
      <xdr:row>67</xdr:row>
      <xdr:rowOff>142875</xdr:rowOff>
    </xdr:to>
    <xdr:sp macro="" textlink="" fLocksText="0">
      <xdr:nvSpPr>
        <xdr:cNvPr id="47105" name="Text Box 1">
          <a:extLst>
            <a:ext uri="{FF2B5EF4-FFF2-40B4-BE49-F238E27FC236}">
              <a16:creationId xmlns:a16="http://schemas.microsoft.com/office/drawing/2014/main" id="{00000000-0008-0000-3000-000001B80000}"/>
            </a:ext>
          </a:extLst>
        </xdr:cNvPr>
        <xdr:cNvSpPr txBox="1">
          <a:spLocks noChangeArrowheads="1"/>
        </xdr:cNvSpPr>
      </xdr:nvSpPr>
      <xdr:spPr bwMode="auto">
        <a:xfrm>
          <a:off x="542925" y="1990725"/>
          <a:ext cx="8562975" cy="9363075"/>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fLocksWithSheet="0"/>
  </xdr:twoCellAnchor>
</xdr:wsDr>
</file>

<file path=xl/drawings/drawing16.xml><?xml version="1.0" encoding="utf-8"?>
<xdr:wsDr xmlns:xdr="http://schemas.openxmlformats.org/drawingml/2006/spreadsheetDrawing" xmlns:a="http://schemas.openxmlformats.org/drawingml/2006/main">
  <xdr:twoCellAnchor>
    <xdr:from>
      <xdr:col>0</xdr:col>
      <xdr:colOff>257175</xdr:colOff>
      <xdr:row>3</xdr:row>
      <xdr:rowOff>114300</xdr:rowOff>
    </xdr:from>
    <xdr:to>
      <xdr:col>11</xdr:col>
      <xdr:colOff>19050</xdr:colOff>
      <xdr:row>12</xdr:row>
      <xdr:rowOff>95250</xdr:rowOff>
    </xdr:to>
    <xdr:sp macro="" textlink="">
      <xdr:nvSpPr>
        <xdr:cNvPr id="33793" name="Text Box 1">
          <a:extLst>
            <a:ext uri="{FF2B5EF4-FFF2-40B4-BE49-F238E27FC236}">
              <a16:creationId xmlns:a16="http://schemas.microsoft.com/office/drawing/2014/main" id="{00000000-0008-0000-3300-000001840000}"/>
            </a:ext>
          </a:extLst>
        </xdr:cNvPr>
        <xdr:cNvSpPr txBox="1">
          <a:spLocks noChangeArrowheads="1"/>
        </xdr:cNvSpPr>
      </xdr:nvSpPr>
      <xdr:spPr bwMode="auto">
        <a:xfrm>
          <a:off x="295275" y="657225"/>
          <a:ext cx="6153150" cy="1438275"/>
        </a:xfrm>
        <a:prstGeom prst="rect">
          <a:avLst/>
        </a:prstGeom>
        <a:solidFill>
          <a:srgbClr val="FFFFFF"/>
        </a:solidFill>
        <a:ln w="9525">
          <a:noFill/>
          <a:miter lim="800000"/>
          <a:headEnd/>
          <a:tailEnd/>
        </a:ln>
      </xdr:spPr>
      <xdr:txBody>
        <a:bodyPr vertOverflow="clip" wrap="square" lIns="27432" tIns="22860" rIns="0" bIns="0" anchor="t" upright="1"/>
        <a:lstStyle/>
        <a:p>
          <a:pPr algn="l" rtl="0">
            <a:lnSpc>
              <a:spcPts val="1000"/>
            </a:lnSpc>
            <a:defRPr sz="1000"/>
          </a:pPr>
          <a:r>
            <a:rPr lang="en-US" sz="1000" b="1" i="0" u="none" strike="noStrike" baseline="0">
              <a:solidFill>
                <a:srgbClr val="000000"/>
              </a:solidFill>
              <a:latin typeface="Arial"/>
              <a:cs typeface="Arial"/>
            </a:rPr>
            <a:t>Para beneficiar de dispensa de garantia nos regimes de entreposto aduaneiro, aperfeiçoamento activo em sistema suspensivo e/ou destino especial, o promotor deverá:</a:t>
          </a:r>
        </a:p>
        <a:p>
          <a:pPr algn="l" rtl="0">
            <a:lnSpc>
              <a:spcPts val="900"/>
            </a:lnSpc>
            <a:defRPr sz="1000"/>
          </a:pPr>
          <a:endParaRPr lang="en-US" sz="1000" b="0" i="0" u="none" strike="noStrike" baseline="0">
            <a:solidFill>
              <a:srgbClr val="000000"/>
            </a:solidFill>
            <a:latin typeface="Arial"/>
            <a:cs typeface="Arial"/>
          </a:endParaRPr>
        </a:p>
        <a:p>
          <a:pPr algn="l" rtl="0">
            <a:lnSpc>
              <a:spcPts val="900"/>
            </a:lnSpc>
            <a:defRPr sz="1000"/>
          </a:pPr>
          <a:r>
            <a:rPr lang="en-US" sz="1000" b="0" i="0" u="none" strike="noStrike" baseline="0">
              <a:solidFill>
                <a:srgbClr val="000000"/>
              </a:solidFill>
              <a:latin typeface="Arial"/>
              <a:cs typeface="Arial"/>
            </a:rPr>
            <a:t>- Preencher o campo correspondente;</a:t>
          </a:r>
        </a:p>
        <a:p>
          <a:pPr algn="l" rtl="0">
            <a:lnSpc>
              <a:spcPts val="1000"/>
            </a:lnSpc>
            <a:defRPr sz="1000"/>
          </a:pPr>
          <a:r>
            <a:rPr lang="en-US" sz="1000" b="0" i="0" u="none" strike="noStrike" baseline="0">
              <a:solidFill>
                <a:srgbClr val="000000"/>
              </a:solidFill>
              <a:latin typeface="Arial"/>
              <a:cs typeface="Arial"/>
            </a:rPr>
            <a:t>- Enviar, por correio electrónico, a certidão do registo criminal da empresa válido à data do pedido, para os seguintes endereços:</a:t>
          </a:r>
        </a:p>
        <a:p>
          <a:pPr algn="l" rtl="0">
            <a:lnSpc>
              <a:spcPts val="900"/>
            </a:lnSpc>
            <a:defRPr sz="1000"/>
          </a:pPr>
          <a:r>
            <a:rPr lang="en-US" sz="1000" b="0" i="0" u="none" strike="noStrike" baseline="0">
              <a:solidFill>
                <a:srgbClr val="000000"/>
              </a:solidFill>
              <a:latin typeface="Arial"/>
              <a:cs typeface="Arial"/>
            </a:rPr>
            <a:t>http://www.min-financas.pt/inf_fiscal/CICIFI.asp</a:t>
          </a:r>
        </a:p>
        <a:p>
          <a:pPr algn="l" rtl="0">
            <a:lnSpc>
              <a:spcPts val="900"/>
            </a:lnSpc>
            <a:defRPr sz="1000"/>
          </a:pPr>
          <a:r>
            <a:rPr lang="en-US" sz="1000" b="0" i="0" u="none" strike="noStrike" baseline="0">
              <a:solidFill>
                <a:srgbClr val="000000"/>
              </a:solidFill>
              <a:latin typeface="Arial"/>
              <a:cs typeface="Arial"/>
            </a:rPr>
            <a:t>dsra@dgaiec.min-financas.pt</a:t>
          </a:r>
        </a:p>
        <a:p>
          <a:pPr algn="l" rtl="0">
            <a:lnSpc>
              <a:spcPts val="1000"/>
            </a:lnSpc>
            <a:defRPr sz="1000"/>
          </a:pPr>
          <a:endParaRPr lang="en-US" sz="1000" b="0" i="0" u="none" strike="noStrike" baseline="0">
            <a:solidFill>
              <a:srgbClr val="000000"/>
            </a:solidFill>
            <a:latin typeface="Arial"/>
            <a:cs typeface="Arial"/>
          </a:endParaRPr>
        </a:p>
        <a:p>
          <a:pPr algn="l" rtl="0">
            <a:lnSpc>
              <a:spcPts val="900"/>
            </a:lnSpc>
            <a:defRPr sz="1000"/>
          </a:pPr>
          <a:endParaRPr lang="en-US" sz="1000" b="0" i="0" u="none" strike="noStrike" baseline="0">
            <a:solidFill>
              <a:srgbClr val="000000"/>
            </a:solidFill>
            <a:latin typeface="Arial"/>
            <a:cs typeface="Arial"/>
          </a:endParaRPr>
        </a:p>
        <a:p>
          <a:pPr algn="l" rtl="0">
            <a:lnSpc>
              <a:spcPts val="1000"/>
            </a:lnSpc>
            <a:defRPr sz="1000"/>
          </a:pPr>
          <a:endParaRPr lang="en-US" sz="1000" b="0" i="0" u="none" strike="noStrike" baseline="0">
            <a:solidFill>
              <a:srgbClr val="000000"/>
            </a:solidFill>
            <a:latin typeface="Arial"/>
            <a:cs typeface="Arial"/>
          </a:endParaRPr>
        </a:p>
        <a:p>
          <a:pPr algn="l" rtl="0">
            <a:lnSpc>
              <a:spcPts val="900"/>
            </a:lnSpc>
            <a:defRPr sz="1000"/>
          </a:pPr>
          <a:endParaRPr lang="en-US" sz="1000" b="0" i="0" u="none" strike="noStrike" baseline="0">
            <a:solidFill>
              <a:srgbClr val="000000"/>
            </a:solidFill>
            <a:latin typeface="Arial"/>
            <a:cs typeface="Arial"/>
          </a:endParaRPr>
        </a:p>
      </xdr:txBody>
    </xdr:sp>
    <xdr:clientData/>
  </xdr:twoCellAnchor>
  <xdr:twoCellAnchor>
    <xdr:from>
      <xdr:col>0</xdr:col>
      <xdr:colOff>257175</xdr:colOff>
      <xdr:row>12</xdr:row>
      <xdr:rowOff>114300</xdr:rowOff>
    </xdr:from>
    <xdr:to>
      <xdr:col>11</xdr:col>
      <xdr:colOff>19050</xdr:colOff>
      <xdr:row>18</xdr:row>
      <xdr:rowOff>19050</xdr:rowOff>
    </xdr:to>
    <xdr:sp macro="" textlink="">
      <xdr:nvSpPr>
        <xdr:cNvPr id="33794" name="Text Box 2">
          <a:extLst>
            <a:ext uri="{FF2B5EF4-FFF2-40B4-BE49-F238E27FC236}">
              <a16:creationId xmlns:a16="http://schemas.microsoft.com/office/drawing/2014/main" id="{00000000-0008-0000-3300-000002840000}"/>
            </a:ext>
          </a:extLst>
        </xdr:cNvPr>
        <xdr:cNvSpPr txBox="1">
          <a:spLocks noChangeArrowheads="1"/>
        </xdr:cNvSpPr>
      </xdr:nvSpPr>
      <xdr:spPr bwMode="auto">
        <a:xfrm>
          <a:off x="257175" y="2114550"/>
          <a:ext cx="6153150" cy="8763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No caso de candidatura ao estatuto de Operador Económico Autorizado (AEO - Authorised Economic Operator) para simplificações aduaneiras ver as Disposições de Aplicação </a:t>
          </a: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http://www.dgaiec.min-financas.pt/NR/rdonlyres/A4DF7D6B-D7D7-4118-887E-589CDB575EC/0/dacac_vrs_dgaiec_jun_09.pdf</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0</xdr:col>
      <xdr:colOff>257175</xdr:colOff>
      <xdr:row>19</xdr:row>
      <xdr:rowOff>9525</xdr:rowOff>
    </xdr:from>
    <xdr:to>
      <xdr:col>11</xdr:col>
      <xdr:colOff>19050</xdr:colOff>
      <xdr:row>60</xdr:row>
      <xdr:rowOff>123825</xdr:rowOff>
    </xdr:to>
    <xdr:sp macro="" textlink="">
      <xdr:nvSpPr>
        <xdr:cNvPr id="33795" name="Text Box 3">
          <a:extLst>
            <a:ext uri="{FF2B5EF4-FFF2-40B4-BE49-F238E27FC236}">
              <a16:creationId xmlns:a16="http://schemas.microsoft.com/office/drawing/2014/main" id="{00000000-0008-0000-3300-000003840000}"/>
            </a:ext>
          </a:extLst>
        </xdr:cNvPr>
        <xdr:cNvSpPr txBox="1">
          <a:spLocks noChangeArrowheads="1"/>
        </xdr:cNvSpPr>
      </xdr:nvSpPr>
      <xdr:spPr bwMode="auto">
        <a:xfrm>
          <a:off x="276225" y="3133725"/>
          <a:ext cx="6153150" cy="67532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pt-PT" sz="1000" b="0" i="0" u="none" strike="noStrike" baseline="0">
            <a:solidFill>
              <a:srgbClr val="000000"/>
            </a:solidFill>
            <a:latin typeface="Arial"/>
            <a:cs typeface="Arial"/>
          </a:endParaRPr>
        </a:p>
        <a:p>
          <a:pPr algn="l" rtl="0">
            <a:defRPr sz="1000"/>
          </a:pPr>
          <a:r>
            <a:rPr lang="pt-PT" sz="1000" b="1" i="0" u="none" strike="noStrike" baseline="0">
              <a:solidFill>
                <a:srgbClr val="000000"/>
              </a:solidFill>
              <a:latin typeface="Arial"/>
              <a:cs typeface="Arial"/>
            </a:rPr>
            <a:t>Para se candidatar ao estatuto de AEO para simplificações aduaneiras o promotor deverá:</a:t>
          </a:r>
        </a:p>
        <a:p>
          <a:pPr algn="l" rtl="0">
            <a:defRPr sz="1000"/>
          </a:pPr>
          <a:endParaRPr lang="pt-PT" sz="1000" b="0" i="0" u="none" strike="noStrike" baseline="0">
            <a:solidFill>
              <a:srgbClr val="000000"/>
            </a:solidFill>
            <a:latin typeface="Arial"/>
            <a:cs typeface="Arial"/>
          </a:endParaRPr>
        </a:p>
        <a:p>
          <a:pPr algn="l" rtl="0">
            <a:defRPr sz="1000"/>
          </a:pPr>
          <a:r>
            <a:rPr lang="pt-PT" sz="1000" b="0" i="0" u="none" strike="noStrike" baseline="0">
              <a:solidFill>
                <a:srgbClr val="000000"/>
              </a:solidFill>
              <a:latin typeface="Arial"/>
              <a:cs typeface="Arial"/>
            </a:rPr>
            <a:t>- Preencher o campo correspondente;</a:t>
          </a:r>
        </a:p>
        <a:p>
          <a:pPr algn="l" rtl="0">
            <a:defRPr sz="1000"/>
          </a:pPr>
          <a:r>
            <a:rPr lang="pt-PT" sz="1000" b="0" i="0" u="none" strike="noStrike" baseline="0">
              <a:solidFill>
                <a:srgbClr val="000000"/>
              </a:solidFill>
              <a:latin typeface="Arial"/>
              <a:cs typeface="Arial"/>
            </a:rPr>
            <a:t>- Enviar, por correio electrónico, para os endereços http://www.min-financas.pt/inf_fiscal/CICIFI.asp, e</a:t>
          </a:r>
        </a:p>
        <a:p>
          <a:pPr algn="l" rtl="0">
            <a:defRPr sz="1000"/>
          </a:pPr>
          <a:r>
            <a:rPr lang="pt-PT" sz="1000" b="0" i="0" u="none" strike="noStrike" baseline="0">
              <a:solidFill>
                <a:srgbClr val="000000"/>
              </a:solidFill>
              <a:latin typeface="Arial"/>
              <a:cs typeface="Arial"/>
            </a:rPr>
            <a:t>dsra@dgaiec.min-financas.pt , os seguintes documentos:</a:t>
          </a:r>
        </a:p>
        <a:p>
          <a:pPr algn="l" rtl="0">
            <a:defRPr sz="1000"/>
          </a:pPr>
          <a:r>
            <a:rPr lang="pt-PT" sz="1000" b="0" i="0" u="none" strike="noStrike" baseline="0">
              <a:solidFill>
                <a:srgbClr val="000000"/>
              </a:solidFill>
              <a:latin typeface="Arial"/>
              <a:cs typeface="Arial"/>
            </a:rPr>
            <a:t>- Formulário modelo11.3044 devidamente preenchido, disponível no sítio da Internet da DGAIEC</a:t>
          </a:r>
        </a:p>
        <a:p>
          <a:pPr algn="l" rtl="0">
            <a:defRPr sz="1000"/>
          </a:pPr>
          <a:r>
            <a:rPr lang="pt-PT" sz="1000" b="0" i="0" u="none" strike="noStrike" baseline="0">
              <a:solidFill>
                <a:srgbClr val="000000"/>
              </a:solidFill>
              <a:latin typeface="Arial"/>
              <a:cs typeface="Arial"/>
            </a:rPr>
            <a:t>(fazer as seguintes hiperligações: </a:t>
          </a:r>
        </a:p>
        <a:p>
          <a:pPr algn="l" rtl="0">
            <a:defRPr sz="1000"/>
          </a:pPr>
          <a:r>
            <a:rPr lang="pt-PT" sz="1000" b="0" i="0" u="none" strike="noStrike" baseline="0">
              <a:solidFill>
                <a:srgbClr val="000000"/>
              </a:solidFill>
              <a:latin typeface="Arial"/>
              <a:cs typeface="Arial"/>
            </a:rPr>
            <a:t>Para o formulário:</a:t>
          </a:r>
        </a:p>
        <a:p>
          <a:pPr algn="l" rtl="0">
            <a:defRPr sz="1000"/>
          </a:pPr>
          <a:r>
            <a:rPr lang="pt-PT" sz="1000" b="0" i="0" u="none" strike="noStrike" baseline="0">
              <a:solidFill>
                <a:srgbClr val="000000"/>
              </a:solidFill>
              <a:latin typeface="Arial"/>
              <a:cs typeface="Arial"/>
            </a:rPr>
            <a:t>http://www.dgaiec.min-financas.pt/pt/publicacoes_formularios/formularios/default.htm</a:t>
          </a:r>
        </a:p>
        <a:p>
          <a:pPr algn="l" rtl="0">
            <a:defRPr sz="1000"/>
          </a:pPr>
          <a:r>
            <a:rPr lang="pt-PT" sz="1000" b="0" i="0" u="none" strike="noStrike" baseline="0">
              <a:solidFill>
                <a:srgbClr val="000000"/>
              </a:solidFill>
              <a:latin typeface="Arial"/>
              <a:cs typeface="Arial"/>
            </a:rPr>
            <a:t>Para a circular que contem instruções sobre a concessão de certificados de AEO</a:t>
          </a:r>
        </a:p>
        <a:p>
          <a:pPr algn="l" rtl="0">
            <a:defRPr sz="1000"/>
          </a:pPr>
          <a:r>
            <a:rPr lang="pt-PT" sz="1000" b="0" i="0" u="none" strike="noStrike" baseline="0">
              <a:solidFill>
                <a:srgbClr val="000000"/>
              </a:solidFill>
              <a:latin typeface="Arial"/>
              <a:cs typeface="Arial"/>
            </a:rPr>
            <a:t>http://www.dgaiec.min-financas.pt/NR/rdonlyres/CBC234C6-EC1C-4095-BBCB-BFE3BD9BE79B/0/Circular_n_87_2009_II.pdf </a:t>
          </a:r>
        </a:p>
        <a:p>
          <a:pPr algn="l" rtl="0">
            <a:defRPr sz="1000"/>
          </a:pPr>
          <a:r>
            <a:rPr lang="pt-PT" sz="1000" b="0" i="0" u="none" strike="noStrike" baseline="0">
              <a:solidFill>
                <a:srgbClr val="000000"/>
              </a:solidFill>
              <a:latin typeface="Arial"/>
              <a:cs typeface="Arial"/>
            </a:rPr>
            <a:t>- Certidão do registo comercial com a indicação actualizada das pessoas que obrigam a empresa válida à data da entrega do pedido</a:t>
          </a:r>
        </a:p>
        <a:p>
          <a:pPr algn="l" rtl="0">
            <a:defRPr sz="1000"/>
          </a:pPr>
          <a:r>
            <a:rPr lang="pt-PT" sz="1000" b="0" i="0" u="none" strike="noStrike" baseline="0">
              <a:solidFill>
                <a:srgbClr val="000000"/>
              </a:solidFill>
              <a:latin typeface="Arial"/>
              <a:cs typeface="Arial"/>
            </a:rPr>
            <a:t>Ou,</a:t>
          </a:r>
        </a:p>
        <a:p>
          <a:pPr algn="l" rtl="0">
            <a:defRPr sz="1000"/>
          </a:pPr>
          <a:r>
            <a:rPr lang="pt-PT" sz="1000" b="0" i="0" u="none" strike="noStrike" baseline="0">
              <a:solidFill>
                <a:srgbClr val="000000"/>
              </a:solidFill>
              <a:latin typeface="Arial"/>
              <a:cs typeface="Arial"/>
            </a:rPr>
            <a:t>- Indicar o código de acesso à certidão permanente do registo comercial, no respectivo sítio da INTERNET   </a:t>
          </a:r>
        </a:p>
        <a:p>
          <a:pPr algn="l" rtl="0">
            <a:defRPr sz="1000"/>
          </a:pPr>
          <a:r>
            <a:rPr lang="pt-PT" sz="1000" b="0" i="0" u="none" strike="noStrike" baseline="0">
              <a:solidFill>
                <a:srgbClr val="000000"/>
              </a:solidFill>
              <a:latin typeface="Arial"/>
              <a:cs typeface="Arial"/>
            </a:rPr>
            <a:t>- Pacto social </a:t>
          </a:r>
        </a:p>
        <a:p>
          <a:pPr algn="l" rtl="0">
            <a:defRPr sz="1000"/>
          </a:pPr>
          <a:r>
            <a:rPr lang="pt-PT" sz="1000" b="0" i="0" u="none" strike="noStrike" baseline="0">
              <a:solidFill>
                <a:srgbClr val="000000"/>
              </a:solidFill>
              <a:latin typeface="Arial"/>
              <a:cs typeface="Arial"/>
            </a:rPr>
            <a:t>- Organograma simples e funcional </a:t>
          </a:r>
        </a:p>
        <a:p>
          <a:pPr algn="l" rtl="0">
            <a:defRPr sz="1000"/>
          </a:pPr>
          <a:r>
            <a:rPr lang="pt-PT" sz="1000" b="0" i="0" u="none" strike="noStrike" baseline="0">
              <a:solidFill>
                <a:srgbClr val="000000"/>
              </a:solidFill>
              <a:latin typeface="Arial"/>
              <a:cs typeface="Arial"/>
            </a:rPr>
            <a:t>- Documento de identificação das pessoas que obrigam a empresa</a:t>
          </a:r>
        </a:p>
        <a:p>
          <a:pPr algn="l" rtl="0">
            <a:defRPr sz="1000"/>
          </a:pPr>
          <a:r>
            <a:rPr lang="pt-PT" sz="1000" b="0" i="0" u="none" strike="noStrike" baseline="0">
              <a:solidFill>
                <a:srgbClr val="000000"/>
              </a:solidFill>
              <a:latin typeface="Arial"/>
              <a:cs typeface="Arial"/>
            </a:rPr>
            <a:t>- Certidão do registo criminal do proprietário e/ou das pessoas que obrigam a empresa, válida à data da entrega do pedido</a:t>
          </a:r>
        </a:p>
        <a:p>
          <a:pPr algn="l" rtl="0">
            <a:defRPr sz="1000"/>
          </a:pPr>
          <a:r>
            <a:rPr lang="pt-PT" sz="1000" b="0" i="0" u="none" strike="noStrike" baseline="0">
              <a:solidFill>
                <a:srgbClr val="000000"/>
              </a:solidFill>
              <a:latin typeface="Arial"/>
              <a:cs typeface="Arial"/>
            </a:rPr>
            <a:t>- Certidão do registo criminal da empresa válida à data da entrega do pedido</a:t>
          </a:r>
        </a:p>
        <a:p>
          <a:pPr algn="l" rtl="0">
            <a:defRPr sz="1000"/>
          </a:pPr>
          <a:r>
            <a:rPr lang="pt-PT" sz="1000" b="0" i="0" u="none" strike="noStrike" baseline="0">
              <a:solidFill>
                <a:srgbClr val="000000"/>
              </a:solidFill>
              <a:latin typeface="Arial"/>
              <a:cs typeface="Arial"/>
            </a:rPr>
            <a:t>- Certidão do registo criminal do representante legal em matérias aduaneiras se for caso disso, válida à data da entrega do pedido</a:t>
          </a:r>
        </a:p>
        <a:p>
          <a:pPr algn="l" rtl="0">
            <a:defRPr sz="1000"/>
          </a:pPr>
          <a:r>
            <a:rPr lang="pt-PT" sz="1000" b="0" i="0" u="none" strike="noStrike" baseline="0">
              <a:solidFill>
                <a:srgbClr val="000000"/>
              </a:solidFill>
              <a:latin typeface="Arial"/>
              <a:cs typeface="Arial"/>
            </a:rPr>
            <a:t>- Plano de contas </a:t>
          </a:r>
        </a:p>
        <a:p>
          <a:pPr algn="l" rtl="0">
            <a:defRPr sz="1000"/>
          </a:pPr>
          <a:r>
            <a:rPr lang="pt-PT" sz="1000" b="0" i="0" u="none" strike="noStrike" baseline="0">
              <a:solidFill>
                <a:srgbClr val="000000"/>
              </a:solidFill>
              <a:latin typeface="Arial"/>
              <a:cs typeface="Arial"/>
            </a:rPr>
            <a:t>- Relatórios anuais de contas dos últimos três anos </a:t>
          </a:r>
        </a:p>
        <a:p>
          <a:pPr algn="l" rtl="0">
            <a:defRPr sz="1000"/>
          </a:pPr>
          <a:r>
            <a:rPr lang="pt-PT" sz="1000" b="0" i="0" u="none" strike="noStrike" baseline="0">
              <a:solidFill>
                <a:srgbClr val="000000"/>
              </a:solidFill>
              <a:latin typeface="Arial"/>
              <a:cs typeface="Arial"/>
            </a:rPr>
            <a:t>- Certificação de contas </a:t>
          </a:r>
        </a:p>
        <a:p>
          <a:pPr algn="l" rtl="0">
            <a:defRPr sz="1000"/>
          </a:pPr>
          <a:r>
            <a:rPr lang="pt-PT" sz="1000" b="0" i="0" u="none" strike="noStrike" baseline="0">
              <a:solidFill>
                <a:srgbClr val="000000"/>
              </a:solidFill>
              <a:latin typeface="Arial"/>
              <a:cs typeface="Arial"/>
            </a:rPr>
            <a:t>- Planta das instalações </a:t>
          </a:r>
        </a:p>
        <a:p>
          <a:pPr algn="l" rtl="0">
            <a:defRPr sz="1000"/>
          </a:pPr>
          <a:r>
            <a:rPr lang="pt-PT" sz="1000" b="0" i="0" u="none" strike="noStrike" baseline="0">
              <a:solidFill>
                <a:srgbClr val="000000"/>
              </a:solidFill>
              <a:latin typeface="Arial"/>
              <a:cs typeface="Arial"/>
            </a:rPr>
            <a:t>Apesar de não ser obrigatório, deverá ainda ser referido nas instruções de preenchimento que:</a:t>
          </a:r>
        </a:p>
        <a:p>
          <a:pPr algn="l" rtl="0">
            <a:defRPr sz="1000"/>
          </a:pPr>
          <a:r>
            <a:rPr lang="pt-PT" sz="1000" b="0" i="0" u="none" strike="noStrike" baseline="0">
              <a:solidFill>
                <a:srgbClr val="000000"/>
              </a:solidFill>
              <a:latin typeface="Arial"/>
              <a:cs typeface="Arial"/>
            </a:rPr>
            <a:t>“Recomenda-se que seja entregue simultaneamente com a restante documentação o questionário de autoavaliação devidamente preenchido, disponível no sítio da </a:t>
          </a:r>
        </a:p>
        <a:p>
          <a:pPr algn="l" rtl="0">
            <a:defRPr sz="1000"/>
          </a:pPr>
          <a:r>
            <a:rPr lang="pt-PT" sz="1000" b="0" i="0" u="none" strike="noStrike" baseline="0">
              <a:solidFill>
                <a:srgbClr val="000000"/>
              </a:solidFill>
              <a:latin typeface="Arial"/>
              <a:cs typeface="Arial"/>
            </a:rPr>
            <a:t>Internet da DGAIEC:</a:t>
          </a:r>
        </a:p>
        <a:p>
          <a:pPr algn="l" rtl="0">
            <a:defRPr sz="1000"/>
          </a:pPr>
          <a:r>
            <a:rPr lang="pt-PT" sz="1000" b="0" i="0" u="none" strike="noStrike" baseline="0">
              <a:solidFill>
                <a:srgbClr val="000000"/>
              </a:solidFill>
              <a:latin typeface="Arial"/>
              <a:cs typeface="Arial"/>
            </a:rPr>
            <a:t>http://www.dgaiec.min-financas.pt/NR/rdonlyres/5A7EF89F-7119-4A1E-A2E6-3FDBFA9EB2D6/0/questionario_aeo.doc</a:t>
          </a:r>
        </a:p>
        <a:p>
          <a:pPr algn="l" rtl="0">
            <a:defRPr sz="1000"/>
          </a:pPr>
          <a:r>
            <a:rPr lang="pt-PT" sz="1000" b="0" i="0" u="none" strike="noStrike" baseline="0">
              <a:solidFill>
                <a:srgbClr val="000000"/>
              </a:solidFill>
              <a:latin typeface="Arial"/>
              <a:cs typeface="Arial"/>
            </a:rPr>
            <a:t>e respectivas notas explicativas</a:t>
          </a:r>
        </a:p>
        <a:p>
          <a:pPr algn="l" rtl="0">
            <a:defRPr sz="1000"/>
          </a:pPr>
          <a:r>
            <a:rPr lang="pt-PT" sz="1000" b="0" i="0" u="none" strike="noStrike" baseline="0">
              <a:solidFill>
                <a:srgbClr val="000000"/>
              </a:solidFill>
              <a:latin typeface="Arial"/>
              <a:cs typeface="Arial"/>
            </a:rPr>
            <a:t>http://www.dgaiec.min-financas.pt/NR/rdonlyres/85311A46-ACD4-4ACB-8776-0E51B6F9AC1E/0/notas_explicaticas_quest.pdf</a:t>
          </a:r>
        </a:p>
        <a:p>
          <a:pPr algn="l" rtl="0">
            <a:defRPr sz="1000"/>
          </a:pPr>
          <a:r>
            <a:rPr lang="pt-PT" sz="1000" b="0" i="0" u="none" strike="noStrike" baseline="0">
              <a:solidFill>
                <a:srgbClr val="000000"/>
              </a:solidFill>
              <a:latin typeface="Arial"/>
              <a:cs typeface="Arial"/>
            </a:rPr>
            <a:t>Este instrumento de auto-avaliação reveste um carácter particularmente importante para os operadores económicos e deve ser utilizado com rigor. Os resultados deste exercício serão, numa fase posterior, objecto de uma auditoria prévia à concessão do estatuto requerido”.</a:t>
          </a:r>
        </a:p>
        <a:p>
          <a:pPr algn="l" rtl="0">
            <a:defRPr sz="1000"/>
          </a:pPr>
          <a:endParaRPr lang="pt-PT" sz="1000" b="0" i="0" u="none" strike="noStrike" baseline="0">
            <a:solidFill>
              <a:srgbClr val="000000"/>
            </a:solidFill>
            <a:latin typeface="Arial"/>
            <a:cs typeface="Arial"/>
          </a:endParaRPr>
        </a:p>
        <a:p>
          <a:pPr algn="l" rtl="0">
            <a:defRPr sz="1000"/>
          </a:pPr>
          <a:endParaRPr lang="pt-PT" sz="1000" b="0" i="0" u="none" strike="noStrike" baseline="0">
            <a:solidFill>
              <a:srgbClr val="00000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66675</xdr:colOff>
      <xdr:row>3</xdr:row>
      <xdr:rowOff>38100</xdr:rowOff>
    </xdr:from>
    <xdr:to>
      <xdr:col>12</xdr:col>
      <xdr:colOff>38100</xdr:colOff>
      <xdr:row>9</xdr:row>
      <xdr:rowOff>152400</xdr:rowOff>
    </xdr:to>
    <xdr:pic>
      <xdr:nvPicPr>
        <xdr:cNvPr id="11417" name="Picture 19">
          <a:extLst>
            <a:ext uri="{FF2B5EF4-FFF2-40B4-BE49-F238E27FC236}">
              <a16:creationId xmlns:a16="http://schemas.microsoft.com/office/drawing/2014/main" id="{00000000-0008-0000-0200-000099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409575"/>
          <a:ext cx="1476375"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39</xdr:col>
      <xdr:colOff>104775</xdr:colOff>
      <xdr:row>4</xdr:row>
      <xdr:rowOff>28575</xdr:rowOff>
    </xdr:from>
    <xdr:to>
      <xdr:col>47</xdr:col>
      <xdr:colOff>38100</xdr:colOff>
      <xdr:row>7</xdr:row>
      <xdr:rowOff>114300</xdr:rowOff>
    </xdr:to>
    <xdr:pic>
      <xdr:nvPicPr>
        <xdr:cNvPr id="11418" name="Picture 21" descr="logo-iapmei">
          <a:extLst>
            <a:ext uri="{FF2B5EF4-FFF2-40B4-BE49-F238E27FC236}">
              <a16:creationId xmlns:a16="http://schemas.microsoft.com/office/drawing/2014/main" id="{00000000-0008-0000-0200-00009A2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05475" y="561975"/>
          <a:ext cx="122872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104775</xdr:colOff>
      <xdr:row>47</xdr:row>
      <xdr:rowOff>19050</xdr:rowOff>
    </xdr:from>
    <xdr:to>
      <xdr:col>34</xdr:col>
      <xdr:colOff>38100</xdr:colOff>
      <xdr:row>50</xdr:row>
      <xdr:rowOff>28575</xdr:rowOff>
    </xdr:to>
    <xdr:sp macro="" textlink="">
      <xdr:nvSpPr>
        <xdr:cNvPr id="10242" name="Text Box 2">
          <a:extLst>
            <a:ext uri="{FF2B5EF4-FFF2-40B4-BE49-F238E27FC236}">
              <a16:creationId xmlns:a16="http://schemas.microsoft.com/office/drawing/2014/main" id="{00000000-0008-0000-0500-000002280000}"/>
            </a:ext>
          </a:extLst>
        </xdr:cNvPr>
        <xdr:cNvSpPr txBox="1">
          <a:spLocks noChangeArrowheads="1"/>
        </xdr:cNvSpPr>
      </xdr:nvSpPr>
      <xdr:spPr bwMode="auto">
        <a:xfrm>
          <a:off x="104775" y="7134225"/>
          <a:ext cx="5572125" cy="495300"/>
        </a:xfrm>
        <a:prstGeom prst="rect">
          <a:avLst/>
        </a:prstGeom>
        <a:noFill/>
        <a:ln w="9525">
          <a:noFill/>
          <a:miter lim="800000"/>
          <a:headEnd/>
          <a:tailEnd/>
        </a:ln>
        <a:effectLst>
          <a:outerShdw dist="35921" dir="2700000" algn="ctr" rotWithShape="0">
            <a:srgbClr val="808080"/>
          </a:outerShdw>
        </a:effectLst>
      </xdr:spPr>
      <xdr:txBody>
        <a:bodyPr vertOverflow="clip" wrap="square" lIns="27432" tIns="22860" rIns="27432" bIns="0" anchor="t" upright="1"/>
        <a:lstStyle/>
        <a:p>
          <a:pPr algn="just" rtl="0">
            <a:defRPr sz="1000"/>
          </a:pPr>
          <a:r>
            <a:rPr lang="pt-PT" sz="900" b="1" i="0" u="none" strike="noStrike" baseline="0">
              <a:solidFill>
                <a:srgbClr val="000000"/>
              </a:solidFill>
              <a:latin typeface="Arial"/>
              <a:cs typeface="Arial"/>
            </a:rPr>
            <a:t>Os promotores, abaixo assinados, solicitam a concessão dos benefícios fiscais referidos no quadro E, a que se candidatam, e declaram ser verdadeiras todas as informações constantes do presente formulário de candidatura. </a:t>
          </a:r>
        </a:p>
      </xdr:txBody>
    </xdr:sp>
    <xdr:clientData/>
  </xdr:twoCellAnchor>
  <xdr:twoCellAnchor>
    <xdr:from>
      <xdr:col>2</xdr:col>
      <xdr:colOff>19050</xdr:colOff>
      <xdr:row>5</xdr:row>
      <xdr:rowOff>28575</xdr:rowOff>
    </xdr:from>
    <xdr:to>
      <xdr:col>28</xdr:col>
      <xdr:colOff>0</xdr:colOff>
      <xdr:row>10</xdr:row>
      <xdr:rowOff>104775</xdr:rowOff>
    </xdr:to>
    <xdr:sp macro="" textlink="">
      <xdr:nvSpPr>
        <xdr:cNvPr id="10245" name="Text Box 5">
          <a:extLst>
            <a:ext uri="{FF2B5EF4-FFF2-40B4-BE49-F238E27FC236}">
              <a16:creationId xmlns:a16="http://schemas.microsoft.com/office/drawing/2014/main" id="{00000000-0008-0000-0500-000005280000}"/>
            </a:ext>
          </a:extLst>
        </xdr:cNvPr>
        <xdr:cNvSpPr txBox="1">
          <a:spLocks noChangeArrowheads="1"/>
        </xdr:cNvSpPr>
      </xdr:nvSpPr>
      <xdr:spPr bwMode="auto">
        <a:xfrm>
          <a:off x="361950" y="876300"/>
          <a:ext cx="4305300" cy="838200"/>
        </a:xfrm>
        <a:prstGeom prst="rect">
          <a:avLst/>
        </a:prstGeom>
        <a:noFill/>
        <a:ln w="9525">
          <a:noFill/>
          <a:miter lim="800000"/>
          <a:headEnd/>
          <a:tailEnd/>
        </a:ln>
        <a:effectLst/>
      </xdr:spPr>
      <xdr:txBody>
        <a:bodyPr vertOverflow="clip" wrap="square" lIns="27432" tIns="22860" rIns="27432" bIns="0" anchor="t" upright="1"/>
        <a:lstStyle/>
        <a:p>
          <a:pPr algn="just" rtl="0">
            <a:defRPr sz="1000"/>
          </a:pPr>
          <a:r>
            <a:rPr lang="pt-PT" sz="1000" b="0" i="0" u="none" strike="noStrike" baseline="0">
              <a:solidFill>
                <a:srgbClr val="000000"/>
              </a:solidFill>
              <a:latin typeface="Arial"/>
              <a:cs typeface="Arial"/>
            </a:rPr>
            <a:t>Fotocópia do D.R. com a publicação dos estatutos ou certidão da escritura de constituição da sociedade com todas as alterações ao pacto social ou comprovação de que já requereu a inscrição na Conservatória do Registo Comercial competente no caso de constituição da sociedade nos 60 dias úteis anteriores à data de apresentação da candidatura</a:t>
          </a:r>
        </a:p>
      </xdr:txBody>
    </xdr:sp>
    <xdr:clientData/>
  </xdr:twoCellAnchor>
  <xdr:twoCellAnchor>
    <xdr:from>
      <xdr:col>2</xdr:col>
      <xdr:colOff>19050</xdr:colOff>
      <xdr:row>23</xdr:row>
      <xdr:rowOff>142875</xdr:rowOff>
    </xdr:from>
    <xdr:to>
      <xdr:col>27</xdr:col>
      <xdr:colOff>104775</xdr:colOff>
      <xdr:row>26</xdr:row>
      <xdr:rowOff>19050</xdr:rowOff>
    </xdr:to>
    <xdr:sp macro="" textlink="">
      <xdr:nvSpPr>
        <xdr:cNvPr id="10250" name="Text Box 10">
          <a:extLst>
            <a:ext uri="{FF2B5EF4-FFF2-40B4-BE49-F238E27FC236}">
              <a16:creationId xmlns:a16="http://schemas.microsoft.com/office/drawing/2014/main" id="{00000000-0008-0000-0500-00000A280000}"/>
            </a:ext>
          </a:extLst>
        </xdr:cNvPr>
        <xdr:cNvSpPr txBox="1">
          <a:spLocks noChangeArrowheads="1"/>
        </xdr:cNvSpPr>
      </xdr:nvSpPr>
      <xdr:spPr bwMode="auto">
        <a:xfrm>
          <a:off x="361950" y="3733800"/>
          <a:ext cx="4267200" cy="333375"/>
        </a:xfrm>
        <a:prstGeom prst="rect">
          <a:avLst/>
        </a:prstGeom>
        <a:noFill/>
        <a:ln w="9525">
          <a:noFill/>
          <a:miter lim="800000"/>
          <a:headEnd/>
          <a:tailEnd/>
        </a:ln>
        <a:effectLst/>
      </xdr:spPr>
      <xdr:txBody>
        <a:bodyPr vertOverflow="clip" wrap="square" lIns="27432" tIns="22860" rIns="27432" bIns="0" anchor="t" upright="1"/>
        <a:lstStyle/>
        <a:p>
          <a:pPr algn="just" rtl="0">
            <a:defRPr sz="1000"/>
          </a:pPr>
          <a:r>
            <a:rPr lang="pt-PT" sz="1000" b="0" i="0" u="none" strike="noStrike" baseline="0">
              <a:solidFill>
                <a:srgbClr val="000000"/>
              </a:solidFill>
              <a:latin typeface="Arial"/>
              <a:cs typeface="Arial"/>
            </a:rPr>
            <a:t>Declaração de compromisso de cumprimento das condições necessárias à actividade, nomeadamente em matéria de licenciamento </a:t>
          </a:r>
          <a:r>
            <a:rPr lang="pt-PT" sz="1000" b="1" i="0" u="none" strike="noStrike" baseline="0">
              <a:solidFill>
                <a:srgbClr val="000000"/>
              </a:solidFill>
              <a:latin typeface="Arial"/>
              <a:cs typeface="Arial"/>
            </a:rPr>
            <a:t>(*)</a:t>
          </a:r>
          <a:r>
            <a:rPr lang="pt-PT" sz="1000" b="0" i="0" u="none" strike="noStrike" baseline="0">
              <a:solidFill>
                <a:srgbClr val="000000"/>
              </a:solidFill>
              <a:latin typeface="Arial"/>
              <a:cs typeface="Arial"/>
            </a:rPr>
            <a:t>.</a:t>
          </a:r>
        </a:p>
      </xdr:txBody>
    </xdr:sp>
    <xdr:clientData/>
  </xdr:twoCellAnchor>
  <xdr:twoCellAnchor>
    <xdr:from>
      <xdr:col>2</xdr:col>
      <xdr:colOff>0</xdr:colOff>
      <xdr:row>28</xdr:row>
      <xdr:rowOff>142875</xdr:rowOff>
    </xdr:from>
    <xdr:to>
      <xdr:col>27</xdr:col>
      <xdr:colOff>123825</xdr:colOff>
      <xdr:row>32</xdr:row>
      <xdr:rowOff>47625</xdr:rowOff>
    </xdr:to>
    <xdr:sp macro="" textlink="">
      <xdr:nvSpPr>
        <xdr:cNvPr id="10254" name="Text Box 14">
          <a:extLst>
            <a:ext uri="{FF2B5EF4-FFF2-40B4-BE49-F238E27FC236}">
              <a16:creationId xmlns:a16="http://schemas.microsoft.com/office/drawing/2014/main" id="{00000000-0008-0000-0500-00000E280000}"/>
            </a:ext>
          </a:extLst>
        </xdr:cNvPr>
        <xdr:cNvSpPr txBox="1">
          <a:spLocks noChangeArrowheads="1"/>
        </xdr:cNvSpPr>
      </xdr:nvSpPr>
      <xdr:spPr bwMode="auto">
        <a:xfrm>
          <a:off x="342900" y="4495800"/>
          <a:ext cx="4305300" cy="514350"/>
        </a:xfrm>
        <a:prstGeom prst="rect">
          <a:avLst/>
        </a:prstGeom>
        <a:noFill/>
        <a:ln w="9525">
          <a:noFill/>
          <a:miter lim="800000"/>
          <a:headEnd/>
          <a:tailEnd/>
        </a:ln>
      </xdr:spPr>
      <xdr:txBody>
        <a:bodyPr vertOverflow="clip" wrap="square" lIns="27432" tIns="22860" rIns="27432" bIns="0" anchor="t" upright="1"/>
        <a:lstStyle/>
        <a:p>
          <a:pPr algn="just" rtl="0">
            <a:defRPr sz="1000"/>
          </a:pPr>
          <a:r>
            <a:rPr lang="pt-PT" sz="1000" b="0" i="0" u="none" strike="noStrike" baseline="0">
              <a:solidFill>
                <a:srgbClr val="000000"/>
              </a:solidFill>
              <a:latin typeface="Arial"/>
              <a:cs typeface="Arial"/>
            </a:rPr>
            <a:t>Definição do sistema do controlo adequado à análise e ao acompanhamento do projecto e </a:t>
          </a:r>
          <a:r>
            <a:rPr lang="pt-PT" sz="1000" b="0" i="0" u="sng" strike="noStrike" baseline="0">
              <a:solidFill>
                <a:srgbClr val="000000"/>
              </a:solidFill>
              <a:latin typeface="Arial"/>
              <a:cs typeface="Arial"/>
            </a:rPr>
            <a:t>declaração de compromisso</a:t>
          </a:r>
          <a:r>
            <a:rPr lang="pt-PT" sz="1000" b="0" i="0" u="none" strike="noStrike" baseline="0">
              <a:solidFill>
                <a:srgbClr val="000000"/>
              </a:solidFill>
              <a:latin typeface="Arial"/>
              <a:cs typeface="Arial"/>
            </a:rPr>
            <a:t> </a:t>
          </a:r>
          <a:r>
            <a:rPr lang="pt-PT" sz="1000" b="1" i="0" u="none" strike="noStrike" baseline="0">
              <a:solidFill>
                <a:srgbClr val="000000"/>
              </a:solidFill>
              <a:latin typeface="Arial"/>
              <a:cs typeface="Arial"/>
            </a:rPr>
            <a:t>(*)</a:t>
          </a:r>
          <a:r>
            <a:rPr lang="pt-PT" sz="1000" b="0" i="0" u="none" strike="noStrike" baseline="0">
              <a:solidFill>
                <a:srgbClr val="000000"/>
              </a:solidFill>
              <a:latin typeface="Arial"/>
              <a:cs typeface="Arial"/>
            </a:rPr>
            <a:t> de que irá ser seguido, ou da correspondente implementação, caso não exista. </a:t>
          </a:r>
        </a:p>
      </xdr:txBody>
    </xdr:sp>
    <xdr:clientData/>
  </xdr:twoCellAnchor>
  <xdr:twoCellAnchor>
    <xdr:from>
      <xdr:col>2</xdr:col>
      <xdr:colOff>0</xdr:colOff>
      <xdr:row>33</xdr:row>
      <xdr:rowOff>0</xdr:rowOff>
    </xdr:from>
    <xdr:to>
      <xdr:col>28</xdr:col>
      <xdr:colOff>0</xdr:colOff>
      <xdr:row>36</xdr:row>
      <xdr:rowOff>28575</xdr:rowOff>
    </xdr:to>
    <xdr:sp macro="" textlink="">
      <xdr:nvSpPr>
        <xdr:cNvPr id="10256" name="Text Box 16">
          <a:extLst>
            <a:ext uri="{FF2B5EF4-FFF2-40B4-BE49-F238E27FC236}">
              <a16:creationId xmlns:a16="http://schemas.microsoft.com/office/drawing/2014/main" id="{00000000-0008-0000-0500-000010280000}"/>
            </a:ext>
          </a:extLst>
        </xdr:cNvPr>
        <xdr:cNvSpPr txBox="1">
          <a:spLocks noChangeArrowheads="1"/>
        </xdr:cNvSpPr>
      </xdr:nvSpPr>
      <xdr:spPr bwMode="auto">
        <a:xfrm>
          <a:off x="342900" y="5114925"/>
          <a:ext cx="4324350" cy="485775"/>
        </a:xfrm>
        <a:prstGeom prst="rect">
          <a:avLst/>
        </a:prstGeom>
        <a:noFill/>
        <a:ln w="9525">
          <a:noFill/>
          <a:miter lim="800000"/>
          <a:headEnd/>
          <a:tailEnd/>
        </a:ln>
      </xdr:spPr>
      <xdr:txBody>
        <a:bodyPr vertOverflow="clip" wrap="square" lIns="27432" tIns="22860" rIns="27432" bIns="0" anchor="t" upright="1"/>
        <a:lstStyle/>
        <a:p>
          <a:pPr algn="just" rtl="0">
            <a:defRPr sz="1000"/>
          </a:pPr>
          <a:r>
            <a:rPr lang="pt-PT" sz="1000" b="0" i="0" u="none" strike="noStrike" baseline="0">
              <a:solidFill>
                <a:srgbClr val="000000"/>
              </a:solidFill>
              <a:latin typeface="Arial"/>
              <a:cs typeface="Arial"/>
            </a:rPr>
            <a:t>Declaração em como o promotor não se candidatou a apoios da mesma natureza, para as mesmas despesas de investimento que integram esta candidatura </a:t>
          </a:r>
          <a:r>
            <a:rPr lang="pt-PT" sz="1000" b="1" i="0" u="none" strike="noStrike" baseline="0">
              <a:solidFill>
                <a:srgbClr val="000000"/>
              </a:solidFill>
              <a:latin typeface="Arial"/>
              <a:cs typeface="Arial"/>
            </a:rPr>
            <a:t>(*)</a:t>
          </a:r>
          <a:r>
            <a:rPr lang="pt-PT" sz="1000" b="0" i="0" u="none" strike="noStrike" baseline="0">
              <a:solidFill>
                <a:srgbClr val="000000"/>
              </a:solidFill>
              <a:latin typeface="Arial"/>
              <a:cs typeface="Arial"/>
            </a:rPr>
            <a:t>.</a:t>
          </a:r>
        </a:p>
      </xdr:txBody>
    </xdr:sp>
    <xdr:clientData/>
  </xdr:twoCellAnchor>
  <xdr:twoCellAnchor>
    <xdr:from>
      <xdr:col>2</xdr:col>
      <xdr:colOff>9525</xdr:colOff>
      <xdr:row>37</xdr:row>
      <xdr:rowOff>0</xdr:rowOff>
    </xdr:from>
    <xdr:to>
      <xdr:col>28</xdr:col>
      <xdr:colOff>0</xdr:colOff>
      <xdr:row>40</xdr:row>
      <xdr:rowOff>19050</xdr:rowOff>
    </xdr:to>
    <xdr:sp macro="" textlink="">
      <xdr:nvSpPr>
        <xdr:cNvPr id="10258" name="Text Box 18">
          <a:extLst>
            <a:ext uri="{FF2B5EF4-FFF2-40B4-BE49-F238E27FC236}">
              <a16:creationId xmlns:a16="http://schemas.microsoft.com/office/drawing/2014/main" id="{00000000-0008-0000-0500-000012280000}"/>
            </a:ext>
          </a:extLst>
        </xdr:cNvPr>
        <xdr:cNvSpPr txBox="1">
          <a:spLocks noChangeArrowheads="1"/>
        </xdr:cNvSpPr>
      </xdr:nvSpPr>
      <xdr:spPr bwMode="auto">
        <a:xfrm>
          <a:off x="352425" y="5724525"/>
          <a:ext cx="4314825" cy="476250"/>
        </a:xfrm>
        <a:prstGeom prst="rect">
          <a:avLst/>
        </a:prstGeom>
        <a:noFill/>
        <a:ln w="9525">
          <a:noFill/>
          <a:miter lim="800000"/>
          <a:headEnd/>
          <a:tailEnd/>
        </a:ln>
      </xdr:spPr>
      <xdr:txBody>
        <a:bodyPr vertOverflow="clip" wrap="square" lIns="27432" tIns="22860" rIns="27432" bIns="0" anchor="t" upright="1"/>
        <a:lstStyle/>
        <a:p>
          <a:pPr algn="just" rtl="0">
            <a:defRPr sz="1000"/>
          </a:pPr>
          <a:r>
            <a:rPr lang="pt-PT" sz="1000" b="0" i="0" u="none" strike="noStrike" baseline="0">
              <a:solidFill>
                <a:srgbClr val="000000"/>
              </a:solidFill>
              <a:latin typeface="Arial"/>
              <a:cs typeface="Arial"/>
            </a:rPr>
            <a:t>Declaração do promotor de que manterá os postos de trabalho a criar até ao final da vigência do contrato de concessão de benefícios fiscais </a:t>
          </a:r>
          <a:r>
            <a:rPr lang="pt-PT" sz="1000" b="1" i="0" u="none" strike="noStrike" baseline="0">
              <a:solidFill>
                <a:srgbClr val="000000"/>
              </a:solidFill>
              <a:latin typeface="Arial"/>
              <a:cs typeface="Arial"/>
            </a:rPr>
            <a:t>(*)</a:t>
          </a:r>
          <a:r>
            <a:rPr lang="pt-PT" sz="1000" b="0" i="0" u="none" strike="noStrike" baseline="0">
              <a:solidFill>
                <a:srgbClr val="000000"/>
              </a:solidFill>
              <a:latin typeface="Arial"/>
              <a:cs typeface="Arial"/>
            </a:rPr>
            <a:t>. </a:t>
          </a:r>
        </a:p>
      </xdr:txBody>
    </xdr:sp>
    <xdr:clientData/>
  </xdr:twoCellAnchor>
  <xdr:twoCellAnchor>
    <xdr:from>
      <xdr:col>2</xdr:col>
      <xdr:colOff>19050</xdr:colOff>
      <xdr:row>27</xdr:row>
      <xdr:rowOff>0</xdr:rowOff>
    </xdr:from>
    <xdr:to>
      <xdr:col>23</xdr:col>
      <xdr:colOff>19050</xdr:colOff>
      <xdr:row>28</xdr:row>
      <xdr:rowOff>38100</xdr:rowOff>
    </xdr:to>
    <xdr:sp macro="" textlink="">
      <xdr:nvSpPr>
        <xdr:cNvPr id="10263" name="Text Box 23">
          <a:extLst>
            <a:ext uri="{FF2B5EF4-FFF2-40B4-BE49-F238E27FC236}">
              <a16:creationId xmlns:a16="http://schemas.microsoft.com/office/drawing/2014/main" id="{00000000-0008-0000-0500-000017280000}"/>
            </a:ext>
          </a:extLst>
        </xdr:cNvPr>
        <xdr:cNvSpPr txBox="1">
          <a:spLocks noChangeArrowheads="1"/>
        </xdr:cNvSpPr>
      </xdr:nvSpPr>
      <xdr:spPr bwMode="auto">
        <a:xfrm>
          <a:off x="361950" y="4200525"/>
          <a:ext cx="3609975"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pt-PT" sz="1000" b="0" i="0" u="none" strike="noStrike" baseline="0">
              <a:solidFill>
                <a:srgbClr val="000000"/>
              </a:solidFill>
              <a:latin typeface="Arial"/>
              <a:cs typeface="Arial"/>
            </a:rPr>
            <a:t>Fotocópia do Cartão de Pessoa Colectiva </a:t>
          </a:r>
        </a:p>
      </xdr:txBody>
    </xdr:sp>
    <xdr:clientData/>
  </xdr:twoCellAnchor>
  <xdr:twoCellAnchor>
    <xdr:from>
      <xdr:col>2</xdr:col>
      <xdr:colOff>19050</xdr:colOff>
      <xdr:row>21</xdr:row>
      <xdr:rowOff>0</xdr:rowOff>
    </xdr:from>
    <xdr:to>
      <xdr:col>27</xdr:col>
      <xdr:colOff>66675</xdr:colOff>
      <xdr:row>23</xdr:row>
      <xdr:rowOff>28575</xdr:rowOff>
    </xdr:to>
    <xdr:sp macro="" textlink="">
      <xdr:nvSpPr>
        <xdr:cNvPr id="10264" name="Text Box 24">
          <a:extLst>
            <a:ext uri="{FF2B5EF4-FFF2-40B4-BE49-F238E27FC236}">
              <a16:creationId xmlns:a16="http://schemas.microsoft.com/office/drawing/2014/main" id="{00000000-0008-0000-0500-000018280000}"/>
            </a:ext>
          </a:extLst>
        </xdr:cNvPr>
        <xdr:cNvSpPr txBox="1">
          <a:spLocks noChangeArrowheads="1"/>
        </xdr:cNvSpPr>
      </xdr:nvSpPr>
      <xdr:spPr bwMode="auto">
        <a:xfrm>
          <a:off x="361950" y="3286125"/>
          <a:ext cx="4229100" cy="333375"/>
        </a:xfrm>
        <a:prstGeom prst="rect">
          <a:avLst/>
        </a:prstGeom>
        <a:noFill/>
        <a:ln w="9525">
          <a:noFill/>
          <a:miter lim="800000"/>
          <a:headEnd/>
          <a:tailEnd/>
        </a:ln>
      </xdr:spPr>
      <xdr:txBody>
        <a:bodyPr vertOverflow="clip" wrap="square" lIns="27432" tIns="22860" rIns="0" bIns="0" anchor="t" upright="1"/>
        <a:lstStyle/>
        <a:p>
          <a:pPr algn="l" rtl="0">
            <a:defRPr sz="1000"/>
          </a:pPr>
          <a:r>
            <a:rPr lang="pt-PT" sz="1000" b="0" i="0" u="none" strike="noStrike" baseline="0">
              <a:solidFill>
                <a:srgbClr val="000000"/>
              </a:solidFill>
              <a:latin typeface="Arial"/>
              <a:cs typeface="Arial"/>
            </a:rPr>
            <a:t>Cópia dos documentos contabilísticos dos últimos 3 exercícios (Mod. 22 do IRC) e respectivos Relatórios e Contas</a:t>
          </a:r>
        </a:p>
      </xdr:txBody>
    </xdr:sp>
    <xdr:clientData/>
  </xdr:twoCellAnchor>
  <xdr:twoCellAnchor>
    <xdr:from>
      <xdr:col>2</xdr:col>
      <xdr:colOff>9525</xdr:colOff>
      <xdr:row>19</xdr:row>
      <xdr:rowOff>19050</xdr:rowOff>
    </xdr:from>
    <xdr:to>
      <xdr:col>22</xdr:col>
      <xdr:colOff>76200</xdr:colOff>
      <xdr:row>20</xdr:row>
      <xdr:rowOff>38100</xdr:rowOff>
    </xdr:to>
    <xdr:sp macro="" textlink="">
      <xdr:nvSpPr>
        <xdr:cNvPr id="10265" name="Text Box 25">
          <a:extLst>
            <a:ext uri="{FF2B5EF4-FFF2-40B4-BE49-F238E27FC236}">
              <a16:creationId xmlns:a16="http://schemas.microsoft.com/office/drawing/2014/main" id="{00000000-0008-0000-0500-000019280000}"/>
            </a:ext>
          </a:extLst>
        </xdr:cNvPr>
        <xdr:cNvSpPr txBox="1">
          <a:spLocks noChangeArrowheads="1"/>
        </xdr:cNvSpPr>
      </xdr:nvSpPr>
      <xdr:spPr bwMode="auto">
        <a:xfrm>
          <a:off x="352425" y="3000375"/>
          <a:ext cx="3533775" cy="171450"/>
        </a:xfrm>
        <a:prstGeom prst="rect">
          <a:avLst/>
        </a:prstGeom>
        <a:noFill/>
        <a:ln w="9525">
          <a:noFill/>
          <a:miter lim="800000"/>
          <a:headEnd/>
          <a:tailEnd/>
        </a:ln>
      </xdr:spPr>
      <xdr:txBody>
        <a:bodyPr vertOverflow="clip" wrap="square" lIns="27432" tIns="22860" rIns="0" bIns="0" anchor="t" upright="1"/>
        <a:lstStyle/>
        <a:p>
          <a:pPr algn="l" rtl="0">
            <a:defRPr sz="1000"/>
          </a:pPr>
          <a:r>
            <a:rPr lang="pt-PT" sz="1000" b="0" i="0" u="none" strike="noStrike" baseline="0">
              <a:solidFill>
                <a:srgbClr val="000000"/>
              </a:solidFill>
              <a:latin typeface="Arial"/>
              <a:cs typeface="Arial"/>
            </a:rPr>
            <a:t>Declaração de contabilidade organizada </a:t>
          </a:r>
          <a:r>
            <a:rPr lang="pt-PT" sz="1000" b="1" i="0" u="none" strike="noStrike" baseline="0">
              <a:solidFill>
                <a:srgbClr val="000000"/>
              </a:solidFill>
              <a:latin typeface="Arial"/>
              <a:cs typeface="Arial"/>
            </a:rPr>
            <a:t>(*)</a:t>
          </a:r>
          <a:r>
            <a:rPr lang="pt-PT" sz="1000" b="0" i="0" u="none" strike="noStrike" baseline="0">
              <a:solidFill>
                <a:srgbClr val="000000"/>
              </a:solidFill>
              <a:latin typeface="Arial"/>
              <a:cs typeface="Arial"/>
            </a:rPr>
            <a:t>.</a:t>
          </a:r>
          <a:r>
            <a:rPr lang="pt-PT" sz="1000" b="1" i="0" u="none" strike="noStrike" baseline="0">
              <a:solidFill>
                <a:srgbClr val="000000"/>
              </a:solidFill>
              <a:latin typeface="Arial"/>
              <a:cs typeface="Arial"/>
            </a:rPr>
            <a:t> </a:t>
          </a:r>
        </a:p>
      </xdr:txBody>
    </xdr:sp>
    <xdr:clientData/>
  </xdr:twoCellAnchor>
  <xdr:twoCellAnchor>
    <xdr:from>
      <xdr:col>2</xdr:col>
      <xdr:colOff>19050</xdr:colOff>
      <xdr:row>12</xdr:row>
      <xdr:rowOff>19050</xdr:rowOff>
    </xdr:from>
    <xdr:to>
      <xdr:col>25</xdr:col>
      <xdr:colOff>47625</xdr:colOff>
      <xdr:row>14</xdr:row>
      <xdr:rowOff>38100</xdr:rowOff>
    </xdr:to>
    <xdr:sp macro="" textlink="">
      <xdr:nvSpPr>
        <xdr:cNvPr id="10266" name="Text Box 26">
          <a:extLst>
            <a:ext uri="{FF2B5EF4-FFF2-40B4-BE49-F238E27FC236}">
              <a16:creationId xmlns:a16="http://schemas.microsoft.com/office/drawing/2014/main" id="{00000000-0008-0000-0500-00001A280000}"/>
            </a:ext>
          </a:extLst>
        </xdr:cNvPr>
        <xdr:cNvSpPr txBox="1">
          <a:spLocks noChangeArrowheads="1"/>
        </xdr:cNvSpPr>
      </xdr:nvSpPr>
      <xdr:spPr bwMode="auto">
        <a:xfrm>
          <a:off x="361950" y="1933575"/>
          <a:ext cx="3924300" cy="323850"/>
        </a:xfrm>
        <a:prstGeom prst="rect">
          <a:avLst/>
        </a:prstGeom>
        <a:noFill/>
        <a:ln w="9525">
          <a:noFill/>
          <a:miter lim="800000"/>
          <a:headEnd/>
          <a:tailEnd/>
        </a:ln>
      </xdr:spPr>
      <xdr:txBody>
        <a:bodyPr vertOverflow="clip" wrap="square" lIns="27432" tIns="22860" rIns="0" bIns="0" anchor="t" upright="1"/>
        <a:lstStyle/>
        <a:p>
          <a:pPr algn="l" rtl="0">
            <a:defRPr sz="1000"/>
          </a:pPr>
          <a:r>
            <a:rPr lang="pt-PT" sz="1000" b="0" i="0" u="none" strike="noStrike" baseline="0">
              <a:solidFill>
                <a:srgbClr val="000000"/>
              </a:solidFill>
              <a:latin typeface="Arial"/>
              <a:cs typeface="Arial"/>
            </a:rPr>
            <a:t>Declaração (Certidão) comprovativa de situação regularizada:  </a:t>
          </a:r>
        </a:p>
      </xdr:txBody>
    </xdr:sp>
    <xdr:clientData/>
  </xdr:twoCellAnchor>
  <xdr:twoCellAnchor editAs="absolute">
    <xdr:from>
      <xdr:col>12</xdr:col>
      <xdr:colOff>114300</xdr:colOff>
      <xdr:row>15</xdr:row>
      <xdr:rowOff>95250</xdr:rowOff>
    </xdr:from>
    <xdr:to>
      <xdr:col>17</xdr:col>
      <xdr:colOff>428625</xdr:colOff>
      <xdr:row>16</xdr:row>
      <xdr:rowOff>123825</xdr:rowOff>
    </xdr:to>
    <xdr:sp macro="" textlink="">
      <xdr:nvSpPr>
        <xdr:cNvPr id="10267" name="Text Box 27">
          <a:extLst>
            <a:ext uri="{FF2B5EF4-FFF2-40B4-BE49-F238E27FC236}">
              <a16:creationId xmlns:a16="http://schemas.microsoft.com/office/drawing/2014/main" id="{00000000-0008-0000-0500-00001B280000}"/>
            </a:ext>
          </a:extLst>
        </xdr:cNvPr>
        <xdr:cNvSpPr txBox="1">
          <a:spLocks noChangeArrowheads="1"/>
        </xdr:cNvSpPr>
      </xdr:nvSpPr>
      <xdr:spPr bwMode="auto">
        <a:xfrm>
          <a:off x="2095500" y="2466975"/>
          <a:ext cx="1028700" cy="180975"/>
        </a:xfrm>
        <a:prstGeom prst="rect">
          <a:avLst/>
        </a:prstGeom>
        <a:noFill/>
        <a:ln w="9525">
          <a:noFill/>
          <a:miter lim="800000"/>
          <a:headEnd/>
          <a:tailEnd/>
        </a:ln>
      </xdr:spPr>
      <xdr:txBody>
        <a:bodyPr vertOverflow="clip" wrap="square" lIns="27432" tIns="22860" rIns="0" bIns="0" anchor="t" upright="1"/>
        <a:lstStyle/>
        <a:p>
          <a:pPr algn="l" rtl="0">
            <a:defRPr sz="1000"/>
          </a:pPr>
          <a:r>
            <a:rPr lang="pt-PT" sz="1000" b="0" i="0" u="none" strike="noStrike" baseline="0">
              <a:solidFill>
                <a:srgbClr val="000000"/>
              </a:solidFill>
              <a:latin typeface="Arial"/>
              <a:cs typeface="Arial"/>
            </a:rPr>
            <a:t>Data de emissão</a:t>
          </a:r>
        </a:p>
      </xdr:txBody>
    </xdr:sp>
    <xdr:clientData/>
  </xdr:twoCellAnchor>
  <xdr:twoCellAnchor editAs="absolute">
    <xdr:from>
      <xdr:col>12</xdr:col>
      <xdr:colOff>114300</xdr:colOff>
      <xdr:row>13</xdr:row>
      <xdr:rowOff>142875</xdr:rowOff>
    </xdr:from>
    <xdr:to>
      <xdr:col>17</xdr:col>
      <xdr:colOff>457200</xdr:colOff>
      <xdr:row>14</xdr:row>
      <xdr:rowOff>142875</xdr:rowOff>
    </xdr:to>
    <xdr:sp macro="" textlink="">
      <xdr:nvSpPr>
        <xdr:cNvPr id="10268" name="Text Box 28">
          <a:extLst>
            <a:ext uri="{FF2B5EF4-FFF2-40B4-BE49-F238E27FC236}">
              <a16:creationId xmlns:a16="http://schemas.microsoft.com/office/drawing/2014/main" id="{00000000-0008-0000-0500-00001C280000}"/>
            </a:ext>
          </a:extLst>
        </xdr:cNvPr>
        <xdr:cNvSpPr txBox="1">
          <a:spLocks noChangeArrowheads="1"/>
        </xdr:cNvSpPr>
      </xdr:nvSpPr>
      <xdr:spPr bwMode="auto">
        <a:xfrm>
          <a:off x="2095500" y="2209800"/>
          <a:ext cx="1057275"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pt-PT" sz="1000" b="0" i="0" u="none" strike="noStrike" baseline="0">
              <a:solidFill>
                <a:srgbClr val="000000"/>
              </a:solidFill>
              <a:latin typeface="Arial"/>
              <a:cs typeface="Arial"/>
            </a:rPr>
            <a:t>Data de emissão</a:t>
          </a:r>
        </a:p>
      </xdr:txBody>
    </xdr:sp>
    <xdr:clientData/>
  </xdr:twoCellAnchor>
  <xdr:twoCellAnchor editAs="absolute">
    <xdr:from>
      <xdr:col>2</xdr:col>
      <xdr:colOff>28575</xdr:colOff>
      <xdr:row>15</xdr:row>
      <xdr:rowOff>76200</xdr:rowOff>
    </xdr:from>
    <xdr:to>
      <xdr:col>9</xdr:col>
      <xdr:colOff>114300</xdr:colOff>
      <xdr:row>16</xdr:row>
      <xdr:rowOff>114300</xdr:rowOff>
    </xdr:to>
    <xdr:sp macro="" textlink="">
      <xdr:nvSpPr>
        <xdr:cNvPr id="10269" name="Text Box 29">
          <a:extLst>
            <a:ext uri="{FF2B5EF4-FFF2-40B4-BE49-F238E27FC236}">
              <a16:creationId xmlns:a16="http://schemas.microsoft.com/office/drawing/2014/main" id="{00000000-0008-0000-0500-00001D280000}"/>
            </a:ext>
          </a:extLst>
        </xdr:cNvPr>
        <xdr:cNvSpPr txBox="1">
          <a:spLocks noChangeArrowheads="1"/>
        </xdr:cNvSpPr>
      </xdr:nvSpPr>
      <xdr:spPr bwMode="auto">
        <a:xfrm>
          <a:off x="371475" y="2447925"/>
          <a:ext cx="129540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pt-PT" sz="1000" b="0" i="0" u="none" strike="noStrike" baseline="0">
              <a:solidFill>
                <a:srgbClr val="000000"/>
              </a:solidFill>
              <a:latin typeface="Arial"/>
              <a:cs typeface="Arial"/>
            </a:rPr>
            <a:t>À Segurança Social</a:t>
          </a:r>
        </a:p>
      </xdr:txBody>
    </xdr:sp>
    <xdr:clientData/>
  </xdr:twoCellAnchor>
  <xdr:twoCellAnchor editAs="absolute">
    <xdr:from>
      <xdr:col>2</xdr:col>
      <xdr:colOff>66675</xdr:colOff>
      <xdr:row>13</xdr:row>
      <xdr:rowOff>123825</xdr:rowOff>
    </xdr:from>
    <xdr:to>
      <xdr:col>9</xdr:col>
      <xdr:colOff>0</xdr:colOff>
      <xdr:row>14</xdr:row>
      <xdr:rowOff>123825</xdr:rowOff>
    </xdr:to>
    <xdr:sp macro="" textlink="">
      <xdr:nvSpPr>
        <xdr:cNvPr id="10270" name="Text Box 30">
          <a:extLst>
            <a:ext uri="{FF2B5EF4-FFF2-40B4-BE49-F238E27FC236}">
              <a16:creationId xmlns:a16="http://schemas.microsoft.com/office/drawing/2014/main" id="{00000000-0008-0000-0500-00001E280000}"/>
            </a:ext>
          </a:extLst>
        </xdr:cNvPr>
        <xdr:cNvSpPr txBox="1">
          <a:spLocks noChangeArrowheads="1"/>
        </xdr:cNvSpPr>
      </xdr:nvSpPr>
      <xdr:spPr bwMode="auto">
        <a:xfrm>
          <a:off x="409575" y="2190750"/>
          <a:ext cx="114300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pt-PT" sz="1000" b="0" i="0" u="none" strike="noStrike" baseline="0">
              <a:solidFill>
                <a:srgbClr val="000000"/>
              </a:solidFill>
              <a:latin typeface="Arial"/>
              <a:cs typeface="Arial"/>
            </a:rPr>
            <a:t>Ao Estado</a:t>
          </a:r>
        </a:p>
      </xdr:txBody>
    </xdr:sp>
    <xdr:clientData/>
  </xdr:twoCellAnchor>
  <xdr:twoCellAnchor editAs="absolute">
    <xdr:from>
      <xdr:col>0</xdr:col>
      <xdr:colOff>47625</xdr:colOff>
      <xdr:row>39</xdr:row>
      <xdr:rowOff>57150</xdr:rowOff>
    </xdr:from>
    <xdr:to>
      <xdr:col>29</xdr:col>
      <xdr:colOff>66675</xdr:colOff>
      <xdr:row>40</xdr:row>
      <xdr:rowOff>133350</xdr:rowOff>
    </xdr:to>
    <xdr:sp macro="" textlink="">
      <xdr:nvSpPr>
        <xdr:cNvPr id="10272" name="Text Box 32">
          <a:extLst>
            <a:ext uri="{FF2B5EF4-FFF2-40B4-BE49-F238E27FC236}">
              <a16:creationId xmlns:a16="http://schemas.microsoft.com/office/drawing/2014/main" id="{00000000-0008-0000-0500-000020280000}"/>
            </a:ext>
          </a:extLst>
        </xdr:cNvPr>
        <xdr:cNvSpPr txBox="1">
          <a:spLocks noChangeArrowheads="1"/>
        </xdr:cNvSpPr>
      </xdr:nvSpPr>
      <xdr:spPr bwMode="auto">
        <a:xfrm>
          <a:off x="47625" y="6086475"/>
          <a:ext cx="4943475" cy="228600"/>
        </a:xfrm>
        <a:prstGeom prst="rect">
          <a:avLst/>
        </a:prstGeom>
        <a:solidFill>
          <a:srgbClr val="FFFFCC"/>
        </a:solidFill>
        <a:ln w="9525">
          <a:noFill/>
          <a:miter lim="800000"/>
          <a:headEnd/>
          <a:tailEnd/>
        </a:ln>
      </xdr:spPr>
      <xdr:txBody>
        <a:bodyPr vertOverflow="clip" wrap="square" lIns="27432" tIns="22860" rIns="0" bIns="0" anchor="t" upright="1"/>
        <a:lstStyle/>
        <a:p>
          <a:pPr algn="l" rtl="0">
            <a:defRPr sz="1000"/>
          </a:pPr>
          <a:r>
            <a:rPr lang="pt-PT" sz="1000" b="1" i="0" u="none" strike="noStrike" baseline="0">
              <a:solidFill>
                <a:srgbClr val="000000"/>
              </a:solidFill>
              <a:latin typeface="Arial"/>
              <a:cs typeface="Arial"/>
            </a:rPr>
            <a:t>(*)</a:t>
          </a:r>
          <a:r>
            <a:rPr lang="pt-PT" sz="1000" b="0" i="0" u="none" strike="noStrike" baseline="0">
              <a:solidFill>
                <a:srgbClr val="000000"/>
              </a:solidFill>
              <a:latin typeface="Arial"/>
              <a:cs typeface="Arial"/>
            </a:rPr>
            <a:t> Declarações a apresentar devidamente preenchidas. Minuta em anexo </a:t>
          </a:r>
          <a:r>
            <a:rPr lang="pt-PT" sz="1000" b="1" i="0" u="none" strike="noStrike" baseline="0">
              <a:solidFill>
                <a:srgbClr val="000000"/>
              </a:solidFill>
              <a:latin typeface="Arial"/>
              <a:cs typeface="Arial"/>
            </a:rPr>
            <a:t>(Anexo II)</a:t>
          </a:r>
          <a:r>
            <a:rPr lang="pt-PT" sz="1000" b="0" i="0" u="none" strike="noStrike" baseline="0">
              <a:solidFill>
                <a:srgbClr val="000000"/>
              </a:solidFill>
              <a:latin typeface="Arial"/>
              <a:cs typeface="Arial"/>
            </a:rPr>
            <a:t>. </a:t>
          </a:r>
        </a:p>
      </xdr:txBody>
    </xdr:sp>
    <xdr:clientData/>
  </xdr:twoCellAnchor>
  <mc:AlternateContent xmlns:mc="http://schemas.openxmlformats.org/markup-compatibility/2006">
    <mc:Choice xmlns:a14="http://schemas.microsoft.com/office/drawing/2010/main" Requires="a14">
      <xdr:twoCellAnchor editAs="absolute">
        <xdr:from>
          <xdr:col>29</xdr:col>
          <xdr:colOff>123825</xdr:colOff>
          <xdr:row>6</xdr:row>
          <xdr:rowOff>123825</xdr:rowOff>
        </xdr:from>
        <xdr:to>
          <xdr:col>31</xdr:col>
          <xdr:colOff>114300</xdr:colOff>
          <xdr:row>8</xdr:row>
          <xdr:rowOff>66675</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500-000004280000}"/>
                </a:ext>
              </a:extLst>
            </xdr:cNvPr>
            <xdr:cNvSpPr/>
          </xdr:nvSpPr>
          <xdr:spPr bwMode="auto">
            <a:xfrm>
              <a:off x="0" y="0"/>
              <a:ext cx="0" cy="0"/>
            </a:xfrm>
            <a:prstGeom prst="rect">
              <a:avLst/>
            </a:prstGeom>
            <a:solidFill>
              <a:srgbClr val="CCFFFF" mc:Ignorable="a14" a14:legacySpreadsheetColorIndex="41"/>
            </a:solidFill>
            <a:ln w="38100" cmpd="dbl">
              <a:solidFill>
                <a:srgbClr val="333333" mc:Ignorable="a14" a14:legacySpreadsheetColorIndex="63"/>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30</xdr:col>
          <xdr:colOff>19050</xdr:colOff>
          <xdr:row>14</xdr:row>
          <xdr:rowOff>76200</xdr:rowOff>
        </xdr:from>
        <xdr:to>
          <xdr:col>32</xdr:col>
          <xdr:colOff>0</xdr:colOff>
          <xdr:row>16</xdr:row>
          <xdr:rowOff>19050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500-000006280000}"/>
                </a:ext>
              </a:extLst>
            </xdr:cNvPr>
            <xdr:cNvSpPr/>
          </xdr:nvSpPr>
          <xdr:spPr bwMode="auto">
            <a:xfrm>
              <a:off x="0" y="0"/>
              <a:ext cx="0" cy="0"/>
            </a:xfrm>
            <a:prstGeom prst="rect">
              <a:avLst/>
            </a:prstGeom>
            <a:solidFill>
              <a:srgbClr val="CCFFFF" mc:Ignorable="a14" a14:legacySpreadsheetColorIndex="41"/>
            </a:solidFill>
            <a:ln w="38100" cmpd="dbl">
              <a:solidFill>
                <a:srgbClr val="333333" mc:Ignorable="a14" a14:legacySpreadsheetColorIndex="63"/>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30</xdr:col>
          <xdr:colOff>28575</xdr:colOff>
          <xdr:row>17</xdr:row>
          <xdr:rowOff>9525</xdr:rowOff>
        </xdr:from>
        <xdr:to>
          <xdr:col>32</xdr:col>
          <xdr:colOff>19050</xdr:colOff>
          <xdr:row>18</xdr:row>
          <xdr:rowOff>95250</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500-000009280000}"/>
                </a:ext>
              </a:extLst>
            </xdr:cNvPr>
            <xdr:cNvSpPr/>
          </xdr:nvSpPr>
          <xdr:spPr bwMode="auto">
            <a:xfrm>
              <a:off x="0" y="0"/>
              <a:ext cx="0" cy="0"/>
            </a:xfrm>
            <a:prstGeom prst="rect">
              <a:avLst/>
            </a:prstGeom>
            <a:solidFill>
              <a:srgbClr val="CCFFFF" mc:Ignorable="a14" a14:legacySpreadsheetColorIndex="41"/>
            </a:solidFill>
            <a:ln w="38100" cmpd="dbl">
              <a:solidFill>
                <a:srgbClr val="333333" mc:Ignorable="a14" a14:legacySpreadsheetColorIndex="63"/>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30</xdr:col>
          <xdr:colOff>19050</xdr:colOff>
          <xdr:row>19</xdr:row>
          <xdr:rowOff>95250</xdr:rowOff>
        </xdr:from>
        <xdr:to>
          <xdr:col>32</xdr:col>
          <xdr:colOff>0</xdr:colOff>
          <xdr:row>21</xdr:row>
          <xdr:rowOff>19050</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500-00000B280000}"/>
                </a:ext>
              </a:extLst>
            </xdr:cNvPr>
            <xdr:cNvSpPr/>
          </xdr:nvSpPr>
          <xdr:spPr bwMode="auto">
            <a:xfrm>
              <a:off x="0" y="0"/>
              <a:ext cx="0" cy="0"/>
            </a:xfrm>
            <a:prstGeom prst="rect">
              <a:avLst/>
            </a:prstGeom>
            <a:solidFill>
              <a:srgbClr val="CCFFFF" mc:Ignorable="a14" a14:legacySpreadsheetColorIndex="41"/>
            </a:solidFill>
            <a:ln w="38100" cmpd="dbl">
              <a:solidFill>
                <a:srgbClr val="333333" mc:Ignorable="a14" a14:legacySpreadsheetColorIndex="63"/>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30</xdr:col>
          <xdr:colOff>28575</xdr:colOff>
          <xdr:row>22</xdr:row>
          <xdr:rowOff>114300</xdr:rowOff>
        </xdr:from>
        <xdr:to>
          <xdr:col>32</xdr:col>
          <xdr:colOff>19050</xdr:colOff>
          <xdr:row>24</xdr:row>
          <xdr:rowOff>47625</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500-00000D280000}"/>
                </a:ext>
              </a:extLst>
            </xdr:cNvPr>
            <xdr:cNvSpPr/>
          </xdr:nvSpPr>
          <xdr:spPr bwMode="auto">
            <a:xfrm>
              <a:off x="0" y="0"/>
              <a:ext cx="0" cy="0"/>
            </a:xfrm>
            <a:prstGeom prst="rect">
              <a:avLst/>
            </a:prstGeom>
            <a:solidFill>
              <a:srgbClr val="CCFFFF" mc:Ignorable="a14" a14:legacySpreadsheetColorIndex="41"/>
            </a:solidFill>
            <a:ln w="38100" cmpd="dbl">
              <a:solidFill>
                <a:srgbClr val="333333" mc:Ignorable="a14" a14:legacySpreadsheetColorIndex="63"/>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30</xdr:col>
          <xdr:colOff>28575</xdr:colOff>
          <xdr:row>25</xdr:row>
          <xdr:rowOff>19050</xdr:rowOff>
        </xdr:from>
        <xdr:to>
          <xdr:col>32</xdr:col>
          <xdr:colOff>19050</xdr:colOff>
          <xdr:row>26</xdr:row>
          <xdr:rowOff>114300</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500-00000F280000}"/>
                </a:ext>
              </a:extLst>
            </xdr:cNvPr>
            <xdr:cNvSpPr/>
          </xdr:nvSpPr>
          <xdr:spPr bwMode="auto">
            <a:xfrm>
              <a:off x="0" y="0"/>
              <a:ext cx="0" cy="0"/>
            </a:xfrm>
            <a:prstGeom prst="rect">
              <a:avLst/>
            </a:prstGeom>
            <a:solidFill>
              <a:srgbClr val="CCFFFF" mc:Ignorable="a14" a14:legacySpreadsheetColorIndex="41"/>
            </a:solidFill>
            <a:ln w="38100" cmpd="dbl">
              <a:solidFill>
                <a:srgbClr val="333333" mc:Ignorable="a14" a14:legacySpreadsheetColorIndex="63"/>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30</xdr:col>
          <xdr:colOff>28575</xdr:colOff>
          <xdr:row>28</xdr:row>
          <xdr:rowOff>95250</xdr:rowOff>
        </xdr:from>
        <xdr:to>
          <xdr:col>32</xdr:col>
          <xdr:colOff>19050</xdr:colOff>
          <xdr:row>30</xdr:row>
          <xdr:rowOff>19050</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500-000011280000}"/>
                </a:ext>
              </a:extLst>
            </xdr:cNvPr>
            <xdr:cNvSpPr/>
          </xdr:nvSpPr>
          <xdr:spPr bwMode="auto">
            <a:xfrm>
              <a:off x="0" y="0"/>
              <a:ext cx="0" cy="0"/>
            </a:xfrm>
            <a:prstGeom prst="rect">
              <a:avLst/>
            </a:prstGeom>
            <a:solidFill>
              <a:srgbClr val="CCFFFF" mc:Ignorable="a14" a14:legacySpreadsheetColorIndex="41"/>
            </a:solidFill>
            <a:ln w="38100" cmpd="dbl">
              <a:solidFill>
                <a:srgbClr val="333333" mc:Ignorable="a14" a14:legacySpreadsheetColorIndex="63"/>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30</xdr:col>
          <xdr:colOff>28575</xdr:colOff>
          <xdr:row>32</xdr:row>
          <xdr:rowOff>114300</xdr:rowOff>
        </xdr:from>
        <xdr:to>
          <xdr:col>32</xdr:col>
          <xdr:colOff>28575</xdr:colOff>
          <xdr:row>34</xdr:row>
          <xdr:rowOff>47625</xdr:rowOff>
        </xdr:to>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500-000013280000}"/>
                </a:ext>
              </a:extLst>
            </xdr:cNvPr>
            <xdr:cNvSpPr/>
          </xdr:nvSpPr>
          <xdr:spPr bwMode="auto">
            <a:xfrm>
              <a:off x="0" y="0"/>
              <a:ext cx="0" cy="0"/>
            </a:xfrm>
            <a:prstGeom prst="rect">
              <a:avLst/>
            </a:prstGeom>
            <a:solidFill>
              <a:srgbClr val="CCFFFF" mc:Ignorable="a14" a14:legacySpreadsheetColorIndex="41"/>
            </a:solidFill>
            <a:ln w="38100" cmpd="dbl">
              <a:solidFill>
                <a:srgbClr val="333333" mc:Ignorable="a14" a14:legacySpreadsheetColorIndex="63"/>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30</xdr:col>
          <xdr:colOff>19050</xdr:colOff>
          <xdr:row>12</xdr:row>
          <xdr:rowOff>66675</xdr:rowOff>
        </xdr:from>
        <xdr:to>
          <xdr:col>32</xdr:col>
          <xdr:colOff>0</xdr:colOff>
          <xdr:row>13</xdr:row>
          <xdr:rowOff>142875</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500-000015280000}"/>
                </a:ext>
              </a:extLst>
            </xdr:cNvPr>
            <xdr:cNvSpPr/>
          </xdr:nvSpPr>
          <xdr:spPr bwMode="auto">
            <a:xfrm>
              <a:off x="0" y="0"/>
              <a:ext cx="0" cy="0"/>
            </a:xfrm>
            <a:prstGeom prst="rect">
              <a:avLst/>
            </a:prstGeom>
            <a:solidFill>
              <a:srgbClr val="CCFFFF" mc:Ignorable="a14" a14:legacySpreadsheetColorIndex="41"/>
            </a:solidFill>
            <a:ln w="38100" cmpd="dbl">
              <a:solidFill>
                <a:srgbClr val="333333" mc:Ignorable="a14" a14:legacySpreadsheetColorIndex="63"/>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30</xdr:col>
          <xdr:colOff>66675</xdr:colOff>
          <xdr:row>36</xdr:row>
          <xdr:rowOff>19050</xdr:rowOff>
        </xdr:from>
        <xdr:to>
          <xdr:col>32</xdr:col>
          <xdr:colOff>28575</xdr:colOff>
          <xdr:row>37</xdr:row>
          <xdr:rowOff>95250</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500-000016280000}"/>
                </a:ext>
              </a:extLst>
            </xdr:cNvPr>
            <xdr:cNvSpPr/>
          </xdr:nvSpPr>
          <xdr:spPr bwMode="auto">
            <a:xfrm>
              <a:off x="0" y="0"/>
              <a:ext cx="0" cy="0"/>
            </a:xfrm>
            <a:prstGeom prst="rect">
              <a:avLst/>
            </a:prstGeom>
            <a:solidFill>
              <a:srgbClr val="CCFFFF" mc:Ignorable="a14" a14:legacySpreadsheetColorIndex="41"/>
            </a:solidFill>
            <a:ln w="38100" cmpd="dbl">
              <a:solidFill>
                <a:srgbClr val="333333" mc:Ignorable="a14" a14:legacySpreadsheetColorIndex="63"/>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19050</xdr:colOff>
      <xdr:row>3</xdr:row>
      <xdr:rowOff>95250</xdr:rowOff>
    </xdr:from>
    <xdr:to>
      <xdr:col>9</xdr:col>
      <xdr:colOff>571500</xdr:colOff>
      <xdr:row>12</xdr:row>
      <xdr:rowOff>133350</xdr:rowOff>
    </xdr:to>
    <xdr:sp macro="" textlink="">
      <xdr:nvSpPr>
        <xdr:cNvPr id="20481" name="Text Box 1">
          <a:extLst>
            <a:ext uri="{FF2B5EF4-FFF2-40B4-BE49-F238E27FC236}">
              <a16:creationId xmlns:a16="http://schemas.microsoft.com/office/drawing/2014/main" id="{00000000-0008-0000-0600-000001500000}"/>
            </a:ext>
          </a:extLst>
        </xdr:cNvPr>
        <xdr:cNvSpPr txBox="1">
          <a:spLocks noChangeArrowheads="1"/>
        </xdr:cNvSpPr>
      </xdr:nvSpPr>
      <xdr:spPr bwMode="auto">
        <a:xfrm>
          <a:off x="104775" y="762000"/>
          <a:ext cx="5734050" cy="1666875"/>
        </a:xfrm>
        <a:prstGeom prst="rect">
          <a:avLst/>
        </a:prstGeom>
        <a:noFill/>
        <a:ln w="9525">
          <a:noFill/>
          <a:miter lim="800000"/>
          <a:headEnd/>
          <a:tailEnd/>
        </a:ln>
      </xdr:spPr>
      <xdr:txBody>
        <a:bodyPr vertOverflow="clip" wrap="square" lIns="27432" tIns="22860" rIns="27432" bIns="0" anchor="t" upright="1"/>
        <a:lstStyle/>
        <a:p>
          <a:pPr algn="just" rtl="0">
            <a:defRPr sz="1000"/>
          </a:pPr>
          <a:r>
            <a:rPr lang="pt-PT" sz="1100" b="0" i="0" u="none" strike="noStrike" baseline="0">
              <a:solidFill>
                <a:srgbClr val="000000"/>
              </a:solidFill>
              <a:latin typeface="Arial"/>
              <a:cs typeface="Arial"/>
            </a:rPr>
            <a:t>A empresa…...pessoa colectiva com o NIPC……, sediada em…...e matriculada na Conservatória do Registo Comercial de……sob o Nº ….., representada por…..na qualidade de ….(procurador)…, promotora do projecto de investimento candidato ao sistema de Benefícios Fiscais, Decreto-Lei 409/99 de 15 de Outubro, vem por meio desta declarar que: </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15</xdr:row>
      <xdr:rowOff>85725</xdr:rowOff>
    </xdr:from>
    <xdr:to>
      <xdr:col>36</xdr:col>
      <xdr:colOff>685800</xdr:colOff>
      <xdr:row>18</xdr:row>
      <xdr:rowOff>142875</xdr:rowOff>
    </xdr:to>
    <xdr:sp macro="" textlink="">
      <xdr:nvSpPr>
        <xdr:cNvPr id="32769" name="Text Box 1">
          <a:extLst>
            <a:ext uri="{FF2B5EF4-FFF2-40B4-BE49-F238E27FC236}">
              <a16:creationId xmlns:a16="http://schemas.microsoft.com/office/drawing/2014/main" id="{00000000-0008-0000-0700-000001800000}"/>
            </a:ext>
          </a:extLst>
        </xdr:cNvPr>
        <xdr:cNvSpPr txBox="1">
          <a:spLocks noChangeArrowheads="1"/>
        </xdr:cNvSpPr>
      </xdr:nvSpPr>
      <xdr:spPr bwMode="auto">
        <a:xfrm>
          <a:off x="901700" y="2295525"/>
          <a:ext cx="6565900" cy="552450"/>
        </a:xfrm>
        <a:prstGeom prst="rect">
          <a:avLst/>
        </a:prstGeom>
        <a:noFill/>
        <a:ln w="9525">
          <a:noFill/>
          <a:miter lim="800000"/>
          <a:headEnd/>
          <a:tailEnd/>
        </a:ln>
      </xdr:spPr>
      <xdr:txBody>
        <a:bodyPr vertOverflow="clip" wrap="square" lIns="27432" tIns="22860" rIns="27432" bIns="0" anchor="t" upright="1"/>
        <a:lstStyle/>
        <a:p>
          <a:pPr algn="just" rtl="0">
            <a:defRPr sz="1000"/>
          </a:pPr>
          <a:r>
            <a:rPr lang="pt-PT" sz="1000" b="1" i="0" u="none" strike="noStrike" baseline="0">
              <a:solidFill>
                <a:srgbClr val="000000"/>
              </a:solidFill>
              <a:latin typeface="Arial"/>
              <a:cs typeface="Arial"/>
            </a:rPr>
            <a:t>(1)</a:t>
          </a:r>
          <a:r>
            <a:rPr lang="pt-PT" sz="1000" b="0" i="0" u="none" strike="noStrike" baseline="0">
              <a:solidFill>
                <a:srgbClr val="000000"/>
              </a:solidFill>
              <a:latin typeface="Arial"/>
              <a:cs typeface="Arial"/>
            </a:rPr>
            <a:t> Caso a empresa se candidate a este tipo de isenção deverá apresentar a Declaração de Aceitação dos Benefícios em causa emitida pelo órgão municipal competente </a:t>
          </a:r>
          <a:r>
            <a:rPr lang="pt-PT" sz="1000" b="1" i="0" u="none" strike="noStrike" baseline="0">
              <a:solidFill>
                <a:srgbClr val="000000"/>
              </a:solidFill>
              <a:latin typeface="Arial"/>
              <a:cs typeface="Arial"/>
            </a:rPr>
            <a:t>(ver Anexo - I - carta exemplificativa para  solicitação dessa Declaração)</a:t>
          </a:r>
          <a:r>
            <a:rPr lang="pt-PT" sz="1000" b="0" i="0" u="none" strike="noStrike" baseline="0">
              <a:solidFill>
                <a:srgbClr val="000000"/>
              </a:solidFill>
              <a:latin typeface="Arial"/>
              <a:cs typeface="Arial"/>
            </a:rPr>
            <a:t>. </a:t>
          </a:r>
        </a:p>
        <a:p>
          <a:pPr algn="just" rtl="0">
            <a:defRPr sz="1000"/>
          </a:pPr>
          <a:endParaRPr lang="pt-PT" sz="1000" b="0" i="0" u="none" strike="noStrike" baseline="0">
            <a:solidFill>
              <a:srgbClr val="000000"/>
            </a:solidFill>
            <a:latin typeface="Arial"/>
            <a:cs typeface="Arial"/>
          </a:endParaRPr>
        </a:p>
        <a:p>
          <a:pPr algn="just" rtl="0">
            <a:defRPr sz="1000"/>
          </a:pPr>
          <a:endParaRPr lang="pt-PT" sz="1000" b="0" i="0" u="none" strike="noStrike" baseline="0">
            <a:solidFill>
              <a:srgbClr val="000000"/>
            </a:solidFill>
            <a:latin typeface="Arial"/>
            <a:cs typeface="Arial"/>
          </a:endParaRPr>
        </a:p>
      </xdr:txBody>
    </xdr:sp>
    <xdr:clientData/>
  </xdr:twoCellAnchor>
  <xdr:twoCellAnchor>
    <xdr:from>
      <xdr:col>4</xdr:col>
      <xdr:colOff>114300</xdr:colOff>
      <xdr:row>24</xdr:row>
      <xdr:rowOff>0</xdr:rowOff>
    </xdr:from>
    <xdr:to>
      <xdr:col>36</xdr:col>
      <xdr:colOff>590550</xdr:colOff>
      <xdr:row>25</xdr:row>
      <xdr:rowOff>142875</xdr:rowOff>
    </xdr:to>
    <xdr:sp macro="" textlink="">
      <xdr:nvSpPr>
        <xdr:cNvPr id="32802" name="Text Box 4">
          <a:extLst>
            <a:ext uri="{FF2B5EF4-FFF2-40B4-BE49-F238E27FC236}">
              <a16:creationId xmlns:a16="http://schemas.microsoft.com/office/drawing/2014/main" id="{00000000-0008-0000-0700-000022800000}"/>
            </a:ext>
          </a:extLst>
        </xdr:cNvPr>
        <xdr:cNvSpPr txBox="1">
          <a:spLocks noChangeArrowheads="1"/>
        </xdr:cNvSpPr>
      </xdr:nvSpPr>
      <xdr:spPr bwMode="auto">
        <a:xfrm>
          <a:off x="885825" y="3629025"/>
          <a:ext cx="65913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0" anchor="t"/>
        <a:lstStyle/>
        <a:p>
          <a:pPr algn="l" rtl="0">
            <a:defRPr sz="1000"/>
          </a:pPr>
          <a:r>
            <a:rPr lang="en-US" sz="1000" b="1" i="0" u="none" strike="noStrike" baseline="0">
              <a:solidFill>
                <a:srgbClr val="000000"/>
              </a:solidFill>
              <a:latin typeface="Arial"/>
              <a:cs typeface="Arial"/>
            </a:rPr>
            <a:t>(2)</a:t>
          </a:r>
          <a:r>
            <a:rPr lang="en-US" sz="1000" b="0" i="0" u="none" strike="noStrike" baseline="0">
              <a:solidFill>
                <a:srgbClr val="000000"/>
              </a:solidFill>
              <a:latin typeface="Arial"/>
              <a:cs typeface="Arial"/>
            </a:rPr>
            <a:t> Para formalização da candidatura a este tipo de benefícios consultar instruções no final deste Formulário.</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3</xdr:row>
      <xdr:rowOff>47625</xdr:rowOff>
    </xdr:from>
    <xdr:to>
      <xdr:col>10</xdr:col>
      <xdr:colOff>542925</xdr:colOff>
      <xdr:row>70</xdr:row>
      <xdr:rowOff>28575</xdr:rowOff>
    </xdr:to>
    <xdr:sp macro="" textlink="" fLocksText="0">
      <xdr:nvSpPr>
        <xdr:cNvPr id="22529" name="Text Box 1">
          <a:extLst>
            <a:ext uri="{FF2B5EF4-FFF2-40B4-BE49-F238E27FC236}">
              <a16:creationId xmlns:a16="http://schemas.microsoft.com/office/drawing/2014/main" id="{00000000-0008-0000-0800-000001580000}"/>
            </a:ext>
          </a:extLst>
        </xdr:cNvPr>
        <xdr:cNvSpPr txBox="1">
          <a:spLocks noChangeArrowheads="1"/>
        </xdr:cNvSpPr>
      </xdr:nvSpPr>
      <xdr:spPr bwMode="auto">
        <a:xfrm>
          <a:off x="438150" y="628650"/>
          <a:ext cx="7038975" cy="1062990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vertOverflow="clip" wrap="square" lIns="27432" tIns="22860" rIns="27432" bIns="0" anchor="t" upright="1"/>
        <a:lstStyle/>
        <a:p>
          <a:pPr algn="just" rtl="0">
            <a:defRPr sz="1000"/>
          </a:pPr>
          <a:r>
            <a:rPr lang="en-US" sz="800" b="0" i="0" u="none" strike="noStrike" baseline="0">
              <a:solidFill>
                <a:srgbClr val="000000"/>
              </a:solidFill>
              <a:latin typeface="Arial"/>
              <a:cs typeface="Arial"/>
            </a:rPr>
            <a:t>Descrição sintética da evolução do promotor ou dos seus accionistas (greenfield): áreas de negócio; principais produtos; principais clientes; principais fornecedores; base tecnológica; perspectivas de desenvolvimento do mercado; estratégia do promotor subjacente ao projeto.</a:t>
          </a:r>
        </a:p>
        <a:p>
          <a:pPr algn="just" rtl="0">
            <a:defRPr sz="1000"/>
          </a:pPr>
          <a:endParaRPr lang="en-US" sz="800" b="0" i="0" u="none" strike="noStrike" baseline="0">
            <a:solidFill>
              <a:srgbClr val="000000"/>
            </a:solidFill>
            <a:latin typeface="Arial"/>
            <a:cs typeface="Arial"/>
          </a:endParaRPr>
        </a:p>
        <a:p>
          <a:pPr algn="just" rtl="0">
            <a:defRPr sz="1000"/>
          </a:pPr>
          <a:r>
            <a:rPr lang="en-US" sz="1200" b="1" i="0" u="none" strike="noStrike" baseline="0">
              <a:solidFill>
                <a:srgbClr val="000000"/>
              </a:solidFill>
              <a:latin typeface="Arial"/>
              <a:cs typeface="Arial"/>
            </a:rPr>
            <a:t>* Não preencher caso a empresa tenha candidatado este mesmo projeto em simultâneo a Sistemas Incentivos Financeiros</a:t>
          </a:r>
        </a:p>
      </xdr:txBody>
    </xdr:sp>
    <xdr:clientData fLocksWithSheet="0"/>
  </xdr:twoCellAnchor>
</xdr:wsDr>
</file>

<file path=xl/drawings/drawing7.xml><?xml version="1.0" encoding="utf-8"?>
<xdr:wsDr xmlns:xdr="http://schemas.openxmlformats.org/drawingml/2006/spreadsheetDrawing" xmlns:a="http://schemas.openxmlformats.org/drawingml/2006/main">
  <xdr:twoCellAnchor>
    <xdr:from>
      <xdr:col>2</xdr:col>
      <xdr:colOff>28575</xdr:colOff>
      <xdr:row>4</xdr:row>
      <xdr:rowOff>19050</xdr:rowOff>
    </xdr:from>
    <xdr:to>
      <xdr:col>11</xdr:col>
      <xdr:colOff>19050</xdr:colOff>
      <xdr:row>77</xdr:row>
      <xdr:rowOff>9525</xdr:rowOff>
    </xdr:to>
    <xdr:sp macro="" textlink="" fLocksText="0">
      <xdr:nvSpPr>
        <xdr:cNvPr id="23553" name="Text Box 1">
          <a:extLst>
            <a:ext uri="{FF2B5EF4-FFF2-40B4-BE49-F238E27FC236}">
              <a16:creationId xmlns:a16="http://schemas.microsoft.com/office/drawing/2014/main" id="{00000000-0008-0000-0900-0000015C0000}"/>
            </a:ext>
          </a:extLst>
        </xdr:cNvPr>
        <xdr:cNvSpPr txBox="1">
          <a:spLocks noChangeArrowheads="1"/>
        </xdr:cNvSpPr>
      </xdr:nvSpPr>
      <xdr:spPr bwMode="auto">
        <a:xfrm>
          <a:off x="495300" y="971550"/>
          <a:ext cx="7543800" cy="116395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vertOverflow="clip" wrap="square" lIns="27432" tIns="22860" rIns="27432" bIns="0" anchor="t" upright="1"/>
        <a:lstStyle/>
        <a:p>
          <a:pPr algn="just" rtl="0">
            <a:defRPr sz="1000"/>
          </a:pPr>
          <a:r>
            <a:rPr lang="en-US" sz="800" b="0" i="0" u="none" strike="noStrike" baseline="0">
              <a:solidFill>
                <a:srgbClr val="000000"/>
              </a:solidFill>
              <a:latin typeface="Arial"/>
              <a:cs typeface="Arial"/>
            </a:rPr>
            <a:t>Descrição sintética do projeto: objetivos; áreas de intervenção; principais investimentos; situação competitiva após o investimento.</a:t>
          </a:r>
        </a:p>
        <a:p>
          <a:pPr algn="just" rtl="0">
            <a:defRPr sz="1000"/>
          </a:pPr>
          <a:endParaRPr lang="en-US" sz="800" b="0" i="0" u="none" strike="noStrike" baseline="0">
            <a:solidFill>
              <a:srgbClr val="000000"/>
            </a:solidFill>
            <a:latin typeface="Arial"/>
            <a:cs typeface="Arial"/>
          </a:endParaRPr>
        </a:p>
        <a:p>
          <a:pPr algn="just" rtl="0">
            <a:defRPr sz="1000"/>
          </a:pPr>
          <a:r>
            <a:rPr lang="en-US" sz="1200" b="1" i="0" u="none" strike="noStrike" baseline="0">
              <a:solidFill>
                <a:srgbClr val="000000"/>
              </a:solidFill>
              <a:latin typeface="Arial"/>
              <a:cs typeface="Arial"/>
            </a:rPr>
            <a:t>* Não preencher caso a empresa tenha candidatado este mesmo projeto em simultâneo a Sistemas Incentivos Financeiros</a:t>
          </a:r>
        </a:p>
      </xdr:txBody>
    </xdr:sp>
    <xdr:clientData fLocksWithSheet="0"/>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5</xdr:row>
      <xdr:rowOff>0</xdr:rowOff>
    </xdr:from>
    <xdr:to>
      <xdr:col>11</xdr:col>
      <xdr:colOff>28575</xdr:colOff>
      <xdr:row>78</xdr:row>
      <xdr:rowOff>6438</xdr:rowOff>
    </xdr:to>
    <xdr:sp macro="" textlink="" fLocksText="0">
      <xdr:nvSpPr>
        <xdr:cNvPr id="28674" name="Text Box 2">
          <a:extLst>
            <a:ext uri="{FF2B5EF4-FFF2-40B4-BE49-F238E27FC236}">
              <a16:creationId xmlns:a16="http://schemas.microsoft.com/office/drawing/2014/main" id="{00000000-0008-0000-0A00-000002700000}"/>
            </a:ext>
          </a:extLst>
        </xdr:cNvPr>
        <xdr:cNvSpPr txBox="1">
          <a:spLocks noChangeArrowheads="1"/>
        </xdr:cNvSpPr>
      </xdr:nvSpPr>
      <xdr:spPr bwMode="auto">
        <a:xfrm>
          <a:off x="542925" y="1123950"/>
          <a:ext cx="7905750" cy="1150620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fLocksWithSheet="0"/>
  </xdr:twoCellAnchor>
</xdr:wsDr>
</file>

<file path=xl/drawings/drawing9.xml><?xml version="1.0" encoding="utf-8"?>
<xdr:wsDr xmlns:xdr="http://schemas.openxmlformats.org/drawingml/2006/spreadsheetDrawing" xmlns:a="http://schemas.openxmlformats.org/drawingml/2006/main">
  <xdr:twoCellAnchor>
    <xdr:from>
      <xdr:col>2</xdr:col>
      <xdr:colOff>9525</xdr:colOff>
      <xdr:row>28</xdr:row>
      <xdr:rowOff>76200</xdr:rowOff>
    </xdr:from>
    <xdr:to>
      <xdr:col>17</xdr:col>
      <xdr:colOff>447675</xdr:colOff>
      <xdr:row>42</xdr:row>
      <xdr:rowOff>66675</xdr:rowOff>
    </xdr:to>
    <xdr:sp macro="" textlink="" fLocksText="0">
      <xdr:nvSpPr>
        <xdr:cNvPr id="30755" name="Text Box 1">
          <a:extLst>
            <a:ext uri="{FF2B5EF4-FFF2-40B4-BE49-F238E27FC236}">
              <a16:creationId xmlns:a16="http://schemas.microsoft.com/office/drawing/2014/main" id="{00000000-0008-0000-0B00-000023780000}"/>
            </a:ext>
          </a:extLst>
        </xdr:cNvPr>
        <xdr:cNvSpPr txBox="1">
          <a:spLocks noChangeArrowheads="1"/>
        </xdr:cNvSpPr>
      </xdr:nvSpPr>
      <xdr:spPr bwMode="auto">
        <a:xfrm>
          <a:off x="619125" y="6372225"/>
          <a:ext cx="8077200" cy="331470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fLocksWithSheet="0"/>
  </xdr:twoCellAnchor>
  <xdr:twoCellAnchor>
    <xdr:from>
      <xdr:col>1</xdr:col>
      <xdr:colOff>314325</xdr:colOff>
      <xdr:row>17</xdr:row>
      <xdr:rowOff>76200</xdr:rowOff>
    </xdr:from>
    <xdr:to>
      <xdr:col>17</xdr:col>
      <xdr:colOff>457200</xdr:colOff>
      <xdr:row>26</xdr:row>
      <xdr:rowOff>114300</xdr:rowOff>
    </xdr:to>
    <xdr:sp macro="" textlink="" fLocksText="0">
      <xdr:nvSpPr>
        <xdr:cNvPr id="30723" name="Text Box 3">
          <a:extLst>
            <a:ext uri="{FF2B5EF4-FFF2-40B4-BE49-F238E27FC236}">
              <a16:creationId xmlns:a16="http://schemas.microsoft.com/office/drawing/2014/main" id="{00000000-0008-0000-0B00-000003780000}"/>
            </a:ext>
          </a:extLst>
        </xdr:cNvPr>
        <xdr:cNvSpPr txBox="1">
          <a:spLocks noChangeArrowheads="1"/>
        </xdr:cNvSpPr>
      </xdr:nvSpPr>
      <xdr:spPr bwMode="auto">
        <a:xfrm>
          <a:off x="590550" y="3648075"/>
          <a:ext cx="8115300" cy="22669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fLocksWithSheet="0"/>
  </xdr:twoCellAnchor>
  <xdr:twoCellAnchor>
    <xdr:from>
      <xdr:col>1</xdr:col>
      <xdr:colOff>314325</xdr:colOff>
      <xdr:row>6</xdr:row>
      <xdr:rowOff>38100</xdr:rowOff>
    </xdr:from>
    <xdr:to>
      <xdr:col>17</xdr:col>
      <xdr:colOff>457200</xdr:colOff>
      <xdr:row>15</xdr:row>
      <xdr:rowOff>123825</xdr:rowOff>
    </xdr:to>
    <xdr:sp macro="" textlink="" fLocksText="0">
      <xdr:nvSpPr>
        <xdr:cNvPr id="30724" name="Text Box 4">
          <a:extLst>
            <a:ext uri="{FF2B5EF4-FFF2-40B4-BE49-F238E27FC236}">
              <a16:creationId xmlns:a16="http://schemas.microsoft.com/office/drawing/2014/main" id="{00000000-0008-0000-0B00-000004780000}"/>
            </a:ext>
          </a:extLst>
        </xdr:cNvPr>
        <xdr:cNvSpPr txBox="1">
          <a:spLocks noChangeArrowheads="1"/>
        </xdr:cNvSpPr>
      </xdr:nvSpPr>
      <xdr:spPr bwMode="auto">
        <a:xfrm>
          <a:off x="590550" y="971550"/>
          <a:ext cx="8115300" cy="22288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3"/>
  <dimension ref="A1:I56"/>
  <sheetViews>
    <sheetView showGridLines="0" tabSelected="1" zoomScaleNormal="100" workbookViewId="0">
      <selection activeCell="K5" sqref="K5"/>
    </sheetView>
  </sheetViews>
  <sheetFormatPr defaultRowHeight="12.75"/>
  <cols>
    <col min="1" max="1" width="14.140625" customWidth="1"/>
  </cols>
  <sheetData>
    <row r="1" spans="1:9">
      <c r="A1" s="1498"/>
      <c r="B1" s="1498"/>
      <c r="C1" s="1498"/>
      <c r="D1" s="1498"/>
      <c r="E1" s="1498"/>
      <c r="F1" s="1498"/>
      <c r="G1" s="1498"/>
      <c r="H1" s="1498"/>
      <c r="I1" s="1498"/>
    </row>
    <row r="2" spans="1:9">
      <c r="A2" s="1498"/>
      <c r="B2" s="1498"/>
      <c r="C2" s="1498"/>
      <c r="D2" s="1498"/>
      <c r="E2" s="1498"/>
      <c r="F2" s="1498"/>
      <c r="G2" s="1498"/>
      <c r="H2" s="1498"/>
      <c r="I2" s="1498"/>
    </row>
    <row r="3" spans="1:9">
      <c r="A3" s="1498"/>
      <c r="B3" s="1498"/>
      <c r="C3" s="1498"/>
      <c r="D3" s="1498"/>
      <c r="E3" s="1498"/>
      <c r="F3" s="1498"/>
      <c r="G3" s="1498"/>
      <c r="H3" s="1498"/>
      <c r="I3" s="1498"/>
    </row>
    <row r="4" spans="1:9">
      <c r="A4" s="1498"/>
      <c r="B4" s="1498"/>
      <c r="C4" s="1498"/>
      <c r="D4" s="1498"/>
      <c r="E4" s="1498"/>
      <c r="F4" s="1498"/>
      <c r="G4" s="1498"/>
      <c r="H4" s="1498"/>
      <c r="I4" s="1498"/>
    </row>
    <row r="5" spans="1:9">
      <c r="A5" s="1498"/>
      <c r="B5" s="1498"/>
      <c r="C5" s="1498"/>
      <c r="D5" s="1498"/>
      <c r="E5" s="1498"/>
      <c r="F5" s="1498"/>
      <c r="G5" s="1498"/>
      <c r="H5" s="1498"/>
      <c r="I5" s="1498"/>
    </row>
    <row r="6" spans="1:9">
      <c r="A6" s="1498"/>
      <c r="B6" s="1498"/>
      <c r="C6" s="1498"/>
      <c r="D6" s="1498"/>
      <c r="E6" s="1498"/>
      <c r="F6" s="1498"/>
      <c r="G6" s="1498"/>
      <c r="H6" s="1498"/>
      <c r="I6" s="1498"/>
    </row>
    <row r="7" spans="1:9">
      <c r="A7" s="1498"/>
      <c r="B7" s="1498"/>
      <c r="C7" s="1499"/>
      <c r="D7" s="1498"/>
      <c r="E7" s="1498"/>
      <c r="F7" s="1498"/>
      <c r="G7" s="1498"/>
      <c r="H7" s="1498"/>
      <c r="I7" s="1498"/>
    </row>
    <row r="8" spans="1:9">
      <c r="A8" s="1498"/>
      <c r="B8" s="1498"/>
      <c r="C8" s="1499"/>
      <c r="D8" s="1498"/>
      <c r="E8" s="1498"/>
      <c r="F8" s="1498"/>
      <c r="G8" s="1498"/>
      <c r="H8" s="1498"/>
      <c r="I8" s="1498"/>
    </row>
    <row r="9" spans="1:9">
      <c r="A9" s="1498"/>
      <c r="B9" s="1498"/>
      <c r="C9" s="1499"/>
      <c r="D9" s="1498"/>
      <c r="E9" s="1498"/>
      <c r="F9" s="1498"/>
      <c r="G9" s="1498"/>
      <c r="H9" s="1498"/>
      <c r="I9" s="1498"/>
    </row>
    <row r="10" spans="1:9">
      <c r="A10" s="1498"/>
      <c r="B10" s="1498"/>
      <c r="C10" s="1499"/>
      <c r="D10" s="1498"/>
      <c r="E10" s="1498"/>
      <c r="F10" s="1498"/>
      <c r="G10" s="1498"/>
      <c r="H10" s="1498"/>
      <c r="I10" s="1498"/>
    </row>
    <row r="11" spans="1:9">
      <c r="A11" s="1498"/>
      <c r="B11" s="1498"/>
      <c r="C11" s="1499"/>
      <c r="D11" s="1498"/>
      <c r="E11" s="1498"/>
      <c r="F11" s="1498"/>
      <c r="G11" s="1498"/>
      <c r="H11" s="1498"/>
      <c r="I11" s="1498"/>
    </row>
    <row r="12" spans="1:9">
      <c r="A12" s="1498"/>
      <c r="B12" s="1498"/>
      <c r="C12" s="1499"/>
      <c r="D12" s="1498"/>
      <c r="E12" s="1498"/>
      <c r="F12" s="1498"/>
      <c r="G12" s="1498"/>
      <c r="H12" s="1498"/>
      <c r="I12" s="1498"/>
    </row>
    <row r="13" spans="1:9">
      <c r="A13" s="1498"/>
      <c r="B13" s="1498"/>
      <c r="C13" s="1499"/>
      <c r="D13" s="1498"/>
      <c r="E13" s="1498"/>
      <c r="F13" s="1498"/>
      <c r="G13" s="1498"/>
      <c r="H13" s="1498"/>
      <c r="I13" s="1498"/>
    </row>
    <row r="14" spans="1:9">
      <c r="A14" s="1498"/>
      <c r="B14" s="1498"/>
      <c r="C14" s="1499"/>
      <c r="D14" s="1498"/>
      <c r="E14" s="1498"/>
      <c r="F14" s="1498"/>
      <c r="G14" s="1498"/>
      <c r="H14" s="1498"/>
      <c r="I14" s="1498"/>
    </row>
    <row r="15" spans="1:9">
      <c r="A15" s="1498"/>
      <c r="B15" s="1498"/>
      <c r="C15" s="1499"/>
      <c r="D15" s="1498"/>
      <c r="E15" s="1498"/>
      <c r="F15" s="1498"/>
      <c r="G15" s="1498"/>
      <c r="H15" s="1498"/>
      <c r="I15" s="1498"/>
    </row>
    <row r="16" spans="1:9">
      <c r="A16" s="1498"/>
      <c r="B16" s="1498"/>
      <c r="C16" s="1499"/>
      <c r="D16" s="1498"/>
      <c r="E16" s="1498"/>
      <c r="F16" s="1498"/>
      <c r="G16" s="1498"/>
      <c r="H16" s="1498"/>
      <c r="I16" s="1498"/>
    </row>
    <row r="17" spans="1:9">
      <c r="A17" s="1498"/>
      <c r="B17" s="1498"/>
      <c r="C17" s="1499"/>
      <c r="D17" s="1498"/>
      <c r="E17" s="1498"/>
      <c r="F17" s="1498"/>
      <c r="G17" s="1498"/>
      <c r="H17" s="1498"/>
      <c r="I17" s="1498"/>
    </row>
    <row r="18" spans="1:9">
      <c r="A18" s="1498"/>
      <c r="B18" s="1498"/>
      <c r="C18" s="1498"/>
      <c r="D18" s="1498"/>
      <c r="E18" s="1498"/>
      <c r="F18" s="1498"/>
      <c r="G18" s="1498"/>
      <c r="H18" s="1498"/>
      <c r="I18" s="1498"/>
    </row>
    <row r="19" spans="1:9">
      <c r="A19" s="1498"/>
      <c r="B19" s="1498"/>
      <c r="C19" s="1498"/>
      <c r="D19" s="1498"/>
      <c r="E19" s="1498"/>
      <c r="F19" s="1498"/>
      <c r="G19" s="1498"/>
      <c r="H19" s="1498"/>
      <c r="I19" s="1498"/>
    </row>
    <row r="20" spans="1:9">
      <c r="A20" s="1498"/>
      <c r="B20" s="1498"/>
      <c r="C20" s="1498"/>
      <c r="D20" s="1498"/>
      <c r="E20" s="1498"/>
      <c r="F20" s="1498"/>
      <c r="G20" s="1498"/>
      <c r="H20" s="1498"/>
      <c r="I20" s="1498"/>
    </row>
    <row r="21" spans="1:9">
      <c r="A21" s="1498"/>
      <c r="B21" s="1498"/>
      <c r="C21" s="1498"/>
      <c r="D21" s="1498"/>
      <c r="E21" s="1498"/>
      <c r="F21" s="1498"/>
      <c r="G21" s="1498"/>
      <c r="H21" s="1498"/>
      <c r="I21" s="1498"/>
    </row>
    <row r="22" spans="1:9">
      <c r="A22" s="1498"/>
      <c r="B22" s="1498"/>
      <c r="C22" s="1498"/>
      <c r="D22" s="1498"/>
      <c r="E22" s="1498"/>
      <c r="F22" s="1498"/>
      <c r="G22" s="1498"/>
      <c r="H22" s="1498"/>
      <c r="I22" s="1498"/>
    </row>
    <row r="23" spans="1:9" ht="63" customHeight="1">
      <c r="A23" s="1498"/>
      <c r="B23" s="1500" t="s">
        <v>2466</v>
      </c>
      <c r="C23" s="1498"/>
      <c r="D23" s="1498"/>
      <c r="E23" s="1498"/>
      <c r="F23" s="1498"/>
      <c r="G23" s="1498"/>
      <c r="H23" s="1498"/>
      <c r="I23" s="1498"/>
    </row>
    <row r="24" spans="1:9" ht="39.75" customHeight="1">
      <c r="A24" s="1498"/>
      <c r="B24" s="1756" t="s">
        <v>4451</v>
      </c>
      <c r="C24" s="1756"/>
      <c r="D24" s="1756"/>
      <c r="E24" s="1756"/>
      <c r="F24" s="1756"/>
      <c r="G24" s="1756"/>
      <c r="H24" s="1756"/>
      <c r="I24" s="1498"/>
    </row>
    <row r="25" spans="1:9" ht="32.25" customHeight="1">
      <c r="A25" s="1498"/>
      <c r="B25" s="1756"/>
      <c r="C25" s="1756"/>
      <c r="D25" s="1756"/>
      <c r="E25" s="1756"/>
      <c r="F25" s="1756"/>
      <c r="G25" s="1756"/>
      <c r="H25" s="1756"/>
      <c r="I25" s="1498"/>
    </row>
    <row r="26" spans="1:9" ht="25.5" customHeight="1">
      <c r="A26" s="1498"/>
      <c r="B26" s="1757" t="s">
        <v>4452</v>
      </c>
      <c r="C26" s="1757"/>
      <c r="D26" s="1757"/>
      <c r="E26" s="1757"/>
      <c r="F26" s="1757"/>
      <c r="G26" s="1757"/>
      <c r="H26" s="1757"/>
      <c r="I26" s="1498"/>
    </row>
    <row r="27" spans="1:9">
      <c r="A27" s="1498"/>
      <c r="B27" s="1498"/>
      <c r="C27" s="1498"/>
      <c r="D27" s="1498"/>
      <c r="E27" s="1498"/>
      <c r="F27" s="1498"/>
      <c r="G27" s="1498"/>
      <c r="H27" s="1498"/>
      <c r="I27" s="1498"/>
    </row>
    <row r="28" spans="1:9">
      <c r="A28" s="1498"/>
      <c r="B28" s="1498"/>
      <c r="C28" s="1498"/>
      <c r="D28" s="1498"/>
      <c r="E28" s="1498"/>
      <c r="F28" s="1498"/>
      <c r="G28" s="1498"/>
      <c r="H28" s="1498"/>
      <c r="I28" s="1498"/>
    </row>
    <row r="29" spans="1:9">
      <c r="A29" s="1498"/>
      <c r="B29" s="1498"/>
      <c r="C29" s="1498"/>
      <c r="D29" s="1498"/>
      <c r="E29" s="1498"/>
      <c r="F29" s="1498"/>
      <c r="G29" s="1498"/>
      <c r="H29" s="1498"/>
      <c r="I29" s="1498"/>
    </row>
    <row r="30" spans="1:9">
      <c r="A30" s="1498"/>
      <c r="B30" s="1498"/>
      <c r="C30" s="1498"/>
      <c r="D30" s="1498"/>
      <c r="E30" s="1498"/>
      <c r="F30" s="1498"/>
      <c r="G30" s="1498"/>
      <c r="H30" s="1498"/>
      <c r="I30" s="1498"/>
    </row>
    <row r="31" spans="1:9">
      <c r="A31" s="1498"/>
      <c r="B31" s="1498"/>
      <c r="C31" s="1498"/>
      <c r="D31" s="1498"/>
      <c r="E31" s="1498"/>
      <c r="F31" s="1498"/>
      <c r="G31" s="1498"/>
      <c r="H31" s="1498"/>
      <c r="I31" s="1498"/>
    </row>
    <row r="32" spans="1:9">
      <c r="A32" s="1498"/>
      <c r="B32" s="1498"/>
      <c r="C32" s="1498"/>
      <c r="D32" s="1498"/>
      <c r="E32" s="1498"/>
      <c r="F32" s="1498"/>
      <c r="G32" s="1498"/>
      <c r="H32" s="1498"/>
      <c r="I32" s="1498"/>
    </row>
    <row r="33" spans="1:9">
      <c r="A33" s="1498"/>
      <c r="B33" s="1498"/>
      <c r="C33" s="1498"/>
      <c r="D33" s="1498"/>
      <c r="E33" s="1498"/>
      <c r="F33" s="1498"/>
      <c r="G33" s="1498"/>
      <c r="H33" s="1498"/>
      <c r="I33" s="1498"/>
    </row>
    <row r="34" spans="1:9">
      <c r="A34" s="1498"/>
      <c r="B34" s="1498"/>
      <c r="C34" s="1498"/>
      <c r="D34" s="1498"/>
      <c r="E34" s="1498"/>
      <c r="F34" s="1498"/>
      <c r="G34" s="1498"/>
      <c r="H34" s="1498"/>
      <c r="I34" s="1498"/>
    </row>
    <row r="35" spans="1:9">
      <c r="A35" s="1498"/>
      <c r="B35" s="1498"/>
      <c r="C35" s="1498"/>
      <c r="D35" s="1498"/>
      <c r="E35" s="1498"/>
      <c r="F35" s="1498"/>
      <c r="G35" s="1498"/>
      <c r="H35" s="1498"/>
      <c r="I35" s="1498"/>
    </row>
    <row r="36" spans="1:9">
      <c r="A36" s="1498"/>
      <c r="B36" s="1498"/>
      <c r="C36" s="1498"/>
      <c r="D36" s="1498"/>
      <c r="E36" s="1498"/>
      <c r="F36" s="1498"/>
      <c r="G36" s="1498"/>
      <c r="H36" s="1498"/>
      <c r="I36" s="1498"/>
    </row>
    <row r="37" spans="1:9">
      <c r="A37" s="1498"/>
      <c r="B37" s="1498"/>
      <c r="C37" s="1498"/>
      <c r="D37" s="1498"/>
      <c r="E37" s="1498"/>
      <c r="F37" s="1498"/>
      <c r="G37" s="1498"/>
      <c r="H37" s="1498"/>
      <c r="I37" s="1498"/>
    </row>
    <row r="38" spans="1:9">
      <c r="A38" s="1498"/>
      <c r="B38" s="1498"/>
      <c r="C38" s="1498"/>
      <c r="D38" s="1498"/>
      <c r="E38" s="1498"/>
      <c r="F38" s="1498"/>
      <c r="G38" s="1498"/>
      <c r="H38" s="1498"/>
      <c r="I38" s="1498"/>
    </row>
    <row r="39" spans="1:9">
      <c r="A39" s="1498"/>
      <c r="B39" s="1498"/>
      <c r="C39" s="1498"/>
      <c r="D39" s="1498"/>
      <c r="E39" s="1498"/>
      <c r="F39" s="1498"/>
      <c r="G39" s="1498"/>
      <c r="H39" s="1498"/>
      <c r="I39" s="1498"/>
    </row>
    <row r="40" spans="1:9">
      <c r="A40" s="1498"/>
      <c r="B40" s="1498"/>
      <c r="C40" s="1498"/>
      <c r="D40" s="1498"/>
      <c r="E40" s="1498"/>
      <c r="F40" s="1498"/>
      <c r="G40" s="1498"/>
      <c r="H40" s="1498"/>
      <c r="I40" s="1498"/>
    </row>
    <row r="41" spans="1:9">
      <c r="A41" s="1498"/>
      <c r="B41" s="1498"/>
      <c r="C41" s="1498"/>
      <c r="D41" s="1498"/>
      <c r="E41" s="1498"/>
      <c r="F41" s="1498"/>
      <c r="G41" s="1498"/>
      <c r="H41" s="1498"/>
      <c r="I41" s="1498"/>
    </row>
    <row r="42" spans="1:9">
      <c r="A42" s="1498"/>
      <c r="B42" s="1498"/>
      <c r="C42" s="1498"/>
      <c r="D42" s="1498"/>
      <c r="E42" s="1498"/>
      <c r="F42" s="1498"/>
      <c r="G42" s="1498"/>
      <c r="H42" s="1498"/>
      <c r="I42" s="1498"/>
    </row>
    <row r="43" spans="1:9">
      <c r="A43" s="1498"/>
      <c r="B43" s="1498"/>
      <c r="C43" s="1498"/>
      <c r="D43" s="1498"/>
      <c r="E43" s="1498"/>
      <c r="F43" s="1498"/>
      <c r="G43" s="1498"/>
      <c r="H43" s="1498"/>
      <c r="I43" s="1498"/>
    </row>
    <row r="44" spans="1:9">
      <c r="A44" s="1498"/>
      <c r="B44" s="1498"/>
      <c r="C44" s="1498"/>
      <c r="D44" s="1498"/>
      <c r="E44" s="1498"/>
      <c r="F44" s="1498"/>
      <c r="G44" s="1498"/>
      <c r="H44" s="1498"/>
      <c r="I44" s="1498"/>
    </row>
    <row r="45" spans="1:9">
      <c r="A45" s="1498"/>
      <c r="B45" s="1498"/>
      <c r="C45" s="1498"/>
      <c r="D45" s="1498"/>
      <c r="E45" s="1498"/>
      <c r="F45" s="1498"/>
      <c r="G45" s="1498"/>
      <c r="H45" s="1498"/>
      <c r="I45" s="1498"/>
    </row>
    <row r="46" spans="1:9">
      <c r="A46" s="1498"/>
      <c r="B46" s="1498"/>
      <c r="C46" s="1498"/>
      <c r="D46" s="1498"/>
      <c r="E46" s="1498"/>
      <c r="F46" s="1498"/>
      <c r="G46" s="1498"/>
      <c r="H46" s="1498"/>
      <c r="I46" s="1498"/>
    </row>
    <row r="47" spans="1:9">
      <c r="A47" s="1498"/>
      <c r="B47" s="1498"/>
      <c r="C47" s="1498"/>
      <c r="D47" s="1498"/>
      <c r="E47" s="1498"/>
      <c r="F47" s="1498"/>
      <c r="G47" s="1498"/>
      <c r="H47" s="1498"/>
      <c r="I47" s="1498"/>
    </row>
    <row r="48" spans="1:9">
      <c r="A48" s="1498"/>
      <c r="B48" s="1498"/>
      <c r="C48" s="1498"/>
      <c r="D48" s="1498"/>
      <c r="E48" s="1498"/>
      <c r="F48" s="1498"/>
      <c r="G48" s="1498"/>
      <c r="H48" s="1498"/>
      <c r="I48" s="1498"/>
    </row>
    <row r="49" spans="1:9">
      <c r="A49" s="1498"/>
      <c r="B49" s="1498"/>
      <c r="C49" s="1498"/>
      <c r="D49" s="1498"/>
      <c r="E49" s="1498"/>
      <c r="F49" s="1498"/>
      <c r="G49" s="1498"/>
      <c r="H49" s="1498"/>
      <c r="I49" s="1498"/>
    </row>
    <row r="50" spans="1:9">
      <c r="A50" s="1498"/>
      <c r="B50" s="1498"/>
      <c r="C50" s="1498"/>
      <c r="D50" s="1498"/>
      <c r="E50" s="1498"/>
      <c r="F50" s="1498"/>
      <c r="G50" s="1498"/>
      <c r="H50" s="1498"/>
      <c r="I50" s="1498"/>
    </row>
    <row r="51" spans="1:9">
      <c r="A51" s="1498"/>
      <c r="B51" s="1498"/>
      <c r="C51" s="1498"/>
      <c r="D51" s="1498"/>
      <c r="E51" s="1498"/>
      <c r="F51" s="1498"/>
      <c r="G51" s="1498"/>
      <c r="H51" s="1498"/>
      <c r="I51" s="1498"/>
    </row>
    <row r="52" spans="1:9">
      <c r="A52" s="1498"/>
      <c r="B52" s="1498"/>
      <c r="C52" s="1498"/>
      <c r="D52" s="1498"/>
      <c r="E52" s="1498"/>
      <c r="F52" s="1498"/>
      <c r="G52" s="1498"/>
      <c r="H52" s="1498"/>
      <c r="I52" s="1498"/>
    </row>
    <row r="53" spans="1:9">
      <c r="A53" s="1498"/>
      <c r="B53" s="1498"/>
      <c r="C53" s="1498"/>
      <c r="D53" s="1498"/>
      <c r="E53" s="1498"/>
      <c r="F53" s="1498"/>
      <c r="G53" s="1498"/>
      <c r="H53" s="1498"/>
      <c r="I53" s="1498"/>
    </row>
    <row r="54" spans="1:9">
      <c r="A54" s="1498"/>
      <c r="B54" s="1498"/>
      <c r="C54" s="1498"/>
      <c r="D54" s="1498"/>
      <c r="E54" s="1498"/>
      <c r="F54" s="1498"/>
      <c r="G54" s="1498"/>
      <c r="H54" s="1498"/>
      <c r="I54" s="1498"/>
    </row>
    <row r="55" spans="1:9">
      <c r="A55" s="1498"/>
      <c r="B55" s="1498"/>
      <c r="C55" s="1498"/>
      <c r="D55" s="1498"/>
      <c r="E55" s="1498"/>
      <c r="F55" s="1498"/>
      <c r="G55" s="1498"/>
      <c r="H55" s="1498"/>
      <c r="I55" s="1498"/>
    </row>
    <row r="56" spans="1:9">
      <c r="A56" s="1498"/>
      <c r="B56" s="1498"/>
      <c r="C56" s="1498"/>
      <c r="D56" s="1498"/>
      <c r="E56" s="1498"/>
      <c r="F56" s="1498"/>
      <c r="G56" s="1498"/>
      <c r="H56" s="1498"/>
      <c r="I56" s="1498"/>
    </row>
  </sheetData>
  <sheetProtection password="A633" sheet="1" objects="1" scenarios="1"/>
  <mergeCells count="2">
    <mergeCell ref="B24:H25"/>
    <mergeCell ref="B26:H26"/>
  </mergeCells>
  <phoneticPr fontId="46" type="noConversion"/>
  <printOptions horizontalCentered="1" verticalCentered="1"/>
  <pageMargins left="0" right="0" top="0" bottom="0"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pageSetUpPr fitToPage="1"/>
  </sheetPr>
  <dimension ref="B2:N87"/>
  <sheetViews>
    <sheetView showGridLines="0" zoomScaleNormal="100" zoomScaleSheetLayoutView="100" workbookViewId="0">
      <selection activeCell="H2" sqref="H2"/>
    </sheetView>
  </sheetViews>
  <sheetFormatPr defaultColWidth="5.7109375" defaultRowHeight="12.75"/>
  <cols>
    <col min="1" max="1" width="3.85546875" style="489" customWidth="1"/>
    <col min="2" max="2" width="3.140625" style="489" customWidth="1"/>
    <col min="3" max="7" width="5.7109375" style="489" customWidth="1"/>
    <col min="8" max="8" width="42.5703125" style="489" customWidth="1"/>
    <col min="9" max="9" width="28.140625" style="489" customWidth="1"/>
    <col min="10" max="10" width="5.7109375" style="489" customWidth="1"/>
    <col min="11" max="11" width="8.28515625" style="489" customWidth="1"/>
    <col min="12" max="12" width="3.140625" style="489" customWidth="1"/>
    <col min="13" max="13" width="3.85546875" style="489" customWidth="1"/>
    <col min="14" max="16384" width="5.7109375" style="489"/>
  </cols>
  <sheetData>
    <row r="2" spans="2:13" ht="13.5" customHeight="1">
      <c r="B2" s="762"/>
      <c r="C2" s="763"/>
      <c r="D2" s="763"/>
      <c r="E2" s="763"/>
      <c r="F2" s="763"/>
      <c r="G2" s="763"/>
      <c r="H2" s="763"/>
      <c r="I2" s="763"/>
      <c r="J2" s="763"/>
      <c r="K2" s="763"/>
      <c r="L2" s="764"/>
      <c r="M2" s="181"/>
    </row>
    <row r="3" spans="2:13" ht="36" customHeight="1">
      <c r="B3" s="765"/>
      <c r="C3" s="1904" t="s">
        <v>2046</v>
      </c>
      <c r="D3" s="1905"/>
      <c r="E3" s="1905"/>
      <c r="F3" s="1905"/>
      <c r="G3" s="1905"/>
      <c r="H3" s="1905"/>
      <c r="I3" s="1905"/>
      <c r="J3" s="1905"/>
      <c r="K3" s="1906"/>
      <c r="L3" s="766"/>
      <c r="M3" s="181"/>
    </row>
    <row r="4" spans="2:13">
      <c r="B4" s="765"/>
      <c r="C4" s="206"/>
      <c r="D4" s="206"/>
      <c r="E4" s="206"/>
      <c r="F4" s="206"/>
      <c r="G4" s="206"/>
      <c r="H4" s="206"/>
      <c r="I4" s="206"/>
      <c r="J4" s="206"/>
      <c r="K4" s="206"/>
      <c r="L4" s="766"/>
      <c r="M4" s="181"/>
    </row>
    <row r="5" spans="2:13">
      <c r="B5" s="765"/>
      <c r="C5" s="206"/>
      <c r="D5" s="206"/>
      <c r="E5" s="206"/>
      <c r="F5" s="206"/>
      <c r="G5" s="206"/>
      <c r="H5" s="206"/>
      <c r="I5" s="206"/>
      <c r="J5" s="206"/>
      <c r="K5" s="206"/>
      <c r="L5" s="766"/>
      <c r="M5" s="181"/>
    </row>
    <row r="6" spans="2:13">
      <c r="B6" s="765"/>
      <c r="C6" s="206"/>
      <c r="D6" s="206"/>
      <c r="E6" s="206"/>
      <c r="F6" s="206"/>
      <c r="G6" s="206"/>
      <c r="H6" s="206"/>
      <c r="I6" s="206"/>
      <c r="J6" s="206"/>
      <c r="K6" s="206"/>
      <c r="L6" s="766"/>
      <c r="M6" s="181"/>
    </row>
    <row r="7" spans="2:13">
      <c r="B7" s="765"/>
      <c r="C7" s="206"/>
      <c r="D7" s="206"/>
      <c r="E7" s="206"/>
      <c r="F7" s="206"/>
      <c r="G7" s="206"/>
      <c r="H7" s="206"/>
      <c r="I7" s="206"/>
      <c r="J7" s="206"/>
      <c r="K7" s="206"/>
      <c r="L7" s="766"/>
      <c r="M7" s="181"/>
    </row>
    <row r="8" spans="2:13">
      <c r="B8" s="765"/>
      <c r="C8" s="206"/>
      <c r="D8" s="206"/>
      <c r="E8" s="206"/>
      <c r="F8" s="206"/>
      <c r="G8" s="206"/>
      <c r="H8" s="206"/>
      <c r="I8" s="206"/>
      <c r="J8" s="206"/>
      <c r="K8" s="206"/>
      <c r="L8" s="766"/>
      <c r="M8" s="181"/>
    </row>
    <row r="9" spans="2:13">
      <c r="B9" s="765"/>
      <c r="C9" s="206"/>
      <c r="D9" s="206"/>
      <c r="E9" s="206"/>
      <c r="F9" s="206"/>
      <c r="G9" s="206"/>
      <c r="H9" s="206"/>
      <c r="I9" s="206"/>
      <c r="J9" s="206"/>
      <c r="K9" s="206"/>
      <c r="L9" s="766"/>
      <c r="M9" s="181"/>
    </row>
    <row r="10" spans="2:13">
      <c r="B10" s="765"/>
      <c r="C10" s="206"/>
      <c r="D10" s="206"/>
      <c r="E10" s="206"/>
      <c r="F10" s="206"/>
      <c r="G10" s="206"/>
      <c r="H10" s="206"/>
      <c r="I10" s="206"/>
      <c r="J10" s="206"/>
      <c r="K10" s="206"/>
      <c r="L10" s="766"/>
      <c r="M10" s="181"/>
    </row>
    <row r="11" spans="2:13">
      <c r="B11" s="765"/>
      <c r="C11" s="206"/>
      <c r="D11" s="206"/>
      <c r="E11" s="206"/>
      <c r="F11" s="206"/>
      <c r="G11" s="206"/>
      <c r="H11" s="206"/>
      <c r="I11" s="206"/>
      <c r="J11" s="206"/>
      <c r="K11" s="206"/>
      <c r="L11" s="766"/>
      <c r="M11" s="181"/>
    </row>
    <row r="12" spans="2:13">
      <c r="B12" s="765"/>
      <c r="C12" s="206"/>
      <c r="D12" s="206"/>
      <c r="E12" s="206"/>
      <c r="F12" s="206"/>
      <c r="G12" s="206"/>
      <c r="H12" s="206"/>
      <c r="I12" s="206"/>
      <c r="J12" s="206"/>
      <c r="K12" s="206"/>
      <c r="L12" s="766"/>
      <c r="M12" s="181"/>
    </row>
    <row r="13" spans="2:13">
      <c r="B13" s="765"/>
      <c r="C13" s="206"/>
      <c r="D13" s="206"/>
      <c r="E13" s="206"/>
      <c r="F13" s="206"/>
      <c r="G13" s="206"/>
      <c r="H13" s="206"/>
      <c r="I13" s="206"/>
      <c r="J13" s="206"/>
      <c r="K13" s="206"/>
      <c r="L13" s="766"/>
      <c r="M13" s="181"/>
    </row>
    <row r="14" spans="2:13">
      <c r="B14" s="765"/>
      <c r="C14" s="206"/>
      <c r="D14" s="206"/>
      <c r="E14" s="206"/>
      <c r="F14" s="206"/>
      <c r="G14" s="206"/>
      <c r="H14" s="206"/>
      <c r="I14" s="206"/>
      <c r="J14" s="206"/>
      <c r="K14" s="206"/>
      <c r="L14" s="766"/>
      <c r="M14" s="181"/>
    </row>
    <row r="15" spans="2:13">
      <c r="B15" s="765"/>
      <c r="C15" s="206"/>
      <c r="D15" s="206"/>
      <c r="E15" s="206"/>
      <c r="F15" s="206"/>
      <c r="G15" s="206"/>
      <c r="H15" s="206"/>
      <c r="I15" s="206"/>
      <c r="J15" s="206"/>
      <c r="K15" s="206"/>
      <c r="L15" s="766"/>
      <c r="M15" s="181"/>
    </row>
    <row r="16" spans="2:13">
      <c r="B16" s="765"/>
      <c r="C16" s="206"/>
      <c r="D16" s="206"/>
      <c r="E16" s="206"/>
      <c r="F16" s="206"/>
      <c r="G16" s="206"/>
      <c r="H16" s="206"/>
      <c r="I16" s="206"/>
      <c r="J16" s="206"/>
      <c r="K16" s="206"/>
      <c r="L16" s="766"/>
      <c r="M16" s="181"/>
    </row>
    <row r="17" spans="2:13">
      <c r="B17" s="765"/>
      <c r="C17" s="206"/>
      <c r="D17" s="206"/>
      <c r="E17" s="206"/>
      <c r="F17" s="206"/>
      <c r="G17" s="206"/>
      <c r="H17" s="206"/>
      <c r="I17" s="206"/>
      <c r="J17" s="206"/>
      <c r="K17" s="206"/>
      <c r="L17" s="766"/>
      <c r="M17" s="181"/>
    </row>
    <row r="18" spans="2:13">
      <c r="B18" s="765"/>
      <c r="C18" s="206"/>
      <c r="D18" s="206"/>
      <c r="E18" s="206"/>
      <c r="F18" s="206"/>
      <c r="G18" s="206"/>
      <c r="H18" s="206"/>
      <c r="I18" s="206"/>
      <c r="J18" s="206"/>
      <c r="K18" s="206"/>
      <c r="L18" s="766"/>
      <c r="M18" s="181"/>
    </row>
    <row r="19" spans="2:13">
      <c r="B19" s="765"/>
      <c r="C19" s="206"/>
      <c r="D19" s="206"/>
      <c r="E19" s="206"/>
      <c r="F19" s="206"/>
      <c r="G19" s="206"/>
      <c r="H19" s="206"/>
      <c r="I19" s="206"/>
      <c r="J19" s="206"/>
      <c r="K19" s="206"/>
      <c r="L19" s="766"/>
      <c r="M19" s="181"/>
    </row>
    <row r="20" spans="2:13">
      <c r="B20" s="765"/>
      <c r="C20" s="206"/>
      <c r="D20" s="206"/>
      <c r="E20" s="206"/>
      <c r="F20" s="206"/>
      <c r="G20" s="206"/>
      <c r="H20" s="206"/>
      <c r="I20" s="206"/>
      <c r="J20" s="206"/>
      <c r="K20" s="206"/>
      <c r="L20" s="766"/>
      <c r="M20" s="181"/>
    </row>
    <row r="21" spans="2:13">
      <c r="B21" s="765"/>
      <c r="C21" s="206"/>
      <c r="D21" s="206"/>
      <c r="E21" s="206"/>
      <c r="F21" s="206"/>
      <c r="G21" s="206"/>
      <c r="H21" s="206"/>
      <c r="I21" s="206"/>
      <c r="J21" s="206"/>
      <c r="K21" s="206"/>
      <c r="L21" s="766"/>
      <c r="M21" s="181"/>
    </row>
    <row r="22" spans="2:13">
      <c r="B22" s="765"/>
      <c r="C22" s="206"/>
      <c r="D22" s="206"/>
      <c r="E22" s="206"/>
      <c r="F22" s="206"/>
      <c r="G22" s="206"/>
      <c r="H22" s="206"/>
      <c r="I22" s="206"/>
      <c r="J22" s="206"/>
      <c r="K22" s="206"/>
      <c r="L22" s="766"/>
      <c r="M22" s="181"/>
    </row>
    <row r="23" spans="2:13">
      <c r="B23" s="765"/>
      <c r="C23" s="206"/>
      <c r="D23" s="206"/>
      <c r="E23" s="206"/>
      <c r="F23" s="206"/>
      <c r="G23" s="206"/>
      <c r="H23" s="206"/>
      <c r="I23" s="206"/>
      <c r="J23" s="206"/>
      <c r="K23" s="206"/>
      <c r="L23" s="766"/>
      <c r="M23" s="181"/>
    </row>
    <row r="24" spans="2:13">
      <c r="B24" s="765"/>
      <c r="C24" s="206"/>
      <c r="D24" s="206"/>
      <c r="E24" s="206"/>
      <c r="F24" s="206"/>
      <c r="G24" s="206"/>
      <c r="H24" s="206"/>
      <c r="I24" s="206"/>
      <c r="J24" s="206"/>
      <c r="K24" s="206"/>
      <c r="L24" s="766"/>
      <c r="M24" s="181"/>
    </row>
    <row r="25" spans="2:13">
      <c r="B25" s="765"/>
      <c r="C25" s="206"/>
      <c r="D25" s="206"/>
      <c r="E25" s="206"/>
      <c r="F25" s="206"/>
      <c r="G25" s="206"/>
      <c r="H25" s="206"/>
      <c r="I25" s="206"/>
      <c r="J25" s="206"/>
      <c r="K25" s="206"/>
      <c r="L25" s="766"/>
      <c r="M25" s="181"/>
    </row>
    <row r="26" spans="2:13">
      <c r="B26" s="765"/>
      <c r="C26" s="206"/>
      <c r="D26" s="206"/>
      <c r="E26" s="206"/>
      <c r="F26" s="206"/>
      <c r="G26" s="206"/>
      <c r="H26" s="206"/>
      <c r="I26" s="206"/>
      <c r="J26" s="206"/>
      <c r="K26" s="206"/>
      <c r="L26" s="766"/>
      <c r="M26" s="181"/>
    </row>
    <row r="27" spans="2:13">
      <c r="B27" s="765"/>
      <c r="C27" s="206"/>
      <c r="D27" s="206"/>
      <c r="E27" s="206"/>
      <c r="F27" s="206"/>
      <c r="G27" s="206"/>
      <c r="H27" s="206"/>
      <c r="I27" s="206"/>
      <c r="J27" s="206"/>
      <c r="K27" s="206"/>
      <c r="L27" s="766"/>
      <c r="M27" s="181"/>
    </row>
    <row r="28" spans="2:13">
      <c r="B28" s="765"/>
      <c r="C28" s="206"/>
      <c r="D28" s="206"/>
      <c r="E28" s="206"/>
      <c r="F28" s="206"/>
      <c r="G28" s="206"/>
      <c r="H28" s="206"/>
      <c r="I28" s="206"/>
      <c r="J28" s="206"/>
      <c r="K28" s="206"/>
      <c r="L28" s="766"/>
      <c r="M28" s="181"/>
    </row>
    <row r="29" spans="2:13">
      <c r="B29" s="765"/>
      <c r="C29" s="206"/>
      <c r="D29" s="206"/>
      <c r="E29" s="206"/>
      <c r="F29" s="206"/>
      <c r="G29" s="206"/>
      <c r="H29" s="206"/>
      <c r="I29" s="206"/>
      <c r="J29" s="206"/>
      <c r="K29" s="206"/>
      <c r="L29" s="766"/>
      <c r="M29" s="181"/>
    </row>
    <row r="30" spans="2:13">
      <c r="B30" s="765"/>
      <c r="C30" s="206"/>
      <c r="D30" s="206"/>
      <c r="E30" s="206"/>
      <c r="F30" s="206"/>
      <c r="G30" s="206"/>
      <c r="H30" s="206"/>
      <c r="I30" s="206"/>
      <c r="J30" s="206"/>
      <c r="K30" s="206"/>
      <c r="L30" s="766"/>
      <c r="M30" s="181"/>
    </row>
    <row r="31" spans="2:13">
      <c r="B31" s="765"/>
      <c r="C31" s="206"/>
      <c r="D31" s="206"/>
      <c r="E31" s="206"/>
      <c r="F31" s="206"/>
      <c r="G31" s="206"/>
      <c r="H31" s="206"/>
      <c r="I31" s="206"/>
      <c r="J31" s="206"/>
      <c r="K31" s="206"/>
      <c r="L31" s="766"/>
      <c r="M31" s="181"/>
    </row>
    <row r="32" spans="2:13">
      <c r="B32" s="765"/>
      <c r="C32" s="206"/>
      <c r="D32" s="206"/>
      <c r="E32" s="206"/>
      <c r="F32" s="206"/>
      <c r="G32" s="206"/>
      <c r="H32" s="206"/>
      <c r="I32" s="206"/>
      <c r="J32" s="206"/>
      <c r="K32" s="206"/>
      <c r="L32" s="766"/>
      <c r="M32" s="181"/>
    </row>
    <row r="33" spans="2:14">
      <c r="B33" s="765"/>
      <c r="C33" s="206"/>
      <c r="D33" s="206"/>
      <c r="E33" s="206"/>
      <c r="F33" s="206"/>
      <c r="G33" s="206"/>
      <c r="H33" s="206"/>
      <c r="I33" s="206"/>
      <c r="J33" s="206"/>
      <c r="K33" s="206"/>
      <c r="L33" s="766"/>
      <c r="M33" s="181"/>
    </row>
    <row r="34" spans="2:14">
      <c r="B34" s="765"/>
      <c r="C34" s="206"/>
      <c r="D34" s="206"/>
      <c r="E34" s="206"/>
      <c r="F34" s="206"/>
      <c r="G34" s="206"/>
      <c r="H34" s="206"/>
      <c r="I34" s="206"/>
      <c r="J34" s="206"/>
      <c r="K34" s="206"/>
      <c r="L34" s="766"/>
      <c r="M34" s="181"/>
    </row>
    <row r="35" spans="2:14">
      <c r="B35" s="765"/>
      <c r="C35" s="206"/>
      <c r="D35" s="206"/>
      <c r="E35" s="206"/>
      <c r="F35" s="206"/>
      <c r="G35" s="206"/>
      <c r="H35" s="206"/>
      <c r="I35" s="206"/>
      <c r="J35" s="206"/>
      <c r="K35" s="206"/>
      <c r="L35" s="766"/>
      <c r="M35" s="181"/>
    </row>
    <row r="36" spans="2:14">
      <c r="B36" s="765"/>
      <c r="C36" s="206"/>
      <c r="D36" s="206"/>
      <c r="E36" s="206"/>
      <c r="F36" s="206"/>
      <c r="G36" s="206"/>
      <c r="H36" s="206"/>
      <c r="I36" s="206"/>
      <c r="J36" s="206"/>
      <c r="K36" s="206"/>
      <c r="L36" s="766"/>
      <c r="M36" s="181"/>
    </row>
    <row r="37" spans="2:14">
      <c r="B37" s="765"/>
      <c r="C37" s="206"/>
      <c r="D37" s="206"/>
      <c r="E37" s="206"/>
      <c r="F37" s="206"/>
      <c r="G37" s="206"/>
      <c r="H37" s="206"/>
      <c r="I37" s="206"/>
      <c r="J37" s="206"/>
      <c r="K37" s="206"/>
      <c r="L37" s="766"/>
      <c r="M37" s="181"/>
    </row>
    <row r="38" spans="2:14">
      <c r="B38" s="765"/>
      <c r="C38" s="206"/>
      <c r="D38" s="206"/>
      <c r="E38" s="206"/>
      <c r="F38" s="206"/>
      <c r="G38" s="206"/>
      <c r="H38" s="206"/>
      <c r="I38" s="206"/>
      <c r="J38" s="206"/>
      <c r="K38" s="206"/>
      <c r="L38" s="766"/>
      <c r="M38" s="181"/>
    </row>
    <row r="39" spans="2:14">
      <c r="B39" s="765"/>
      <c r="C39" s="206"/>
      <c r="D39" s="206"/>
      <c r="E39" s="206"/>
      <c r="F39" s="206"/>
      <c r="G39" s="206"/>
      <c r="H39" s="206"/>
      <c r="I39" s="206"/>
      <c r="J39" s="206"/>
      <c r="K39" s="206"/>
      <c r="L39" s="766"/>
      <c r="M39" s="181"/>
      <c r="N39" s="617"/>
    </row>
    <row r="40" spans="2:14">
      <c r="B40" s="765"/>
      <c r="C40" s="206"/>
      <c r="D40" s="206"/>
      <c r="E40" s="206"/>
      <c r="F40" s="206"/>
      <c r="G40" s="206"/>
      <c r="H40" s="206"/>
      <c r="I40" s="206"/>
      <c r="J40" s="206"/>
      <c r="K40" s="206"/>
      <c r="L40" s="766"/>
      <c r="M40" s="181"/>
    </row>
    <row r="41" spans="2:14">
      <c r="B41" s="765"/>
      <c r="C41" s="206"/>
      <c r="D41" s="206"/>
      <c r="E41" s="206"/>
      <c r="F41" s="206"/>
      <c r="G41" s="206"/>
      <c r="H41" s="206"/>
      <c r="I41" s="206"/>
      <c r="J41" s="206"/>
      <c r="K41" s="206"/>
      <c r="L41" s="766"/>
      <c r="M41" s="181"/>
    </row>
    <row r="42" spans="2:14">
      <c r="B42" s="765"/>
      <c r="C42" s="206"/>
      <c r="D42" s="206"/>
      <c r="E42" s="206"/>
      <c r="F42" s="206"/>
      <c r="G42" s="206"/>
      <c r="H42" s="206"/>
      <c r="I42" s="206"/>
      <c r="J42" s="206"/>
      <c r="K42" s="206"/>
      <c r="L42" s="766"/>
      <c r="M42" s="181"/>
    </row>
    <row r="43" spans="2:14">
      <c r="B43" s="765"/>
      <c r="C43" s="206"/>
      <c r="D43" s="206"/>
      <c r="E43" s="206"/>
      <c r="F43" s="206"/>
      <c r="G43" s="206"/>
      <c r="H43" s="206"/>
      <c r="I43" s="206"/>
      <c r="J43" s="206"/>
      <c r="K43" s="206"/>
      <c r="L43" s="766"/>
      <c r="M43" s="181"/>
    </row>
    <row r="44" spans="2:14">
      <c r="B44" s="765"/>
      <c r="C44" s="206"/>
      <c r="D44" s="206"/>
      <c r="E44" s="206"/>
      <c r="F44" s="206"/>
      <c r="G44" s="206"/>
      <c r="H44" s="206"/>
      <c r="I44" s="206"/>
      <c r="J44" s="206"/>
      <c r="K44" s="206"/>
      <c r="L44" s="766"/>
      <c r="M44" s="181"/>
    </row>
    <row r="45" spans="2:14">
      <c r="B45" s="765"/>
      <c r="C45" s="206"/>
      <c r="D45" s="206"/>
      <c r="E45" s="206"/>
      <c r="F45" s="206"/>
      <c r="G45" s="206"/>
      <c r="H45" s="206"/>
      <c r="I45" s="206"/>
      <c r="J45" s="206"/>
      <c r="K45" s="206"/>
      <c r="L45" s="766"/>
      <c r="M45" s="181"/>
    </row>
    <row r="46" spans="2:14">
      <c r="B46" s="765"/>
      <c r="C46" s="206"/>
      <c r="D46" s="206"/>
      <c r="E46" s="206"/>
      <c r="F46" s="206"/>
      <c r="G46" s="206"/>
      <c r="H46" s="206"/>
      <c r="I46" s="206"/>
      <c r="J46" s="206"/>
      <c r="K46" s="206"/>
      <c r="L46" s="766"/>
      <c r="M46" s="181"/>
    </row>
    <row r="47" spans="2:14">
      <c r="B47" s="765"/>
      <c r="C47" s="206"/>
      <c r="D47" s="206"/>
      <c r="E47" s="206"/>
      <c r="F47" s="206"/>
      <c r="G47" s="206"/>
      <c r="H47" s="206"/>
      <c r="I47" s="206"/>
      <c r="J47" s="206"/>
      <c r="K47" s="206"/>
      <c r="L47" s="766"/>
      <c r="M47" s="181"/>
    </row>
    <row r="48" spans="2:14">
      <c r="B48" s="765"/>
      <c r="C48" s="206"/>
      <c r="D48" s="206"/>
      <c r="E48" s="206"/>
      <c r="F48" s="206"/>
      <c r="G48" s="206"/>
      <c r="H48" s="206"/>
      <c r="I48" s="206"/>
      <c r="J48" s="206"/>
      <c r="K48" s="206"/>
      <c r="L48" s="766"/>
      <c r="M48" s="181"/>
    </row>
    <row r="49" spans="2:13">
      <c r="B49" s="765"/>
      <c r="C49" s="206"/>
      <c r="D49" s="206"/>
      <c r="E49" s="206"/>
      <c r="F49" s="206"/>
      <c r="G49" s="206"/>
      <c r="H49" s="206"/>
      <c r="I49" s="206"/>
      <c r="J49" s="206"/>
      <c r="K49" s="206"/>
      <c r="L49" s="766"/>
      <c r="M49" s="181"/>
    </row>
    <row r="50" spans="2:13">
      <c r="B50" s="765"/>
      <c r="C50" s="206"/>
      <c r="D50" s="206"/>
      <c r="E50" s="206"/>
      <c r="F50" s="206"/>
      <c r="G50" s="206"/>
      <c r="H50" s="206"/>
      <c r="I50" s="206"/>
      <c r="J50" s="206"/>
      <c r="K50" s="206"/>
      <c r="L50" s="766"/>
      <c r="M50" s="181"/>
    </row>
    <row r="51" spans="2:13">
      <c r="B51" s="765"/>
      <c r="C51" s="206"/>
      <c r="D51" s="206"/>
      <c r="E51" s="206"/>
      <c r="F51" s="206"/>
      <c r="G51" s="206"/>
      <c r="H51" s="206"/>
      <c r="I51" s="206"/>
      <c r="J51" s="206"/>
      <c r="K51" s="206"/>
      <c r="L51" s="766"/>
      <c r="M51" s="181"/>
    </row>
    <row r="52" spans="2:13">
      <c r="B52" s="765"/>
      <c r="C52" s="206"/>
      <c r="D52" s="206"/>
      <c r="E52" s="206"/>
      <c r="F52" s="206"/>
      <c r="G52" s="206"/>
      <c r="H52" s="206"/>
      <c r="I52" s="206"/>
      <c r="J52" s="206"/>
      <c r="K52" s="206"/>
      <c r="L52" s="766"/>
      <c r="M52" s="181"/>
    </row>
    <row r="53" spans="2:13">
      <c r="B53" s="765"/>
      <c r="C53" s="206"/>
      <c r="D53" s="206"/>
      <c r="E53" s="206"/>
      <c r="F53" s="206"/>
      <c r="G53" s="206"/>
      <c r="H53" s="206"/>
      <c r="I53" s="206"/>
      <c r="J53" s="206"/>
      <c r="K53" s="206"/>
      <c r="L53" s="766"/>
      <c r="M53" s="181"/>
    </row>
    <row r="54" spans="2:13">
      <c r="B54" s="765"/>
      <c r="C54" s="206"/>
      <c r="D54" s="206"/>
      <c r="E54" s="206"/>
      <c r="F54" s="206"/>
      <c r="G54" s="206"/>
      <c r="H54" s="206"/>
      <c r="I54" s="206"/>
      <c r="J54" s="206"/>
      <c r="K54" s="206"/>
      <c r="L54" s="766"/>
      <c r="M54" s="181"/>
    </row>
    <row r="55" spans="2:13">
      <c r="B55" s="765"/>
      <c r="C55" s="206"/>
      <c r="D55" s="206"/>
      <c r="E55" s="206"/>
      <c r="F55" s="206"/>
      <c r="G55" s="206"/>
      <c r="H55" s="206"/>
      <c r="I55" s="206"/>
      <c r="J55" s="206"/>
      <c r="K55" s="206"/>
      <c r="L55" s="766"/>
      <c r="M55" s="181"/>
    </row>
    <row r="56" spans="2:13">
      <c r="B56" s="765"/>
      <c r="C56" s="206"/>
      <c r="D56" s="206"/>
      <c r="E56" s="206"/>
      <c r="F56" s="206"/>
      <c r="G56" s="206"/>
      <c r="H56" s="206"/>
      <c r="I56" s="206"/>
      <c r="J56" s="206"/>
      <c r="K56" s="206"/>
      <c r="L56" s="766"/>
      <c r="M56" s="181"/>
    </row>
    <row r="57" spans="2:13">
      <c r="B57" s="765"/>
      <c r="C57" s="206"/>
      <c r="D57" s="206"/>
      <c r="E57" s="206"/>
      <c r="F57" s="206"/>
      <c r="G57" s="206"/>
      <c r="H57" s="206"/>
      <c r="I57" s="206"/>
      <c r="J57" s="206"/>
      <c r="K57" s="206"/>
      <c r="L57" s="766"/>
      <c r="M57" s="181"/>
    </row>
    <row r="58" spans="2:13">
      <c r="B58" s="765"/>
      <c r="C58" s="206"/>
      <c r="D58" s="206"/>
      <c r="E58" s="206"/>
      <c r="F58" s="206"/>
      <c r="G58" s="206"/>
      <c r="H58" s="206"/>
      <c r="I58" s="206"/>
      <c r="J58" s="206"/>
      <c r="K58" s="206"/>
      <c r="L58" s="766"/>
      <c r="M58" s="181"/>
    </row>
    <row r="59" spans="2:13">
      <c r="B59" s="765"/>
      <c r="C59" s="206"/>
      <c r="D59" s="206"/>
      <c r="E59" s="206"/>
      <c r="F59" s="206"/>
      <c r="G59" s="206"/>
      <c r="H59" s="206"/>
      <c r="I59" s="206"/>
      <c r="J59" s="206"/>
      <c r="K59" s="206"/>
      <c r="L59" s="766"/>
      <c r="M59" s="181"/>
    </row>
    <row r="60" spans="2:13">
      <c r="B60" s="765"/>
      <c r="C60" s="206"/>
      <c r="D60" s="206"/>
      <c r="E60" s="206"/>
      <c r="F60" s="206"/>
      <c r="G60" s="206"/>
      <c r="H60" s="206"/>
      <c r="I60" s="206"/>
      <c r="J60" s="206"/>
      <c r="K60" s="206"/>
      <c r="L60" s="766"/>
      <c r="M60" s="181"/>
    </row>
    <row r="61" spans="2:13">
      <c r="B61" s="765"/>
      <c r="C61" s="206"/>
      <c r="D61" s="206"/>
      <c r="E61" s="206"/>
      <c r="F61" s="206"/>
      <c r="G61" s="206"/>
      <c r="H61" s="206"/>
      <c r="I61" s="206"/>
      <c r="J61" s="206"/>
      <c r="K61" s="206"/>
      <c r="L61" s="766"/>
      <c r="M61" s="181"/>
    </row>
    <row r="62" spans="2:13">
      <c r="B62" s="765"/>
      <c r="C62" s="206"/>
      <c r="D62" s="206"/>
      <c r="E62" s="206"/>
      <c r="F62" s="206"/>
      <c r="G62" s="206"/>
      <c r="H62" s="206"/>
      <c r="I62" s="206"/>
      <c r="J62" s="206"/>
      <c r="K62" s="206"/>
      <c r="L62" s="766"/>
      <c r="M62" s="181"/>
    </row>
    <row r="63" spans="2:13">
      <c r="B63" s="765"/>
      <c r="C63" s="206"/>
      <c r="D63" s="206"/>
      <c r="E63" s="206"/>
      <c r="F63" s="206"/>
      <c r="G63" s="206"/>
      <c r="H63" s="206"/>
      <c r="I63" s="206"/>
      <c r="J63" s="206"/>
      <c r="K63" s="206"/>
      <c r="L63" s="766"/>
      <c r="M63" s="181"/>
    </row>
    <row r="64" spans="2:13">
      <c r="B64" s="765"/>
      <c r="C64" s="206"/>
      <c r="D64" s="206"/>
      <c r="E64" s="206"/>
      <c r="F64" s="206"/>
      <c r="G64" s="206"/>
      <c r="H64" s="206"/>
      <c r="I64" s="206"/>
      <c r="J64" s="206"/>
      <c r="K64" s="206"/>
      <c r="L64" s="766"/>
      <c r="M64" s="181"/>
    </row>
    <row r="65" spans="2:13">
      <c r="B65" s="765"/>
      <c r="C65" s="206"/>
      <c r="D65" s="206"/>
      <c r="E65" s="206"/>
      <c r="F65" s="206"/>
      <c r="G65" s="206"/>
      <c r="H65" s="206"/>
      <c r="I65" s="206"/>
      <c r="J65" s="206"/>
      <c r="K65" s="206"/>
      <c r="L65" s="766"/>
      <c r="M65" s="181"/>
    </row>
    <row r="66" spans="2:13">
      <c r="B66" s="765"/>
      <c r="C66" s="206"/>
      <c r="D66" s="206"/>
      <c r="E66" s="206"/>
      <c r="F66" s="206"/>
      <c r="G66" s="206"/>
      <c r="H66" s="206"/>
      <c r="I66" s="206"/>
      <c r="J66" s="206"/>
      <c r="K66" s="206"/>
      <c r="L66" s="766"/>
      <c r="M66" s="181"/>
    </row>
    <row r="67" spans="2:13">
      <c r="B67" s="765"/>
      <c r="C67" s="206"/>
      <c r="D67" s="206"/>
      <c r="E67" s="206"/>
      <c r="F67" s="206"/>
      <c r="G67" s="206"/>
      <c r="H67" s="206"/>
      <c r="I67" s="206"/>
      <c r="J67" s="206"/>
      <c r="K67" s="206"/>
      <c r="L67" s="766"/>
      <c r="M67" s="181"/>
    </row>
    <row r="68" spans="2:13">
      <c r="B68" s="765"/>
      <c r="C68" s="206"/>
      <c r="D68" s="206"/>
      <c r="E68" s="206"/>
      <c r="F68" s="206"/>
      <c r="G68" s="206"/>
      <c r="H68" s="206"/>
      <c r="I68" s="206"/>
      <c r="J68" s="206"/>
      <c r="K68" s="206"/>
      <c r="L68" s="766"/>
      <c r="M68" s="181"/>
    </row>
    <row r="69" spans="2:13">
      <c r="B69" s="765"/>
      <c r="C69" s="206"/>
      <c r="D69" s="206"/>
      <c r="E69" s="206"/>
      <c r="F69" s="206"/>
      <c r="G69" s="206"/>
      <c r="H69" s="206"/>
      <c r="I69" s="206"/>
      <c r="J69" s="206"/>
      <c r="K69" s="206"/>
      <c r="L69" s="766"/>
      <c r="M69" s="181"/>
    </row>
    <row r="70" spans="2:13">
      <c r="B70" s="765"/>
      <c r="C70" s="206"/>
      <c r="D70" s="206"/>
      <c r="E70" s="206"/>
      <c r="F70" s="206"/>
      <c r="G70" s="206"/>
      <c r="H70" s="206"/>
      <c r="I70" s="206"/>
      <c r="J70" s="206"/>
      <c r="K70" s="206"/>
      <c r="L70" s="766"/>
      <c r="M70" s="181"/>
    </row>
    <row r="71" spans="2:13">
      <c r="B71" s="765"/>
      <c r="C71" s="206"/>
      <c r="D71" s="206"/>
      <c r="E71" s="206"/>
      <c r="F71" s="206"/>
      <c r="G71" s="206"/>
      <c r="H71" s="206"/>
      <c r="I71" s="206"/>
      <c r="J71" s="206"/>
      <c r="K71" s="206"/>
      <c r="L71" s="766"/>
      <c r="M71" s="181"/>
    </row>
    <row r="72" spans="2:13">
      <c r="B72" s="765"/>
      <c r="C72" s="206"/>
      <c r="D72" s="206"/>
      <c r="E72" s="206"/>
      <c r="F72" s="206"/>
      <c r="G72" s="206"/>
      <c r="H72" s="206"/>
      <c r="I72" s="206"/>
      <c r="J72" s="206"/>
      <c r="K72" s="206"/>
      <c r="L72" s="766"/>
      <c r="M72" s="181"/>
    </row>
    <row r="73" spans="2:13">
      <c r="B73" s="765"/>
      <c r="C73" s="206"/>
      <c r="D73" s="206"/>
      <c r="E73" s="206"/>
      <c r="F73" s="206"/>
      <c r="G73" s="206"/>
      <c r="H73" s="206"/>
      <c r="I73" s="206"/>
      <c r="J73" s="206"/>
      <c r="K73" s="206"/>
      <c r="L73" s="766"/>
      <c r="M73" s="181"/>
    </row>
    <row r="74" spans="2:13">
      <c r="B74" s="765"/>
      <c r="C74" s="206"/>
      <c r="D74" s="206"/>
      <c r="E74" s="206"/>
      <c r="F74" s="206"/>
      <c r="G74" s="206"/>
      <c r="H74" s="206"/>
      <c r="I74" s="206"/>
      <c r="J74" s="206"/>
      <c r="K74" s="206"/>
      <c r="L74" s="766"/>
      <c r="M74" s="181"/>
    </row>
    <row r="75" spans="2:13">
      <c r="B75" s="765"/>
      <c r="C75" s="206"/>
      <c r="D75" s="206"/>
      <c r="E75" s="206"/>
      <c r="F75" s="206"/>
      <c r="G75" s="206"/>
      <c r="H75" s="206"/>
      <c r="I75" s="206"/>
      <c r="J75" s="206"/>
      <c r="K75" s="206"/>
      <c r="L75" s="766"/>
      <c r="M75" s="181"/>
    </row>
    <row r="76" spans="2:13" ht="24.75" customHeight="1">
      <c r="B76" s="765"/>
      <c r="C76" s="206"/>
      <c r="D76" s="206"/>
      <c r="E76" s="206"/>
      <c r="F76" s="206"/>
      <c r="G76" s="206"/>
      <c r="H76" s="206"/>
      <c r="I76" s="206"/>
      <c r="J76" s="206"/>
      <c r="K76" s="771"/>
      <c r="L76" s="772"/>
      <c r="M76" s="181"/>
    </row>
    <row r="77" spans="2:13">
      <c r="B77" s="765"/>
      <c r="C77" s="206"/>
      <c r="D77" s="206"/>
      <c r="E77" s="206"/>
      <c r="F77" s="206"/>
      <c r="G77" s="206"/>
      <c r="H77" s="206"/>
      <c r="I77" s="206"/>
      <c r="J77" s="206"/>
      <c r="K77" s="771"/>
      <c r="L77" s="766"/>
      <c r="M77" s="181"/>
    </row>
    <row r="78" spans="2:13" ht="9" customHeight="1">
      <c r="B78" s="767"/>
      <c r="C78" s="768"/>
      <c r="D78" s="768"/>
      <c r="E78" s="768"/>
      <c r="F78" s="768"/>
      <c r="G78" s="768"/>
      <c r="H78" s="768"/>
      <c r="I78" s="768"/>
      <c r="J78" s="768"/>
      <c r="K78" s="773"/>
      <c r="L78" s="770"/>
      <c r="M78" s="181"/>
    </row>
    <row r="79" spans="2:13">
      <c r="C79" s="181"/>
      <c r="D79" s="181"/>
      <c r="E79" s="181"/>
      <c r="F79" s="181"/>
      <c r="G79" s="181"/>
      <c r="H79" s="181"/>
      <c r="I79" s="181"/>
      <c r="J79" s="181"/>
      <c r="L79" s="181"/>
      <c r="M79" s="181"/>
    </row>
    <row r="80" spans="2:13">
      <c r="B80" s="1764" t="s">
        <v>4338</v>
      </c>
      <c r="C80" s="1765"/>
      <c r="D80" s="1765"/>
      <c r="E80" s="1765"/>
      <c r="F80" s="1765"/>
      <c r="G80" s="1765"/>
      <c r="H80" s="1765"/>
      <c r="I80" s="1765"/>
      <c r="J80" s="1765"/>
      <c r="K80" s="1765"/>
      <c r="L80" s="1766"/>
      <c r="M80" s="181"/>
    </row>
    <row r="81" spans="2:13" ht="5.25" customHeight="1">
      <c r="C81" s="744"/>
      <c r="D81" s="732"/>
      <c r="E81" s="732"/>
      <c r="F81" s="732"/>
      <c r="G81" s="732"/>
      <c r="H81" s="732"/>
      <c r="I81" s="732"/>
      <c r="J81" s="732"/>
      <c r="K81" s="732"/>
      <c r="L81" s="181"/>
      <c r="M81" s="181"/>
    </row>
    <row r="82" spans="2:13">
      <c r="B82" s="1758">
        <f>'F1'!$K$17</f>
        <v>0</v>
      </c>
      <c r="C82" s="1759"/>
      <c r="D82" s="1759"/>
      <c r="E82" s="1759"/>
      <c r="F82" s="1759"/>
      <c r="G82" s="1759"/>
      <c r="H82" s="1759"/>
      <c r="I82" s="1759"/>
      <c r="J82" s="1759"/>
      <c r="K82" s="1759"/>
      <c r="L82" s="1760"/>
      <c r="M82" s="181"/>
    </row>
    <row r="83" spans="2:13">
      <c r="C83" s="181"/>
      <c r="D83" s="181"/>
      <c r="E83" s="181"/>
      <c r="F83" s="181"/>
      <c r="G83" s="181"/>
      <c r="H83" s="181"/>
      <c r="I83" s="181"/>
      <c r="J83" s="181"/>
      <c r="L83" s="181"/>
      <c r="M83" s="181"/>
    </row>
    <row r="84" spans="2:13">
      <c r="C84" s="181"/>
      <c r="D84" s="181"/>
      <c r="E84" s="181"/>
      <c r="F84" s="181"/>
      <c r="G84" s="181"/>
      <c r="H84" s="181"/>
      <c r="I84" s="181"/>
      <c r="J84" s="181"/>
      <c r="L84" s="490" t="s">
        <v>3008</v>
      </c>
      <c r="M84" s="181"/>
    </row>
    <row r="85" spans="2:13">
      <c r="C85" s="181"/>
      <c r="D85" s="181"/>
      <c r="E85" s="181"/>
      <c r="F85" s="181"/>
      <c r="G85" s="181"/>
      <c r="H85" s="181"/>
      <c r="I85" s="181"/>
      <c r="J85" s="181"/>
      <c r="K85" s="181"/>
      <c r="L85" s="181"/>
      <c r="M85" s="181"/>
    </row>
    <row r="86" spans="2:13">
      <c r="C86" s="181"/>
      <c r="D86" s="181"/>
      <c r="E86" s="181"/>
      <c r="F86" s="181"/>
      <c r="G86" s="181"/>
      <c r="H86" s="181"/>
      <c r="I86" s="181"/>
      <c r="J86" s="181"/>
      <c r="K86" s="181"/>
      <c r="L86" s="181"/>
      <c r="M86" s="181"/>
    </row>
    <row r="87" spans="2:13">
      <c r="K87" s="491"/>
    </row>
  </sheetData>
  <sheetProtection password="99F3" sheet="1" objects="1" scenarios="1"/>
  <mergeCells count="3">
    <mergeCell ref="C3:K3"/>
    <mergeCell ref="B80:L80"/>
    <mergeCell ref="B82:L82"/>
  </mergeCells>
  <phoneticPr fontId="0" type="noConversion"/>
  <printOptions horizontalCentered="1" verticalCentered="1"/>
  <pageMargins left="0.5" right="0.48" top="0.7" bottom="0.6" header="0.51181102362204722" footer="0.43"/>
  <pageSetup paperSize="9" scale="70" orientation="portrait" r:id="rId1"/>
  <headerFooter alignWithMargins="0"/>
  <rowBreaks count="1" manualBreakCount="1">
    <brk id="85" min="2" max="10"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pageSetUpPr fitToPage="1"/>
  </sheetPr>
  <dimension ref="B2:M87"/>
  <sheetViews>
    <sheetView showGridLines="0" zoomScale="75" zoomScaleNormal="75" workbookViewId="0">
      <selection activeCell="S19" sqref="S19"/>
    </sheetView>
  </sheetViews>
  <sheetFormatPr defaultColWidth="5.7109375" defaultRowHeight="12.75"/>
  <cols>
    <col min="1" max="1" width="5.140625" style="489" customWidth="1"/>
    <col min="2" max="2" width="3" style="489" customWidth="1"/>
    <col min="3" max="3" width="31.140625" style="489" customWidth="1"/>
    <col min="4" max="4" width="16" style="489" customWidth="1"/>
    <col min="5" max="5" width="10" style="489" customWidth="1"/>
    <col min="6" max="6" width="5.7109375" style="489" customWidth="1"/>
    <col min="7" max="7" width="28.85546875" style="489" customWidth="1"/>
    <col min="8" max="8" width="5.7109375" style="489" customWidth="1"/>
    <col min="9" max="9" width="7" style="489" customWidth="1"/>
    <col min="10" max="10" width="5.7109375" style="489" customWidth="1"/>
    <col min="11" max="11" width="8" style="489" customWidth="1"/>
    <col min="12" max="16384" width="5.7109375" style="489"/>
  </cols>
  <sheetData>
    <row r="2" spans="2:13" ht="13.5" customHeight="1">
      <c r="C2" s="181"/>
      <c r="D2" s="181"/>
      <c r="E2" s="181"/>
      <c r="F2" s="181"/>
      <c r="G2" s="181"/>
      <c r="H2" s="181"/>
      <c r="I2" s="181"/>
      <c r="J2" s="181"/>
      <c r="K2" s="181"/>
      <c r="L2" s="181"/>
      <c r="M2" s="181"/>
    </row>
    <row r="3" spans="2:13">
      <c r="B3" s="762"/>
      <c r="C3" s="763"/>
      <c r="D3" s="763"/>
      <c r="E3" s="763"/>
      <c r="F3" s="763"/>
      <c r="G3" s="763"/>
      <c r="H3" s="763"/>
      <c r="I3" s="763"/>
      <c r="J3" s="763"/>
      <c r="K3" s="763"/>
      <c r="L3" s="764"/>
      <c r="M3" s="181"/>
    </row>
    <row r="4" spans="2:13" ht="36.75" customHeight="1">
      <c r="B4" s="765"/>
      <c r="C4" s="1907" t="s">
        <v>2047</v>
      </c>
      <c r="D4" s="1908"/>
      <c r="E4" s="1908"/>
      <c r="F4" s="1908"/>
      <c r="G4" s="1908"/>
      <c r="H4" s="1908"/>
      <c r="I4" s="1908"/>
      <c r="J4" s="1908"/>
      <c r="K4" s="1909"/>
      <c r="L4" s="766"/>
      <c r="M4" s="181"/>
    </row>
    <row r="5" spans="2:13">
      <c r="B5" s="765"/>
      <c r="C5" s="206"/>
      <c r="D5" s="206"/>
      <c r="E5" s="206"/>
      <c r="F5" s="206"/>
      <c r="G5" s="206"/>
      <c r="H5" s="206"/>
      <c r="I5" s="206"/>
      <c r="J5" s="206"/>
      <c r="K5" s="206"/>
      <c r="L5" s="766"/>
      <c r="M5" s="181"/>
    </row>
    <row r="6" spans="2:13">
      <c r="B6" s="765"/>
      <c r="C6" s="206"/>
      <c r="D6" s="206"/>
      <c r="E6" s="206"/>
      <c r="F6" s="206"/>
      <c r="G6" s="206"/>
      <c r="H6" s="206"/>
      <c r="I6" s="206"/>
      <c r="J6" s="206"/>
      <c r="K6" s="206"/>
      <c r="L6" s="766"/>
      <c r="M6" s="181"/>
    </row>
    <row r="7" spans="2:13">
      <c r="B7" s="765"/>
      <c r="C7" s="206"/>
      <c r="D7" s="206"/>
      <c r="E7" s="206"/>
      <c r="F7" s="206"/>
      <c r="G7" s="206"/>
      <c r="H7" s="206"/>
      <c r="I7" s="206"/>
      <c r="J7" s="206"/>
      <c r="K7" s="206"/>
      <c r="L7" s="766"/>
      <c r="M7" s="181"/>
    </row>
    <row r="8" spans="2:13">
      <c r="B8" s="765"/>
      <c r="C8" s="206"/>
      <c r="D8" s="206"/>
      <c r="E8" s="206"/>
      <c r="F8" s="206"/>
      <c r="G8" s="206"/>
      <c r="H8" s="206"/>
      <c r="I8" s="206"/>
      <c r="J8" s="206"/>
      <c r="K8" s="206"/>
      <c r="L8" s="766"/>
      <c r="M8" s="181"/>
    </row>
    <row r="9" spans="2:13">
      <c r="B9" s="765"/>
      <c r="C9" s="206"/>
      <c r="D9" s="206"/>
      <c r="E9" s="206"/>
      <c r="F9" s="206"/>
      <c r="G9" s="206"/>
      <c r="H9" s="206"/>
      <c r="I9" s="206"/>
      <c r="J9" s="206"/>
      <c r="K9" s="206"/>
      <c r="L9" s="766"/>
      <c r="M9" s="181"/>
    </row>
    <row r="10" spans="2:13">
      <c r="B10" s="765"/>
      <c r="C10" s="206"/>
      <c r="D10" s="206"/>
      <c r="E10" s="206"/>
      <c r="F10" s="206"/>
      <c r="G10" s="206"/>
      <c r="H10" s="206"/>
      <c r="I10" s="206"/>
      <c r="J10" s="206"/>
      <c r="K10" s="206"/>
      <c r="L10" s="766"/>
      <c r="M10" s="181"/>
    </row>
    <row r="11" spans="2:13">
      <c r="B11" s="765"/>
      <c r="C11" s="206"/>
      <c r="D11" s="206"/>
      <c r="E11" s="206"/>
      <c r="F11" s="206"/>
      <c r="G11" s="206"/>
      <c r="H11" s="206"/>
      <c r="I11" s="206"/>
      <c r="J11" s="206"/>
      <c r="K11" s="206"/>
      <c r="L11" s="766"/>
      <c r="M11" s="181"/>
    </row>
    <row r="12" spans="2:13">
      <c r="B12" s="765"/>
      <c r="C12" s="206"/>
      <c r="D12" s="206"/>
      <c r="E12" s="206"/>
      <c r="F12" s="206"/>
      <c r="G12" s="206"/>
      <c r="H12" s="206"/>
      <c r="I12" s="206"/>
      <c r="J12" s="206"/>
      <c r="K12" s="206"/>
      <c r="L12" s="766"/>
      <c r="M12" s="181"/>
    </row>
    <row r="13" spans="2:13">
      <c r="B13" s="765"/>
      <c r="C13" s="206"/>
      <c r="D13" s="206"/>
      <c r="E13" s="206"/>
      <c r="F13" s="206"/>
      <c r="G13" s="206"/>
      <c r="H13" s="206"/>
      <c r="I13" s="206"/>
      <c r="J13" s="206"/>
      <c r="K13" s="206"/>
      <c r="L13" s="766"/>
      <c r="M13" s="181"/>
    </row>
    <row r="14" spans="2:13">
      <c r="B14" s="765"/>
      <c r="C14" s="206"/>
      <c r="D14" s="206"/>
      <c r="E14" s="206"/>
      <c r="F14" s="206"/>
      <c r="G14" s="206"/>
      <c r="H14" s="206"/>
      <c r="I14" s="206"/>
      <c r="J14" s="206"/>
      <c r="K14" s="206"/>
      <c r="L14" s="766"/>
      <c r="M14" s="181"/>
    </row>
    <row r="15" spans="2:13">
      <c r="B15" s="765"/>
      <c r="C15" s="206"/>
      <c r="D15" s="206"/>
      <c r="E15" s="206"/>
      <c r="F15" s="206"/>
      <c r="G15" s="206"/>
      <c r="H15" s="206"/>
      <c r="I15" s="206"/>
      <c r="J15" s="206"/>
      <c r="K15" s="206"/>
      <c r="L15" s="766"/>
      <c r="M15" s="181"/>
    </row>
    <row r="16" spans="2:13">
      <c r="B16" s="765"/>
      <c r="C16" s="206"/>
      <c r="D16" s="206"/>
      <c r="E16" s="206"/>
      <c r="F16" s="206"/>
      <c r="G16" s="206"/>
      <c r="H16" s="206"/>
      <c r="I16" s="206"/>
      <c r="J16" s="206"/>
      <c r="K16" s="206"/>
      <c r="L16" s="766"/>
      <c r="M16" s="181"/>
    </row>
    <row r="17" spans="2:13">
      <c r="B17" s="765"/>
      <c r="C17" s="206"/>
      <c r="D17" s="206"/>
      <c r="E17" s="206"/>
      <c r="F17" s="206"/>
      <c r="G17" s="206"/>
      <c r="H17" s="206"/>
      <c r="I17" s="206"/>
      <c r="J17" s="206"/>
      <c r="K17" s="206"/>
      <c r="L17" s="766"/>
      <c r="M17" s="181"/>
    </row>
    <row r="18" spans="2:13">
      <c r="B18" s="765"/>
      <c r="C18" s="206"/>
      <c r="D18" s="206"/>
      <c r="E18" s="206"/>
      <c r="F18" s="206"/>
      <c r="G18" s="206"/>
      <c r="H18" s="206"/>
      <c r="I18" s="206"/>
      <c r="J18" s="206"/>
      <c r="K18" s="206"/>
      <c r="L18" s="766"/>
      <c r="M18" s="181"/>
    </row>
    <row r="19" spans="2:13">
      <c r="B19" s="765"/>
      <c r="C19" s="206"/>
      <c r="D19" s="206"/>
      <c r="E19" s="206"/>
      <c r="F19" s="206"/>
      <c r="G19" s="206"/>
      <c r="H19" s="206"/>
      <c r="I19" s="206"/>
      <c r="J19" s="206"/>
      <c r="K19" s="206"/>
      <c r="L19" s="766"/>
      <c r="M19" s="181"/>
    </row>
    <row r="20" spans="2:13">
      <c r="B20" s="765"/>
      <c r="C20" s="206"/>
      <c r="D20" s="206"/>
      <c r="E20" s="206"/>
      <c r="F20" s="206"/>
      <c r="G20" s="206"/>
      <c r="H20" s="206"/>
      <c r="I20" s="206"/>
      <c r="J20" s="206"/>
      <c r="K20" s="206"/>
      <c r="L20" s="766"/>
      <c r="M20" s="181"/>
    </row>
    <row r="21" spans="2:13">
      <c r="B21" s="765"/>
      <c r="C21" s="206"/>
      <c r="D21" s="206"/>
      <c r="E21" s="206"/>
      <c r="F21" s="206"/>
      <c r="G21" s="206"/>
      <c r="H21" s="206"/>
      <c r="I21" s="206"/>
      <c r="J21" s="206"/>
      <c r="K21" s="206"/>
      <c r="L21" s="766"/>
      <c r="M21" s="181"/>
    </row>
    <row r="22" spans="2:13">
      <c r="B22" s="765"/>
      <c r="C22" s="206"/>
      <c r="D22" s="206"/>
      <c r="E22" s="206"/>
      <c r="F22" s="206"/>
      <c r="G22" s="206"/>
      <c r="H22" s="206"/>
      <c r="I22" s="206"/>
      <c r="J22" s="206"/>
      <c r="K22" s="206"/>
      <c r="L22" s="766"/>
      <c r="M22" s="181"/>
    </row>
    <row r="23" spans="2:13">
      <c r="B23" s="765"/>
      <c r="C23" s="206"/>
      <c r="D23" s="206"/>
      <c r="E23" s="206"/>
      <c r="F23" s="206"/>
      <c r="G23" s="206"/>
      <c r="H23" s="206"/>
      <c r="I23" s="206"/>
      <c r="J23" s="206"/>
      <c r="K23" s="206"/>
      <c r="L23" s="766"/>
      <c r="M23" s="181"/>
    </row>
    <row r="24" spans="2:13">
      <c r="B24" s="765"/>
      <c r="C24" s="206"/>
      <c r="D24" s="206"/>
      <c r="E24" s="206"/>
      <c r="F24" s="206"/>
      <c r="G24" s="206"/>
      <c r="H24" s="206"/>
      <c r="I24" s="206"/>
      <c r="J24" s="206"/>
      <c r="K24" s="206"/>
      <c r="L24" s="766"/>
      <c r="M24" s="181"/>
    </row>
    <row r="25" spans="2:13">
      <c r="B25" s="765"/>
      <c r="C25" s="206"/>
      <c r="D25" s="206"/>
      <c r="E25" s="206"/>
      <c r="F25" s="206"/>
      <c r="G25" s="206"/>
      <c r="H25" s="206"/>
      <c r="I25" s="206"/>
      <c r="J25" s="206"/>
      <c r="K25" s="206"/>
      <c r="L25" s="766"/>
      <c r="M25" s="181"/>
    </row>
    <row r="26" spans="2:13">
      <c r="B26" s="765"/>
      <c r="C26" s="206"/>
      <c r="D26" s="206"/>
      <c r="E26" s="206"/>
      <c r="F26" s="206"/>
      <c r="G26" s="206"/>
      <c r="H26" s="206"/>
      <c r="I26" s="206"/>
      <c r="J26" s="206"/>
      <c r="K26" s="206"/>
      <c r="L26" s="766"/>
      <c r="M26" s="181"/>
    </row>
    <row r="27" spans="2:13">
      <c r="B27" s="765"/>
      <c r="C27" s="206"/>
      <c r="D27" s="206"/>
      <c r="E27" s="206"/>
      <c r="F27" s="206"/>
      <c r="G27" s="206"/>
      <c r="H27" s="206"/>
      <c r="I27" s="206"/>
      <c r="J27" s="206"/>
      <c r="K27" s="206"/>
      <c r="L27" s="766"/>
      <c r="M27" s="181"/>
    </row>
    <row r="28" spans="2:13">
      <c r="B28" s="765"/>
      <c r="C28" s="206"/>
      <c r="D28" s="206"/>
      <c r="E28" s="206"/>
      <c r="F28" s="206"/>
      <c r="G28" s="206"/>
      <c r="H28" s="206"/>
      <c r="I28" s="206"/>
      <c r="J28" s="206"/>
      <c r="K28" s="206"/>
      <c r="L28" s="766"/>
      <c r="M28" s="181"/>
    </row>
    <row r="29" spans="2:13">
      <c r="B29" s="765"/>
      <c r="C29" s="206"/>
      <c r="D29" s="206"/>
      <c r="E29" s="206"/>
      <c r="F29" s="206"/>
      <c r="G29" s="206"/>
      <c r="H29" s="206"/>
      <c r="I29" s="206"/>
      <c r="J29" s="206"/>
      <c r="K29" s="206"/>
      <c r="L29" s="766"/>
      <c r="M29" s="181"/>
    </row>
    <row r="30" spans="2:13">
      <c r="B30" s="765"/>
      <c r="C30" s="206"/>
      <c r="D30" s="206"/>
      <c r="E30" s="206"/>
      <c r="F30" s="206"/>
      <c r="G30" s="206"/>
      <c r="H30" s="206"/>
      <c r="I30" s="206"/>
      <c r="J30" s="206"/>
      <c r="K30" s="206"/>
      <c r="L30" s="766"/>
      <c r="M30" s="181"/>
    </row>
    <row r="31" spans="2:13">
      <c r="B31" s="765"/>
      <c r="C31" s="206"/>
      <c r="D31" s="206"/>
      <c r="E31" s="206"/>
      <c r="F31" s="206"/>
      <c r="G31" s="206"/>
      <c r="H31" s="206"/>
      <c r="I31" s="206"/>
      <c r="J31" s="206"/>
      <c r="K31" s="206"/>
      <c r="L31" s="766"/>
      <c r="M31" s="181"/>
    </row>
    <row r="32" spans="2:13">
      <c r="B32" s="765"/>
      <c r="C32" s="206"/>
      <c r="D32" s="206"/>
      <c r="E32" s="206"/>
      <c r="F32" s="206"/>
      <c r="G32" s="206"/>
      <c r="H32" s="206"/>
      <c r="I32" s="206"/>
      <c r="J32" s="206"/>
      <c r="K32" s="206"/>
      <c r="L32" s="766"/>
      <c r="M32" s="181"/>
    </row>
    <row r="33" spans="2:13">
      <c r="B33" s="765"/>
      <c r="C33" s="206"/>
      <c r="D33" s="206"/>
      <c r="E33" s="206"/>
      <c r="F33" s="206"/>
      <c r="G33" s="206"/>
      <c r="H33" s="206"/>
      <c r="I33" s="206"/>
      <c r="J33" s="206"/>
      <c r="K33" s="206"/>
      <c r="L33" s="766"/>
      <c r="M33" s="181"/>
    </row>
    <row r="34" spans="2:13">
      <c r="B34" s="765"/>
      <c r="C34" s="206"/>
      <c r="D34" s="206"/>
      <c r="E34" s="206"/>
      <c r="F34" s="206"/>
      <c r="G34" s="206"/>
      <c r="H34" s="206"/>
      <c r="I34" s="206"/>
      <c r="J34" s="206"/>
      <c r="K34" s="206"/>
      <c r="L34" s="766"/>
      <c r="M34" s="181"/>
    </row>
    <row r="35" spans="2:13">
      <c r="B35" s="765"/>
      <c r="C35" s="206"/>
      <c r="D35" s="206"/>
      <c r="E35" s="206"/>
      <c r="F35" s="206"/>
      <c r="G35" s="206"/>
      <c r="H35" s="206"/>
      <c r="I35" s="206"/>
      <c r="J35" s="206"/>
      <c r="K35" s="206"/>
      <c r="L35" s="766"/>
      <c r="M35" s="181"/>
    </row>
    <row r="36" spans="2:13">
      <c r="B36" s="765"/>
      <c r="C36" s="206"/>
      <c r="D36" s="206"/>
      <c r="E36" s="206"/>
      <c r="F36" s="206"/>
      <c r="G36" s="206"/>
      <c r="H36" s="206"/>
      <c r="I36" s="206"/>
      <c r="J36" s="206"/>
      <c r="K36" s="206"/>
      <c r="L36" s="766"/>
      <c r="M36" s="181"/>
    </row>
    <row r="37" spans="2:13">
      <c r="B37" s="765"/>
      <c r="C37" s="206"/>
      <c r="D37" s="206"/>
      <c r="E37" s="206"/>
      <c r="F37" s="206"/>
      <c r="G37" s="206"/>
      <c r="H37" s="206"/>
      <c r="I37" s="206"/>
      <c r="J37" s="206"/>
      <c r="K37" s="206"/>
      <c r="L37" s="766"/>
      <c r="M37" s="181"/>
    </row>
    <row r="38" spans="2:13">
      <c r="B38" s="765"/>
      <c r="C38" s="206"/>
      <c r="D38" s="206"/>
      <c r="E38" s="206"/>
      <c r="F38" s="206"/>
      <c r="G38" s="206"/>
      <c r="H38" s="206"/>
      <c r="I38" s="206"/>
      <c r="J38" s="206"/>
      <c r="K38" s="206"/>
      <c r="L38" s="766"/>
      <c r="M38" s="181"/>
    </row>
    <row r="39" spans="2:13">
      <c r="B39" s="765"/>
      <c r="C39" s="206"/>
      <c r="D39" s="206"/>
      <c r="E39" s="206"/>
      <c r="F39" s="206"/>
      <c r="G39" s="206"/>
      <c r="H39" s="206"/>
      <c r="I39" s="206"/>
      <c r="J39" s="206"/>
      <c r="K39" s="206"/>
      <c r="L39" s="766"/>
      <c r="M39" s="181"/>
    </row>
    <row r="40" spans="2:13">
      <c r="B40" s="765"/>
      <c r="C40" s="206"/>
      <c r="D40" s="206"/>
      <c r="E40" s="206"/>
      <c r="F40" s="206"/>
      <c r="G40" s="206"/>
      <c r="H40" s="206"/>
      <c r="I40" s="206"/>
      <c r="J40" s="206"/>
      <c r="K40" s="206"/>
      <c r="L40" s="766"/>
      <c r="M40" s="181"/>
    </row>
    <row r="41" spans="2:13">
      <c r="B41" s="765"/>
      <c r="C41" s="206"/>
      <c r="D41" s="206"/>
      <c r="E41" s="206"/>
      <c r="F41" s="206"/>
      <c r="G41" s="206"/>
      <c r="H41" s="206"/>
      <c r="I41" s="206"/>
      <c r="J41" s="206"/>
      <c r="K41" s="206"/>
      <c r="L41" s="766"/>
      <c r="M41" s="181"/>
    </row>
    <row r="42" spans="2:13">
      <c r="B42" s="765"/>
      <c r="C42" s="206"/>
      <c r="D42" s="206"/>
      <c r="E42" s="206"/>
      <c r="F42" s="206"/>
      <c r="G42" s="206"/>
      <c r="H42" s="206"/>
      <c r="I42" s="206"/>
      <c r="J42" s="206"/>
      <c r="K42" s="206"/>
      <c r="L42" s="766"/>
      <c r="M42" s="181"/>
    </row>
    <row r="43" spans="2:13">
      <c r="B43" s="765"/>
      <c r="C43" s="206"/>
      <c r="D43" s="206"/>
      <c r="E43" s="206"/>
      <c r="F43" s="206"/>
      <c r="G43" s="206"/>
      <c r="H43" s="206"/>
      <c r="I43" s="206"/>
      <c r="J43" s="206"/>
      <c r="K43" s="206"/>
      <c r="L43" s="766"/>
      <c r="M43" s="181"/>
    </row>
    <row r="44" spans="2:13">
      <c r="B44" s="765"/>
      <c r="C44" s="206"/>
      <c r="D44" s="206"/>
      <c r="E44" s="206"/>
      <c r="F44" s="206"/>
      <c r="G44" s="206"/>
      <c r="H44" s="206"/>
      <c r="I44" s="206"/>
      <c r="J44" s="206"/>
      <c r="K44" s="206"/>
      <c r="L44" s="766"/>
      <c r="M44" s="181"/>
    </row>
    <row r="45" spans="2:13">
      <c r="B45" s="765"/>
      <c r="C45" s="206"/>
      <c r="D45" s="206"/>
      <c r="E45" s="206"/>
      <c r="F45" s="206"/>
      <c r="G45" s="206"/>
      <c r="H45" s="206"/>
      <c r="I45" s="206"/>
      <c r="J45" s="206"/>
      <c r="K45" s="206"/>
      <c r="L45" s="766"/>
      <c r="M45" s="181"/>
    </row>
    <row r="46" spans="2:13">
      <c r="B46" s="765"/>
      <c r="C46" s="206"/>
      <c r="D46" s="206"/>
      <c r="E46" s="206"/>
      <c r="F46" s="206"/>
      <c r="G46" s="206"/>
      <c r="H46" s="206"/>
      <c r="I46" s="206"/>
      <c r="J46" s="206"/>
      <c r="K46" s="206"/>
      <c r="L46" s="766"/>
      <c r="M46" s="181"/>
    </row>
    <row r="47" spans="2:13">
      <c r="B47" s="765"/>
      <c r="C47" s="206"/>
      <c r="D47" s="206"/>
      <c r="E47" s="206"/>
      <c r="F47" s="206"/>
      <c r="G47" s="206"/>
      <c r="H47" s="206"/>
      <c r="I47" s="206"/>
      <c r="J47" s="206"/>
      <c r="K47" s="206"/>
      <c r="L47" s="766"/>
      <c r="M47" s="181"/>
    </row>
    <row r="48" spans="2:13">
      <c r="B48" s="765"/>
      <c r="C48" s="206"/>
      <c r="D48" s="206"/>
      <c r="E48" s="206"/>
      <c r="F48" s="206"/>
      <c r="G48" s="206"/>
      <c r="H48" s="206"/>
      <c r="I48" s="206"/>
      <c r="J48" s="206"/>
      <c r="K48" s="206"/>
      <c r="L48" s="766"/>
      <c r="M48" s="181"/>
    </row>
    <row r="49" spans="2:13">
      <c r="B49" s="765"/>
      <c r="C49" s="206"/>
      <c r="D49" s="206"/>
      <c r="E49" s="206"/>
      <c r="F49" s="206"/>
      <c r="G49" s="206"/>
      <c r="H49" s="206"/>
      <c r="I49" s="206"/>
      <c r="J49" s="206"/>
      <c r="K49" s="206"/>
      <c r="L49" s="766"/>
      <c r="M49" s="181"/>
    </row>
    <row r="50" spans="2:13">
      <c r="B50" s="765"/>
      <c r="C50" s="206"/>
      <c r="D50" s="206"/>
      <c r="E50" s="206"/>
      <c r="F50" s="206"/>
      <c r="G50" s="206"/>
      <c r="H50" s="206"/>
      <c r="I50" s="206"/>
      <c r="J50" s="206"/>
      <c r="K50" s="206"/>
      <c r="L50" s="766"/>
      <c r="M50" s="181"/>
    </row>
    <row r="51" spans="2:13">
      <c r="B51" s="765"/>
      <c r="C51" s="206"/>
      <c r="D51" s="206"/>
      <c r="E51" s="206"/>
      <c r="F51" s="206"/>
      <c r="G51" s="206"/>
      <c r="H51" s="206"/>
      <c r="I51" s="206"/>
      <c r="J51" s="206"/>
      <c r="K51" s="206"/>
      <c r="L51" s="766"/>
      <c r="M51" s="181"/>
    </row>
    <row r="52" spans="2:13">
      <c r="B52" s="765"/>
      <c r="C52" s="206"/>
      <c r="D52" s="206"/>
      <c r="E52" s="206"/>
      <c r="F52" s="206"/>
      <c r="G52" s="206"/>
      <c r="H52" s="206"/>
      <c r="I52" s="206"/>
      <c r="J52" s="206"/>
      <c r="K52" s="206"/>
      <c r="L52" s="766"/>
      <c r="M52" s="181"/>
    </row>
    <row r="53" spans="2:13">
      <c r="B53" s="765"/>
      <c r="C53" s="206"/>
      <c r="D53" s="206"/>
      <c r="E53" s="206"/>
      <c r="F53" s="206"/>
      <c r="G53" s="206"/>
      <c r="H53" s="206"/>
      <c r="I53" s="206"/>
      <c r="J53" s="206"/>
      <c r="K53" s="206"/>
      <c r="L53" s="766"/>
      <c r="M53" s="181"/>
    </row>
    <row r="54" spans="2:13">
      <c r="B54" s="765"/>
      <c r="C54" s="206"/>
      <c r="D54" s="206"/>
      <c r="E54" s="206"/>
      <c r="F54" s="206"/>
      <c r="G54" s="206"/>
      <c r="H54" s="206"/>
      <c r="I54" s="206"/>
      <c r="J54" s="206"/>
      <c r="K54" s="206"/>
      <c r="L54" s="766"/>
      <c r="M54" s="181"/>
    </row>
    <row r="55" spans="2:13">
      <c r="B55" s="765"/>
      <c r="C55" s="206"/>
      <c r="D55" s="206"/>
      <c r="E55" s="206"/>
      <c r="F55" s="206"/>
      <c r="G55" s="206"/>
      <c r="H55" s="206"/>
      <c r="I55" s="206"/>
      <c r="J55" s="206"/>
      <c r="K55" s="206"/>
      <c r="L55" s="766"/>
      <c r="M55" s="181"/>
    </row>
    <row r="56" spans="2:13">
      <c r="B56" s="765"/>
      <c r="C56" s="206"/>
      <c r="D56" s="206"/>
      <c r="E56" s="206"/>
      <c r="F56" s="206"/>
      <c r="G56" s="206"/>
      <c r="H56" s="206"/>
      <c r="I56" s="206"/>
      <c r="J56" s="206"/>
      <c r="K56" s="206"/>
      <c r="L56" s="766"/>
      <c r="M56" s="181"/>
    </row>
    <row r="57" spans="2:13">
      <c r="B57" s="765"/>
      <c r="C57" s="206"/>
      <c r="D57" s="206"/>
      <c r="E57" s="206"/>
      <c r="F57" s="206"/>
      <c r="G57" s="206"/>
      <c r="H57" s="206"/>
      <c r="I57" s="206"/>
      <c r="J57" s="206"/>
      <c r="K57" s="206"/>
      <c r="L57" s="766"/>
      <c r="M57" s="181"/>
    </row>
    <row r="58" spans="2:13">
      <c r="B58" s="765"/>
      <c r="C58" s="206"/>
      <c r="D58" s="206"/>
      <c r="E58" s="206"/>
      <c r="F58" s="206"/>
      <c r="G58" s="206"/>
      <c r="H58" s="206"/>
      <c r="I58" s="206"/>
      <c r="J58" s="206"/>
      <c r="K58" s="206"/>
      <c r="L58" s="766"/>
      <c r="M58" s="181"/>
    </row>
    <row r="59" spans="2:13">
      <c r="B59" s="765"/>
      <c r="C59" s="206"/>
      <c r="D59" s="206"/>
      <c r="E59" s="206"/>
      <c r="F59" s="206"/>
      <c r="G59" s="206"/>
      <c r="H59" s="206"/>
      <c r="I59" s="206"/>
      <c r="J59" s="206"/>
      <c r="K59" s="206"/>
      <c r="L59" s="766"/>
      <c r="M59" s="181"/>
    </row>
    <row r="60" spans="2:13">
      <c r="B60" s="765"/>
      <c r="C60" s="206"/>
      <c r="D60" s="206"/>
      <c r="E60" s="206"/>
      <c r="F60" s="206"/>
      <c r="G60" s="206"/>
      <c r="H60" s="206"/>
      <c r="I60" s="206"/>
      <c r="J60" s="206"/>
      <c r="K60" s="206"/>
      <c r="L60" s="766"/>
      <c r="M60" s="181"/>
    </row>
    <row r="61" spans="2:13">
      <c r="B61" s="765"/>
      <c r="C61" s="206"/>
      <c r="D61" s="206"/>
      <c r="E61" s="206"/>
      <c r="F61" s="206"/>
      <c r="G61" s="206"/>
      <c r="H61" s="206"/>
      <c r="I61" s="206"/>
      <c r="J61" s="206"/>
      <c r="K61" s="206"/>
      <c r="L61" s="766"/>
      <c r="M61" s="181"/>
    </row>
    <row r="62" spans="2:13">
      <c r="B62" s="765"/>
      <c r="C62" s="206"/>
      <c r="D62" s="206"/>
      <c r="E62" s="206"/>
      <c r="F62" s="206"/>
      <c r="G62" s="206"/>
      <c r="H62" s="206"/>
      <c r="I62" s="206"/>
      <c r="J62" s="206"/>
      <c r="K62" s="206"/>
      <c r="L62" s="766"/>
      <c r="M62" s="181"/>
    </row>
    <row r="63" spans="2:13">
      <c r="B63" s="765"/>
      <c r="C63" s="206"/>
      <c r="D63" s="206"/>
      <c r="E63" s="206"/>
      <c r="F63" s="206"/>
      <c r="G63" s="206"/>
      <c r="H63" s="206"/>
      <c r="I63" s="206"/>
      <c r="J63" s="206"/>
      <c r="K63" s="206"/>
      <c r="L63" s="766"/>
      <c r="M63" s="181"/>
    </row>
    <row r="64" spans="2:13">
      <c r="B64" s="765"/>
      <c r="C64" s="206"/>
      <c r="D64" s="206"/>
      <c r="E64" s="206"/>
      <c r="F64" s="206"/>
      <c r="G64" s="206"/>
      <c r="H64" s="206"/>
      <c r="I64" s="206"/>
      <c r="J64" s="206"/>
      <c r="K64" s="206"/>
      <c r="L64" s="766"/>
      <c r="M64" s="181"/>
    </row>
    <row r="65" spans="2:13">
      <c r="B65" s="765"/>
      <c r="C65" s="206"/>
      <c r="D65" s="206"/>
      <c r="E65" s="206"/>
      <c r="F65" s="206"/>
      <c r="G65" s="206"/>
      <c r="H65" s="206"/>
      <c r="I65" s="206"/>
      <c r="J65" s="206"/>
      <c r="K65" s="206"/>
      <c r="L65" s="766"/>
      <c r="M65" s="181"/>
    </row>
    <row r="66" spans="2:13">
      <c r="B66" s="765"/>
      <c r="C66" s="206"/>
      <c r="D66" s="206"/>
      <c r="E66" s="206"/>
      <c r="F66" s="206"/>
      <c r="G66" s="206"/>
      <c r="H66" s="206"/>
      <c r="I66" s="206"/>
      <c r="J66" s="206"/>
      <c r="K66" s="206"/>
      <c r="L66" s="766"/>
      <c r="M66" s="181"/>
    </row>
    <row r="67" spans="2:13">
      <c r="B67" s="765"/>
      <c r="C67" s="206"/>
      <c r="D67" s="206"/>
      <c r="E67" s="206"/>
      <c r="F67" s="206"/>
      <c r="G67" s="206"/>
      <c r="H67" s="206"/>
      <c r="I67" s="206"/>
      <c r="J67" s="206"/>
      <c r="K67" s="206"/>
      <c r="L67" s="766"/>
      <c r="M67" s="181"/>
    </row>
    <row r="68" spans="2:13">
      <c r="B68" s="765"/>
      <c r="C68" s="206"/>
      <c r="D68" s="206"/>
      <c r="E68" s="206"/>
      <c r="F68" s="206"/>
      <c r="G68" s="206"/>
      <c r="H68" s="206"/>
      <c r="I68" s="206"/>
      <c r="J68" s="206"/>
      <c r="K68" s="206"/>
      <c r="L68" s="766"/>
      <c r="M68" s="181"/>
    </row>
    <row r="69" spans="2:13">
      <c r="B69" s="765"/>
      <c r="C69" s="206"/>
      <c r="D69" s="206"/>
      <c r="E69" s="206"/>
      <c r="F69" s="206"/>
      <c r="G69" s="206"/>
      <c r="H69" s="206"/>
      <c r="I69" s="206"/>
      <c r="J69" s="206"/>
      <c r="K69" s="206"/>
      <c r="L69" s="766"/>
      <c r="M69" s="181"/>
    </row>
    <row r="70" spans="2:13">
      <c r="B70" s="765"/>
      <c r="C70" s="206"/>
      <c r="D70" s="206"/>
      <c r="E70" s="206"/>
      <c r="F70" s="206"/>
      <c r="G70" s="206"/>
      <c r="H70" s="206"/>
      <c r="I70" s="206"/>
      <c r="J70" s="206"/>
      <c r="K70" s="206"/>
      <c r="L70" s="766"/>
      <c r="M70" s="181"/>
    </row>
    <row r="71" spans="2:13">
      <c r="B71" s="765"/>
      <c r="C71" s="206"/>
      <c r="D71" s="206"/>
      <c r="E71" s="206"/>
      <c r="F71" s="206"/>
      <c r="G71" s="206"/>
      <c r="H71" s="206"/>
      <c r="I71" s="206"/>
      <c r="J71" s="206"/>
      <c r="K71" s="206"/>
      <c r="L71" s="766"/>
      <c r="M71" s="181"/>
    </row>
    <row r="72" spans="2:13">
      <c r="B72" s="765"/>
      <c r="C72" s="206"/>
      <c r="D72" s="206"/>
      <c r="E72" s="206"/>
      <c r="F72" s="206"/>
      <c r="G72" s="206"/>
      <c r="H72" s="206"/>
      <c r="I72" s="206"/>
      <c r="J72" s="206"/>
      <c r="K72" s="206"/>
      <c r="L72" s="766"/>
      <c r="M72" s="181"/>
    </row>
    <row r="73" spans="2:13">
      <c r="B73" s="765"/>
      <c r="C73" s="206"/>
      <c r="D73" s="206"/>
      <c r="E73" s="206"/>
      <c r="F73" s="206"/>
      <c r="G73" s="206"/>
      <c r="H73" s="206"/>
      <c r="I73" s="206"/>
      <c r="J73" s="206"/>
      <c r="K73" s="206"/>
      <c r="L73" s="766"/>
      <c r="M73" s="181"/>
    </row>
    <row r="74" spans="2:13">
      <c r="B74" s="765"/>
      <c r="C74" s="206"/>
      <c r="D74" s="206"/>
      <c r="E74" s="206"/>
      <c r="F74" s="206"/>
      <c r="G74" s="206"/>
      <c r="H74" s="206"/>
      <c r="I74" s="206"/>
      <c r="J74" s="206"/>
      <c r="K74" s="206"/>
      <c r="L74" s="766"/>
      <c r="M74" s="181"/>
    </row>
    <row r="75" spans="2:13">
      <c r="B75" s="765"/>
      <c r="C75" s="206"/>
      <c r="D75" s="206"/>
      <c r="E75" s="206"/>
      <c r="F75" s="206"/>
      <c r="G75" s="206"/>
      <c r="H75" s="206"/>
      <c r="I75" s="206"/>
      <c r="J75" s="206"/>
      <c r="K75" s="206"/>
      <c r="L75" s="766"/>
      <c r="M75" s="181"/>
    </row>
    <row r="76" spans="2:13">
      <c r="B76" s="765"/>
      <c r="C76" s="206"/>
      <c r="D76" s="206"/>
      <c r="E76" s="206"/>
      <c r="F76" s="206"/>
      <c r="G76" s="206"/>
      <c r="H76" s="206"/>
      <c r="I76" s="206"/>
      <c r="J76" s="206"/>
      <c r="K76" s="206"/>
      <c r="L76" s="766"/>
      <c r="M76" s="181"/>
    </row>
    <row r="77" spans="2:13">
      <c r="B77" s="765"/>
      <c r="C77" s="206"/>
      <c r="D77" s="206"/>
      <c r="E77" s="206"/>
      <c r="F77" s="206"/>
      <c r="G77" s="206"/>
      <c r="H77" s="206"/>
      <c r="I77" s="206"/>
      <c r="J77" s="206"/>
      <c r="K77" s="206"/>
      <c r="L77" s="766"/>
      <c r="M77" s="181"/>
    </row>
    <row r="78" spans="2:13">
      <c r="B78" s="765"/>
      <c r="C78" s="206"/>
      <c r="D78" s="206"/>
      <c r="E78" s="206"/>
      <c r="F78" s="206"/>
      <c r="G78" s="206"/>
      <c r="H78" s="206"/>
      <c r="I78" s="206"/>
      <c r="J78" s="206"/>
      <c r="K78" s="206"/>
      <c r="L78" s="766"/>
      <c r="M78" s="181"/>
    </row>
    <row r="79" spans="2:13">
      <c r="B79" s="765"/>
      <c r="C79" s="206"/>
      <c r="D79" s="206"/>
      <c r="E79" s="206"/>
      <c r="F79" s="206"/>
      <c r="G79" s="206"/>
      <c r="H79" s="206"/>
      <c r="I79" s="206"/>
      <c r="J79" s="206"/>
      <c r="K79" s="206"/>
      <c r="L79" s="766"/>
      <c r="M79" s="181"/>
    </row>
    <row r="80" spans="2:13">
      <c r="B80" s="767"/>
      <c r="C80" s="768"/>
      <c r="D80" s="768"/>
      <c r="E80" s="768"/>
      <c r="F80" s="768"/>
      <c r="G80" s="768"/>
      <c r="H80" s="768"/>
      <c r="I80" s="768"/>
      <c r="J80" s="768"/>
      <c r="K80" s="769"/>
      <c r="L80" s="770"/>
      <c r="M80" s="181"/>
    </row>
    <row r="81" spans="2:13">
      <c r="C81" s="181"/>
      <c r="D81" s="181"/>
      <c r="E81" s="181"/>
      <c r="F81" s="181"/>
      <c r="G81" s="181"/>
      <c r="H81" s="181"/>
      <c r="I81" s="181"/>
      <c r="J81" s="181"/>
      <c r="K81" s="490"/>
      <c r="L81" s="181"/>
      <c r="M81" s="181"/>
    </row>
    <row r="82" spans="2:13">
      <c r="B82" s="1764" t="s">
        <v>4338</v>
      </c>
      <c r="C82" s="1765"/>
      <c r="D82" s="1765"/>
      <c r="E82" s="1765"/>
      <c r="F82" s="1765"/>
      <c r="G82" s="1765"/>
      <c r="H82" s="1765"/>
      <c r="I82" s="1765"/>
      <c r="J82" s="1765"/>
      <c r="K82" s="1765"/>
      <c r="L82" s="1766"/>
      <c r="M82" s="181"/>
    </row>
    <row r="83" spans="2:13" ht="7.5" customHeight="1">
      <c r="C83" s="744"/>
      <c r="D83" s="732"/>
      <c r="E83" s="732"/>
      <c r="F83" s="732"/>
      <c r="G83" s="732"/>
      <c r="H83" s="732"/>
      <c r="I83" s="732"/>
      <c r="J83" s="732"/>
      <c r="K83" s="732"/>
      <c r="L83" s="181"/>
      <c r="M83" s="181"/>
    </row>
    <row r="84" spans="2:13">
      <c r="B84" s="1758">
        <f>'F1'!$K$17</f>
        <v>0</v>
      </c>
      <c r="C84" s="1759"/>
      <c r="D84" s="1759"/>
      <c r="E84" s="1759"/>
      <c r="F84" s="1759"/>
      <c r="G84" s="1759"/>
      <c r="H84" s="1759"/>
      <c r="I84" s="1759"/>
      <c r="J84" s="1759"/>
      <c r="K84" s="1759"/>
      <c r="L84" s="1760"/>
      <c r="M84" s="181"/>
    </row>
    <row r="85" spans="2:13">
      <c r="C85" s="181"/>
      <c r="D85" s="181"/>
      <c r="E85" s="181"/>
      <c r="F85" s="181"/>
      <c r="G85" s="181"/>
      <c r="H85" s="181"/>
      <c r="I85" s="181"/>
      <c r="J85" s="181"/>
      <c r="M85" s="181"/>
    </row>
    <row r="86" spans="2:13">
      <c r="C86" s="181"/>
      <c r="D86" s="181"/>
      <c r="E86" s="181"/>
      <c r="F86" s="181"/>
      <c r="G86" s="181"/>
      <c r="H86" s="181"/>
      <c r="I86" s="181"/>
      <c r="J86" s="181"/>
      <c r="K86" s="181"/>
      <c r="L86" s="313" t="s">
        <v>2499</v>
      </c>
      <c r="M86" s="181"/>
    </row>
    <row r="87" spans="2:13">
      <c r="K87" s="491"/>
    </row>
  </sheetData>
  <sheetProtection password="99F3" sheet="1" objects="1" scenarios="1" formatCells="0" formatColumns="0" formatRows="0"/>
  <mergeCells count="3">
    <mergeCell ref="C4:K4"/>
    <mergeCell ref="B82:L82"/>
    <mergeCell ref="B84:L84"/>
  </mergeCells>
  <phoneticPr fontId="0" type="noConversion"/>
  <printOptions horizontalCentered="1" verticalCentered="1"/>
  <pageMargins left="0.5" right="0.48" top="0.7" bottom="0.6" header="0.51181102362204722" footer="0.43"/>
  <pageSetup paperSize="9" scale="68"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dimension ref="B2:V65"/>
  <sheetViews>
    <sheetView showGridLines="0" zoomScaleNormal="100" zoomScaleSheetLayoutView="75" workbookViewId="0">
      <selection activeCell="L2" sqref="L2"/>
    </sheetView>
  </sheetViews>
  <sheetFormatPr defaultRowHeight="12.75"/>
  <cols>
    <col min="1" max="1" width="4.140625" customWidth="1"/>
    <col min="2" max="2" width="5" customWidth="1"/>
    <col min="3" max="16" width="7.85546875" customWidth="1"/>
    <col min="17" max="17" width="4.5703125" customWidth="1"/>
    <col min="18" max="18" width="7.85546875" customWidth="1"/>
    <col min="19" max="19" width="2.42578125" customWidth="1"/>
    <col min="20" max="20" width="4.85546875" customWidth="1"/>
  </cols>
  <sheetData>
    <row r="2" spans="2:22">
      <c r="B2" s="746"/>
      <c r="C2" s="747"/>
      <c r="D2" s="747"/>
      <c r="E2" s="747"/>
      <c r="F2" s="747"/>
      <c r="G2" s="747"/>
      <c r="H2" s="747"/>
      <c r="I2" s="747"/>
      <c r="J2" s="747"/>
      <c r="K2" s="747"/>
      <c r="L2" s="747"/>
      <c r="M2" s="747"/>
      <c r="N2" s="747"/>
      <c r="O2" s="747"/>
      <c r="P2" s="747"/>
      <c r="Q2" s="747"/>
      <c r="R2" s="747"/>
      <c r="S2" s="748"/>
    </row>
    <row r="3" spans="2:22" ht="22.5" customHeight="1">
      <c r="B3" s="749"/>
      <c r="C3" s="1910" t="s">
        <v>2032</v>
      </c>
      <c r="D3" s="1911"/>
      <c r="E3" s="1911"/>
      <c r="F3" s="1911"/>
      <c r="G3" s="1911"/>
      <c r="H3" s="1911"/>
      <c r="I3" s="1911"/>
      <c r="J3" s="1911"/>
      <c r="K3" s="1911"/>
      <c r="L3" s="1911"/>
      <c r="M3" s="1911"/>
      <c r="N3" s="1911"/>
      <c r="O3" s="1911"/>
      <c r="P3" s="1911"/>
      <c r="Q3" s="1911"/>
      <c r="R3" s="1912"/>
      <c r="S3" s="750"/>
    </row>
    <row r="4" spans="2:22" ht="9" customHeight="1">
      <c r="B4" s="749"/>
      <c r="C4" s="492"/>
      <c r="D4" s="493"/>
      <c r="E4" s="493"/>
      <c r="F4" s="493"/>
      <c r="G4" s="493"/>
      <c r="H4" s="493"/>
      <c r="I4" s="493"/>
      <c r="J4" s="479"/>
      <c r="K4" s="479"/>
      <c r="L4" s="479"/>
      <c r="M4" s="479"/>
      <c r="N4" s="479"/>
      <c r="O4" s="479"/>
      <c r="P4" s="479"/>
      <c r="Q4" s="751"/>
      <c r="R4" s="475"/>
      <c r="S4" s="750"/>
      <c r="T4" s="480"/>
      <c r="U4" s="480"/>
      <c r="V4" s="480"/>
    </row>
    <row r="5" spans="2:22" ht="3.75" customHeight="1">
      <c r="B5" s="749"/>
      <c r="C5" s="495"/>
      <c r="D5" s="300"/>
      <c r="E5" s="300"/>
      <c r="F5" s="300"/>
      <c r="G5" s="300"/>
      <c r="H5" s="300"/>
      <c r="I5" s="300"/>
      <c r="J5" s="475"/>
      <c r="K5" s="1913"/>
      <c r="L5" s="1913"/>
      <c r="M5" s="1913"/>
      <c r="N5" s="1913"/>
      <c r="O5" s="1913"/>
      <c r="P5" s="1913"/>
      <c r="Q5" s="475"/>
      <c r="R5" s="475"/>
      <c r="S5" s="750"/>
      <c r="T5" s="500"/>
      <c r="U5" s="475"/>
      <c r="V5" s="480"/>
    </row>
    <row r="6" spans="2:22">
      <c r="B6" s="749"/>
      <c r="C6" s="496" t="s">
        <v>2866</v>
      </c>
      <c r="D6" s="497"/>
      <c r="E6" s="497"/>
      <c r="F6" s="497"/>
      <c r="G6" s="497"/>
      <c r="H6" s="497"/>
      <c r="I6" s="497"/>
      <c r="J6" s="752"/>
      <c r="K6" s="498"/>
      <c r="L6" s="498"/>
      <c r="M6" s="498"/>
      <c r="N6" s="498"/>
      <c r="O6" s="498"/>
      <c r="P6" s="498"/>
      <c r="Q6" s="752"/>
      <c r="R6" s="752"/>
      <c r="S6" s="750"/>
      <c r="T6" s="480"/>
      <c r="U6" s="480"/>
      <c r="V6" s="480"/>
    </row>
    <row r="7" spans="2:22">
      <c r="B7" s="749"/>
      <c r="C7" s="300"/>
      <c r="D7" s="300"/>
      <c r="E7" s="300"/>
      <c r="F7" s="300"/>
      <c r="G7" s="300"/>
      <c r="H7" s="300"/>
      <c r="I7" s="300"/>
      <c r="J7" s="475"/>
      <c r="K7" s="475"/>
      <c r="L7" s="475"/>
      <c r="M7" s="475"/>
      <c r="N7" s="475"/>
      <c r="O7" s="475"/>
      <c r="P7" s="475"/>
      <c r="Q7" s="475"/>
      <c r="R7" s="475"/>
      <c r="S7" s="750"/>
      <c r="T7" s="480"/>
      <c r="U7" s="480"/>
      <c r="V7" s="480"/>
    </row>
    <row r="8" spans="2:22" ht="19.5" customHeight="1">
      <c r="B8" s="749"/>
      <c r="C8" s="300"/>
      <c r="D8" s="300"/>
      <c r="E8" s="300"/>
      <c r="F8" s="300"/>
      <c r="G8" s="300"/>
      <c r="H8" s="300"/>
      <c r="I8" s="300"/>
      <c r="J8" s="475"/>
      <c r="K8" s="1914"/>
      <c r="L8" s="1914"/>
      <c r="M8" s="1914"/>
      <c r="N8" s="1914"/>
      <c r="O8" s="1914"/>
      <c r="P8" s="1914"/>
      <c r="Q8" s="475"/>
      <c r="R8" s="475"/>
      <c r="S8" s="750"/>
    </row>
    <row r="9" spans="2:22" ht="19.5" customHeight="1">
      <c r="B9" s="749"/>
      <c r="C9" s="475"/>
      <c r="D9" s="300"/>
      <c r="E9" s="300"/>
      <c r="F9" s="300"/>
      <c r="G9" s="300"/>
      <c r="H9" s="300"/>
      <c r="I9" s="300"/>
      <c r="J9" s="475"/>
      <c r="K9" s="499"/>
      <c r="L9" s="499"/>
      <c r="M9" s="499"/>
      <c r="N9" s="499"/>
      <c r="O9" s="499"/>
      <c r="P9" s="499"/>
      <c r="Q9" s="475"/>
      <c r="R9" s="475"/>
      <c r="S9" s="750"/>
    </row>
    <row r="10" spans="2:22" ht="19.5" customHeight="1">
      <c r="B10" s="749"/>
      <c r="C10" s="475"/>
      <c r="D10" s="475"/>
      <c r="E10" s="475"/>
      <c r="F10" s="475"/>
      <c r="G10" s="475"/>
      <c r="H10" s="475"/>
      <c r="I10" s="475"/>
      <c r="J10" s="475"/>
      <c r="K10" s="475"/>
      <c r="L10" s="475"/>
      <c r="M10" s="475"/>
      <c r="N10" s="475"/>
      <c r="O10" s="475"/>
      <c r="P10" s="475"/>
      <c r="Q10" s="475"/>
      <c r="R10" s="475"/>
      <c r="S10" s="750"/>
    </row>
    <row r="11" spans="2:22" ht="19.5" customHeight="1">
      <c r="B11" s="749"/>
      <c r="C11" s="207"/>
      <c r="D11" s="475"/>
      <c r="E11" s="475"/>
      <c r="F11" s="475"/>
      <c r="G11" s="475"/>
      <c r="H11" s="475"/>
      <c r="I11" s="475"/>
      <c r="J11" s="475"/>
      <c r="K11" s="475"/>
      <c r="L11" s="475"/>
      <c r="M11" s="475"/>
      <c r="N11" s="475"/>
      <c r="O11" s="475"/>
      <c r="P11" s="475"/>
      <c r="Q11" s="475"/>
      <c r="R11" s="475"/>
      <c r="S11" s="750"/>
    </row>
    <row r="12" spans="2:22" ht="19.5" customHeight="1">
      <c r="B12" s="749"/>
      <c r="C12" s="475"/>
      <c r="D12" s="475"/>
      <c r="E12" s="475"/>
      <c r="F12" s="475"/>
      <c r="G12" s="475"/>
      <c r="H12" s="475"/>
      <c r="I12" s="475"/>
      <c r="J12" s="475"/>
      <c r="K12" s="475"/>
      <c r="L12" s="475"/>
      <c r="M12" s="475"/>
      <c r="N12" s="475"/>
      <c r="O12" s="475"/>
      <c r="P12" s="475"/>
      <c r="Q12" s="475"/>
      <c r="R12" s="475"/>
      <c r="S12" s="750"/>
    </row>
    <row r="13" spans="2:22" ht="19.5" customHeight="1">
      <c r="B13" s="749"/>
      <c r="C13" s="475"/>
      <c r="D13" s="475"/>
      <c r="E13" s="475"/>
      <c r="F13" s="475"/>
      <c r="G13" s="475"/>
      <c r="H13" s="475"/>
      <c r="I13" s="475"/>
      <c r="J13" s="475"/>
      <c r="K13" s="475"/>
      <c r="L13" s="475"/>
      <c r="M13" s="475"/>
      <c r="N13" s="475"/>
      <c r="O13" s="475"/>
      <c r="P13" s="475"/>
      <c r="Q13" s="475"/>
      <c r="R13" s="475"/>
      <c r="S13" s="750"/>
    </row>
    <row r="14" spans="2:22" ht="19.5" customHeight="1">
      <c r="B14" s="749"/>
      <c r="C14" s="475"/>
      <c r="D14" s="475"/>
      <c r="E14" s="475"/>
      <c r="F14" s="475"/>
      <c r="G14" s="475"/>
      <c r="H14" s="475"/>
      <c r="I14" s="475"/>
      <c r="J14" s="475"/>
      <c r="K14" s="475"/>
      <c r="L14" s="475"/>
      <c r="M14" s="475"/>
      <c r="N14" s="475"/>
      <c r="O14" s="475"/>
      <c r="P14" s="475"/>
      <c r="Q14" s="475"/>
      <c r="R14" s="475"/>
      <c r="S14" s="750"/>
    </row>
    <row r="15" spans="2:22" ht="19.5" customHeight="1">
      <c r="B15" s="749"/>
      <c r="C15" s="475"/>
      <c r="D15" s="475"/>
      <c r="E15" s="475"/>
      <c r="F15" s="475"/>
      <c r="G15" s="475"/>
      <c r="H15" s="475"/>
      <c r="I15" s="475"/>
      <c r="J15" s="475"/>
      <c r="K15" s="475"/>
      <c r="L15" s="475"/>
      <c r="M15" s="475"/>
      <c r="N15" s="475"/>
      <c r="O15" s="475"/>
      <c r="P15" s="475"/>
      <c r="Q15" s="475"/>
      <c r="R15" s="475"/>
      <c r="S15" s="750"/>
    </row>
    <row r="16" spans="2:22" ht="19.5" customHeight="1">
      <c r="B16" s="749"/>
      <c r="C16" s="475"/>
      <c r="D16" s="475"/>
      <c r="E16" s="475"/>
      <c r="F16" s="475"/>
      <c r="G16" s="475"/>
      <c r="H16" s="475"/>
      <c r="I16" s="475"/>
      <c r="J16" s="475"/>
      <c r="K16" s="475"/>
      <c r="L16" s="475"/>
      <c r="M16" s="475"/>
      <c r="N16" s="475"/>
      <c r="O16" s="475"/>
      <c r="P16" s="475"/>
      <c r="Q16" s="475"/>
      <c r="R16" s="475"/>
      <c r="S16" s="750"/>
    </row>
    <row r="17" spans="2:19" ht="19.5" customHeight="1">
      <c r="B17" s="749"/>
      <c r="C17" s="495" t="s">
        <v>2867</v>
      </c>
      <c r="D17" s="475"/>
      <c r="E17" s="475"/>
      <c r="F17" s="475"/>
      <c r="G17" s="475"/>
      <c r="H17" s="475"/>
      <c r="I17" s="475"/>
      <c r="J17" s="475"/>
      <c r="K17" s="475"/>
      <c r="L17" s="475"/>
      <c r="M17" s="475"/>
      <c r="N17" s="475"/>
      <c r="O17" s="475"/>
      <c r="P17" s="475"/>
      <c r="Q17" s="475"/>
      <c r="R17" s="475"/>
      <c r="S17" s="750"/>
    </row>
    <row r="18" spans="2:19" ht="19.5" customHeight="1">
      <c r="B18" s="749"/>
      <c r="C18" s="475"/>
      <c r="D18" s="475"/>
      <c r="E18" s="475"/>
      <c r="F18" s="475"/>
      <c r="G18" s="475"/>
      <c r="H18" s="475"/>
      <c r="I18" s="475"/>
      <c r="J18" s="475"/>
      <c r="K18" s="475"/>
      <c r="L18" s="475"/>
      <c r="M18" s="475"/>
      <c r="N18" s="475"/>
      <c r="O18" s="475"/>
      <c r="P18" s="475"/>
      <c r="Q18" s="475"/>
      <c r="R18" s="475"/>
      <c r="S18" s="750"/>
    </row>
    <row r="19" spans="2:19" s="475" customFormat="1" ht="19.5" customHeight="1">
      <c r="B19" s="749"/>
      <c r="C19" s="495"/>
      <c r="S19" s="750"/>
    </row>
    <row r="20" spans="2:19" ht="19.5" customHeight="1">
      <c r="B20" s="749"/>
      <c r="C20" s="475"/>
      <c r="D20" s="475"/>
      <c r="E20" s="475"/>
      <c r="F20" s="475"/>
      <c r="G20" s="475"/>
      <c r="H20" s="475"/>
      <c r="I20" s="475"/>
      <c r="J20" s="475"/>
      <c r="K20" s="475"/>
      <c r="L20" s="475"/>
      <c r="M20" s="475"/>
      <c r="N20" s="475"/>
      <c r="O20" s="475"/>
      <c r="P20" s="475"/>
      <c r="Q20" s="475"/>
      <c r="R20" s="475"/>
      <c r="S20" s="750"/>
    </row>
    <row r="21" spans="2:19" ht="19.5" customHeight="1">
      <c r="B21" s="749"/>
      <c r="C21" s="475"/>
      <c r="D21" s="475"/>
      <c r="E21" s="475"/>
      <c r="F21" s="475"/>
      <c r="G21" s="475"/>
      <c r="H21" s="475"/>
      <c r="I21" s="475"/>
      <c r="J21" s="475"/>
      <c r="K21" s="475"/>
      <c r="L21" s="475"/>
      <c r="M21" s="475"/>
      <c r="N21" s="475"/>
      <c r="O21" s="475"/>
      <c r="P21" s="475"/>
      <c r="Q21" s="475"/>
      <c r="R21" s="475"/>
      <c r="S21" s="750"/>
    </row>
    <row r="22" spans="2:19" ht="19.5" customHeight="1">
      <c r="B22" s="749"/>
      <c r="C22" s="475"/>
      <c r="D22" s="475"/>
      <c r="E22" s="475"/>
      <c r="F22" s="475"/>
      <c r="G22" s="475"/>
      <c r="H22" s="475"/>
      <c r="I22" s="475"/>
      <c r="J22" s="475"/>
      <c r="K22" s="475"/>
      <c r="L22" s="475"/>
      <c r="M22" s="475"/>
      <c r="N22" s="475"/>
      <c r="O22" s="475"/>
      <c r="P22" s="475"/>
      <c r="Q22" s="475"/>
      <c r="R22" s="475"/>
      <c r="S22" s="750"/>
    </row>
    <row r="23" spans="2:19" ht="19.5" customHeight="1">
      <c r="B23" s="749"/>
      <c r="C23" s="475"/>
      <c r="D23" s="475"/>
      <c r="E23" s="475"/>
      <c r="F23" s="475"/>
      <c r="G23" s="475"/>
      <c r="H23" s="475"/>
      <c r="I23" s="475"/>
      <c r="J23" s="475"/>
      <c r="K23" s="475"/>
      <c r="L23" s="475"/>
      <c r="M23" s="475"/>
      <c r="N23" s="475"/>
      <c r="O23" s="475"/>
      <c r="P23" s="475"/>
      <c r="Q23" s="475"/>
      <c r="R23" s="475"/>
      <c r="S23" s="750"/>
    </row>
    <row r="24" spans="2:19" ht="19.5" customHeight="1">
      <c r="B24" s="749"/>
      <c r="C24" s="475"/>
      <c r="D24" s="475"/>
      <c r="E24" s="475"/>
      <c r="F24" s="475"/>
      <c r="G24" s="475"/>
      <c r="H24" s="475"/>
      <c r="I24" s="475"/>
      <c r="J24" s="475"/>
      <c r="K24" s="475"/>
      <c r="L24" s="475"/>
      <c r="M24" s="475"/>
      <c r="N24" s="475"/>
      <c r="O24" s="475"/>
      <c r="P24" s="475"/>
      <c r="Q24" s="475"/>
      <c r="R24" s="475"/>
      <c r="S24" s="750"/>
    </row>
    <row r="25" spans="2:19" ht="19.5" customHeight="1">
      <c r="B25" s="749"/>
      <c r="C25" s="475"/>
      <c r="D25" s="475"/>
      <c r="E25" s="475"/>
      <c r="F25" s="475"/>
      <c r="G25" s="475"/>
      <c r="H25" s="475"/>
      <c r="I25" s="475"/>
      <c r="J25" s="475"/>
      <c r="K25" s="475"/>
      <c r="L25" s="475"/>
      <c r="M25" s="475"/>
      <c r="N25" s="475"/>
      <c r="O25" s="475"/>
      <c r="P25" s="475"/>
      <c r="Q25" s="475"/>
      <c r="R25" s="475"/>
      <c r="S25" s="750"/>
    </row>
    <row r="26" spans="2:19" ht="19.5" customHeight="1">
      <c r="B26" s="749"/>
      <c r="C26" s="475"/>
      <c r="D26" s="475"/>
      <c r="E26" s="475"/>
      <c r="F26" s="475"/>
      <c r="G26" s="475"/>
      <c r="H26" s="475"/>
      <c r="I26" s="475"/>
      <c r="J26" s="475"/>
      <c r="K26" s="475"/>
      <c r="L26" s="475"/>
      <c r="M26" s="475"/>
      <c r="N26" s="475"/>
      <c r="O26" s="475"/>
      <c r="P26" s="475"/>
      <c r="Q26" s="475"/>
      <c r="R26" s="475"/>
      <c r="S26" s="750"/>
    </row>
    <row r="27" spans="2:19" ht="19.5" customHeight="1">
      <c r="B27" s="749"/>
      <c r="C27" s="475"/>
      <c r="D27" s="475"/>
      <c r="E27" s="475"/>
      <c r="F27" s="475"/>
      <c r="G27" s="475"/>
      <c r="H27" s="475"/>
      <c r="I27" s="475"/>
      <c r="J27" s="475"/>
      <c r="K27" s="475"/>
      <c r="L27" s="475"/>
      <c r="M27" s="475"/>
      <c r="N27" s="475"/>
      <c r="O27" s="475"/>
      <c r="P27" s="475"/>
      <c r="Q27" s="475"/>
      <c r="R27" s="475"/>
      <c r="S27" s="750"/>
    </row>
    <row r="28" spans="2:19" ht="19.5" customHeight="1">
      <c r="B28" s="749"/>
      <c r="C28" s="495" t="s">
        <v>6162</v>
      </c>
      <c r="D28" s="475"/>
      <c r="E28" s="475"/>
      <c r="F28" s="475"/>
      <c r="G28" s="475"/>
      <c r="H28" s="475"/>
      <c r="I28" s="475"/>
      <c r="J28" s="475"/>
      <c r="K28" s="475"/>
      <c r="L28" s="475"/>
      <c r="M28" s="475"/>
      <c r="N28" s="475"/>
      <c r="O28" s="475"/>
      <c r="P28" s="475"/>
      <c r="Q28" s="475"/>
      <c r="R28" s="475"/>
      <c r="S28" s="750"/>
    </row>
    <row r="29" spans="2:19" ht="19.5" customHeight="1">
      <c r="B29" s="749"/>
      <c r="C29" s="475"/>
      <c r="D29" s="475"/>
      <c r="E29" s="475"/>
      <c r="F29" s="475"/>
      <c r="G29" s="475"/>
      <c r="H29" s="475"/>
      <c r="I29" s="475"/>
      <c r="J29" s="475"/>
      <c r="K29" s="475"/>
      <c r="L29" s="475"/>
      <c r="M29" s="475"/>
      <c r="N29" s="475"/>
      <c r="O29" s="475"/>
      <c r="P29" s="475"/>
      <c r="Q29" s="475"/>
      <c r="R29" s="475"/>
      <c r="S29" s="750"/>
    </row>
    <row r="30" spans="2:19" ht="19.5" customHeight="1">
      <c r="B30" s="749"/>
      <c r="C30" s="475"/>
      <c r="D30" s="475"/>
      <c r="E30" s="475"/>
      <c r="F30" s="475"/>
      <c r="G30" s="475"/>
      <c r="H30" s="475"/>
      <c r="I30" s="475"/>
      <c r="J30" s="475"/>
      <c r="K30" s="475"/>
      <c r="L30" s="475"/>
      <c r="M30" s="475"/>
      <c r="N30" s="475"/>
      <c r="O30" s="475"/>
      <c r="P30" s="475"/>
      <c r="Q30" s="475"/>
      <c r="R30" s="475"/>
      <c r="S30" s="750"/>
    </row>
    <row r="31" spans="2:19" ht="19.5" customHeight="1">
      <c r="B31" s="749"/>
      <c r="C31" s="475"/>
      <c r="D31" s="475"/>
      <c r="E31" s="475"/>
      <c r="F31" s="475"/>
      <c r="G31" s="475"/>
      <c r="H31" s="475"/>
      <c r="I31" s="475"/>
      <c r="J31" s="475"/>
      <c r="K31" s="475"/>
      <c r="L31" s="475"/>
      <c r="M31" s="475"/>
      <c r="N31" s="475"/>
      <c r="O31" s="475"/>
      <c r="P31" s="475"/>
      <c r="Q31" s="475"/>
      <c r="R31" s="475"/>
      <c r="S31" s="750"/>
    </row>
    <row r="32" spans="2:19" ht="19.5" customHeight="1">
      <c r="B32" s="749"/>
      <c r="C32" s="475"/>
      <c r="D32" s="475"/>
      <c r="E32" s="475"/>
      <c r="F32" s="475"/>
      <c r="G32" s="475"/>
      <c r="H32" s="475"/>
      <c r="I32" s="475"/>
      <c r="J32" s="475"/>
      <c r="K32" s="475"/>
      <c r="L32" s="475"/>
      <c r="M32" s="475"/>
      <c r="N32" s="475"/>
      <c r="O32" s="475"/>
      <c r="P32" s="475"/>
      <c r="Q32" s="475"/>
      <c r="R32" s="475"/>
      <c r="S32" s="750"/>
    </row>
    <row r="33" spans="2:19" ht="19.5" customHeight="1">
      <c r="B33" s="749"/>
      <c r="C33" s="475"/>
      <c r="D33" s="475"/>
      <c r="E33" s="475"/>
      <c r="F33" s="475"/>
      <c r="G33" s="475"/>
      <c r="H33" s="475"/>
      <c r="I33" s="475"/>
      <c r="J33" s="475"/>
      <c r="K33" s="475"/>
      <c r="L33" s="475"/>
      <c r="M33" s="475"/>
      <c r="N33" s="475"/>
      <c r="O33" s="475"/>
      <c r="P33" s="475"/>
      <c r="Q33" s="475"/>
      <c r="R33" s="475"/>
      <c r="S33" s="750"/>
    </row>
    <row r="34" spans="2:19" ht="19.5" customHeight="1">
      <c r="B34" s="749"/>
      <c r="C34" s="475"/>
      <c r="D34" s="475"/>
      <c r="E34" s="475"/>
      <c r="F34" s="475"/>
      <c r="G34" s="475"/>
      <c r="H34" s="475"/>
      <c r="I34" s="475"/>
      <c r="J34" s="475"/>
      <c r="K34" s="475"/>
      <c r="L34" s="475"/>
      <c r="M34" s="475"/>
      <c r="N34" s="475"/>
      <c r="O34" s="475"/>
      <c r="P34" s="475"/>
      <c r="Q34" s="475"/>
      <c r="R34" s="475"/>
      <c r="S34" s="750"/>
    </row>
    <row r="35" spans="2:19" ht="19.5" customHeight="1">
      <c r="B35" s="749"/>
      <c r="C35" s="475"/>
      <c r="D35" s="475"/>
      <c r="E35" s="475"/>
      <c r="F35" s="475"/>
      <c r="G35" s="475"/>
      <c r="H35" s="475"/>
      <c r="I35" s="475"/>
      <c r="J35" s="475"/>
      <c r="K35" s="475"/>
      <c r="L35" s="475"/>
      <c r="M35" s="475"/>
      <c r="N35" s="475"/>
      <c r="O35" s="475"/>
      <c r="P35" s="475"/>
      <c r="Q35" s="475"/>
      <c r="R35" s="475"/>
      <c r="S35" s="750"/>
    </row>
    <row r="36" spans="2:19" ht="19.5" customHeight="1">
      <c r="B36" s="749"/>
      <c r="C36" s="475"/>
      <c r="D36" s="475"/>
      <c r="E36" s="475"/>
      <c r="F36" s="475"/>
      <c r="G36" s="475"/>
      <c r="H36" s="475"/>
      <c r="I36" s="475"/>
      <c r="J36" s="475"/>
      <c r="K36" s="475"/>
      <c r="L36" s="475"/>
      <c r="M36" s="475"/>
      <c r="N36" s="475"/>
      <c r="O36" s="475"/>
      <c r="P36" s="475"/>
      <c r="Q36" s="475"/>
      <c r="R36" s="475"/>
      <c r="S36" s="750"/>
    </row>
    <row r="37" spans="2:19" ht="19.5" customHeight="1">
      <c r="B37" s="749"/>
      <c r="C37" s="475"/>
      <c r="D37" s="475"/>
      <c r="E37" s="475"/>
      <c r="F37" s="475"/>
      <c r="G37" s="475"/>
      <c r="H37" s="475"/>
      <c r="I37" s="475"/>
      <c r="J37" s="475"/>
      <c r="K37" s="475"/>
      <c r="L37" s="475"/>
      <c r="M37" s="475"/>
      <c r="N37" s="475"/>
      <c r="O37" s="475"/>
      <c r="P37" s="475"/>
      <c r="Q37" s="475"/>
      <c r="R37" s="475"/>
      <c r="S37" s="750"/>
    </row>
    <row r="38" spans="2:19" ht="19.5" customHeight="1">
      <c r="B38" s="749"/>
      <c r="C38" s="475"/>
      <c r="D38" s="475"/>
      <c r="E38" s="475"/>
      <c r="F38" s="475"/>
      <c r="G38" s="475"/>
      <c r="H38" s="475"/>
      <c r="I38" s="475"/>
      <c r="J38" s="475"/>
      <c r="K38" s="475"/>
      <c r="L38" s="475"/>
      <c r="M38" s="475"/>
      <c r="N38" s="475"/>
      <c r="O38" s="475"/>
      <c r="P38" s="475"/>
      <c r="Q38" s="475"/>
      <c r="R38" s="475"/>
      <c r="S38" s="750"/>
    </row>
    <row r="39" spans="2:19" ht="19.5" customHeight="1">
      <c r="B39" s="749"/>
      <c r="C39" s="475"/>
      <c r="D39" s="475"/>
      <c r="E39" s="475"/>
      <c r="F39" s="475"/>
      <c r="G39" s="475"/>
      <c r="H39" s="475"/>
      <c r="I39" s="475"/>
      <c r="J39" s="475"/>
      <c r="K39" s="475"/>
      <c r="L39" s="475"/>
      <c r="M39" s="475"/>
      <c r="N39" s="475"/>
      <c r="O39" s="475"/>
      <c r="P39" s="475"/>
      <c r="Q39" s="475"/>
      <c r="R39" s="475"/>
      <c r="S39" s="750"/>
    </row>
    <row r="40" spans="2:19" ht="15.75" customHeight="1">
      <c r="B40" s="749"/>
      <c r="C40" s="475"/>
      <c r="D40" s="475"/>
      <c r="E40" s="475"/>
      <c r="F40" s="475"/>
      <c r="G40" s="475"/>
      <c r="H40" s="475"/>
      <c r="I40" s="475"/>
      <c r="J40" s="475"/>
      <c r="K40" s="475"/>
      <c r="L40" s="475"/>
      <c r="M40" s="475"/>
      <c r="N40" s="475"/>
      <c r="O40" s="475"/>
      <c r="P40" s="475"/>
      <c r="Q40" s="475"/>
      <c r="R40" s="475"/>
      <c r="S40" s="750"/>
    </row>
    <row r="41" spans="2:19" ht="15.75" customHeight="1">
      <c r="B41" s="749"/>
      <c r="C41" s="475"/>
      <c r="D41" s="475"/>
      <c r="E41" s="475"/>
      <c r="F41" s="475"/>
      <c r="G41" s="475"/>
      <c r="H41" s="475"/>
      <c r="I41" s="475"/>
      <c r="J41" s="475"/>
      <c r="K41" s="475"/>
      <c r="L41" s="475"/>
      <c r="M41" s="475"/>
      <c r="N41" s="475"/>
      <c r="O41" s="475"/>
      <c r="P41" s="475"/>
      <c r="Q41" s="475"/>
      <c r="R41" s="475"/>
      <c r="S41" s="750"/>
    </row>
    <row r="42" spans="2:19" ht="15.75" customHeight="1">
      <c r="B42" s="749"/>
      <c r="C42" s="475"/>
      <c r="D42" s="475"/>
      <c r="E42" s="475"/>
      <c r="F42" s="475"/>
      <c r="G42" s="475"/>
      <c r="H42" s="475"/>
      <c r="I42" s="475"/>
      <c r="J42" s="475"/>
      <c r="K42" s="475"/>
      <c r="L42" s="475"/>
      <c r="M42" s="475"/>
      <c r="N42" s="475"/>
      <c r="O42" s="475"/>
      <c r="P42" s="475"/>
      <c r="Q42" s="475"/>
      <c r="R42" s="475"/>
      <c r="S42" s="750"/>
    </row>
    <row r="43" spans="2:19" ht="15.75" customHeight="1">
      <c r="B43" s="749"/>
      <c r="C43" s="475"/>
      <c r="D43" s="475"/>
      <c r="E43" s="475"/>
      <c r="F43" s="475"/>
      <c r="G43" s="475"/>
      <c r="H43" s="475"/>
      <c r="I43" s="475"/>
      <c r="J43" s="475"/>
      <c r="K43" s="475"/>
      <c r="L43" s="475"/>
      <c r="M43" s="475"/>
      <c r="N43" s="475"/>
      <c r="O43" s="475"/>
      <c r="P43" s="475"/>
      <c r="Q43" s="475"/>
      <c r="R43" s="475"/>
      <c r="S43" s="750"/>
    </row>
    <row r="44" spans="2:19" ht="15.75" customHeight="1">
      <c r="B44" s="749"/>
      <c r="C44" s="475"/>
      <c r="D44" s="475"/>
      <c r="E44" s="475"/>
      <c r="F44" s="475"/>
      <c r="G44" s="475"/>
      <c r="H44" s="475"/>
      <c r="I44" s="475"/>
      <c r="J44" s="475"/>
      <c r="K44" s="475"/>
      <c r="L44" s="475"/>
      <c r="M44" s="475"/>
      <c r="N44" s="475"/>
      <c r="O44" s="475"/>
      <c r="P44" s="475"/>
      <c r="Q44" s="475"/>
      <c r="R44" s="475"/>
      <c r="S44" s="750"/>
    </row>
    <row r="45" spans="2:19" ht="15.75" customHeight="1">
      <c r="B45" s="749"/>
      <c r="C45" s="475"/>
      <c r="D45" s="475"/>
      <c r="E45" s="475"/>
      <c r="F45" s="475"/>
      <c r="G45" s="475"/>
      <c r="H45" s="475"/>
      <c r="I45" s="475"/>
      <c r="J45" s="475"/>
      <c r="K45" s="475"/>
      <c r="L45" s="475"/>
      <c r="M45" s="475"/>
      <c r="N45" s="475"/>
      <c r="O45" s="475"/>
      <c r="P45" s="475"/>
      <c r="Q45" s="475"/>
      <c r="R45" s="475"/>
      <c r="S45" s="750"/>
    </row>
    <row r="46" spans="2:19" ht="15.75" customHeight="1">
      <c r="B46" s="749"/>
      <c r="C46" s="475"/>
      <c r="D46" s="475"/>
      <c r="E46" s="475"/>
      <c r="F46" s="475"/>
      <c r="G46" s="475"/>
      <c r="H46" s="475"/>
      <c r="I46" s="475"/>
      <c r="J46" s="475"/>
      <c r="K46" s="475"/>
      <c r="L46" s="475"/>
      <c r="M46" s="475"/>
      <c r="N46" s="475"/>
      <c r="O46" s="475"/>
      <c r="P46" s="475"/>
      <c r="Q46" s="475"/>
      <c r="R46" s="475"/>
      <c r="S46" s="750"/>
    </row>
    <row r="47" spans="2:19" ht="15.75" customHeight="1">
      <c r="B47" s="749"/>
      <c r="C47" s="475"/>
      <c r="D47" s="475"/>
      <c r="E47" s="475"/>
      <c r="F47" s="475"/>
      <c r="G47" s="475"/>
      <c r="H47" s="475"/>
      <c r="I47" s="475"/>
      <c r="J47" s="475"/>
      <c r="K47" s="475"/>
      <c r="L47" s="475"/>
      <c r="M47" s="475"/>
      <c r="N47" s="475"/>
      <c r="O47" s="475"/>
      <c r="P47" s="475"/>
      <c r="Q47" s="475"/>
      <c r="R47" s="475"/>
      <c r="S47" s="750"/>
    </row>
    <row r="48" spans="2:19" ht="15.75" customHeight="1">
      <c r="B48" s="749"/>
      <c r="C48" s="475"/>
      <c r="D48" s="475"/>
      <c r="E48" s="475"/>
      <c r="F48" s="475"/>
      <c r="G48" s="475"/>
      <c r="H48" s="475"/>
      <c r="I48" s="475"/>
      <c r="J48" s="475"/>
      <c r="K48" s="475"/>
      <c r="L48" s="475"/>
      <c r="M48" s="475"/>
      <c r="N48" s="475"/>
      <c r="O48" s="475"/>
      <c r="P48" s="475"/>
      <c r="Q48" s="475"/>
      <c r="R48" s="475"/>
      <c r="S48" s="750"/>
    </row>
    <row r="49" spans="2:19" ht="15.75" customHeight="1">
      <c r="B49" s="749"/>
      <c r="C49" s="475"/>
      <c r="D49" s="475"/>
      <c r="E49" s="475"/>
      <c r="F49" s="475"/>
      <c r="G49" s="475"/>
      <c r="H49" s="475"/>
      <c r="I49" s="475"/>
      <c r="J49" s="475"/>
      <c r="K49" s="475"/>
      <c r="L49" s="475"/>
      <c r="M49" s="475"/>
      <c r="N49" s="475"/>
      <c r="O49" s="475"/>
      <c r="P49" s="475"/>
      <c r="Q49" s="475"/>
      <c r="R49" s="475"/>
      <c r="S49" s="750"/>
    </row>
    <row r="50" spans="2:19" ht="15.75" customHeight="1">
      <c r="B50" s="749"/>
      <c r="C50" s="475"/>
      <c r="D50" s="475"/>
      <c r="E50" s="475"/>
      <c r="F50" s="475"/>
      <c r="G50" s="475"/>
      <c r="H50" s="475"/>
      <c r="I50" s="475"/>
      <c r="J50" s="475"/>
      <c r="K50" s="475"/>
      <c r="L50" s="475"/>
      <c r="M50" s="475"/>
      <c r="N50" s="475"/>
      <c r="O50" s="475"/>
      <c r="P50" s="475"/>
      <c r="Q50" s="475"/>
      <c r="R50" s="475"/>
      <c r="S50" s="750"/>
    </row>
    <row r="51" spans="2:19" ht="15.75" customHeight="1">
      <c r="B51" s="749"/>
      <c r="C51" s="475"/>
      <c r="D51" s="475"/>
      <c r="E51" s="475"/>
      <c r="F51" s="475"/>
      <c r="G51" s="475"/>
      <c r="H51" s="475"/>
      <c r="I51" s="475"/>
      <c r="J51" s="475"/>
      <c r="K51" s="475"/>
      <c r="L51" s="475"/>
      <c r="M51" s="475"/>
      <c r="N51" s="475"/>
      <c r="O51" s="475"/>
      <c r="P51" s="475"/>
      <c r="Q51" s="475"/>
      <c r="R51" s="475"/>
      <c r="S51" s="750"/>
    </row>
    <row r="52" spans="2:19" ht="15.75" customHeight="1">
      <c r="B52" s="749"/>
      <c r="C52" s="475"/>
      <c r="D52" s="475"/>
      <c r="E52" s="475"/>
      <c r="F52" s="475"/>
      <c r="G52" s="475"/>
      <c r="H52" s="475"/>
      <c r="I52" s="475"/>
      <c r="J52" s="475"/>
      <c r="K52" s="475"/>
      <c r="L52" s="475"/>
      <c r="M52" s="475"/>
      <c r="N52" s="475"/>
      <c r="O52" s="475"/>
      <c r="P52" s="475"/>
      <c r="Q52" s="475"/>
      <c r="R52" s="475"/>
      <c r="S52" s="750"/>
    </row>
    <row r="53" spans="2:19" ht="15.75" customHeight="1">
      <c r="B53" s="749"/>
      <c r="C53" s="475"/>
      <c r="D53" s="475"/>
      <c r="E53" s="475"/>
      <c r="F53" s="475"/>
      <c r="G53" s="475"/>
      <c r="H53" s="475"/>
      <c r="I53" s="475"/>
      <c r="J53" s="475"/>
      <c r="K53" s="475"/>
      <c r="L53" s="475"/>
      <c r="M53" s="475"/>
      <c r="N53" s="475"/>
      <c r="O53" s="475"/>
      <c r="P53" s="475"/>
      <c r="Q53" s="475"/>
      <c r="R53" s="475"/>
      <c r="S53" s="750"/>
    </row>
    <row r="54" spans="2:19" ht="15.75" customHeight="1">
      <c r="B54" s="749"/>
      <c r="C54" s="475"/>
      <c r="D54" s="475"/>
      <c r="E54" s="475"/>
      <c r="F54" s="475"/>
      <c r="G54" s="475"/>
      <c r="H54" s="475"/>
      <c r="I54" s="475"/>
      <c r="J54" s="475"/>
      <c r="K54" s="475"/>
      <c r="L54" s="475"/>
      <c r="M54" s="475"/>
      <c r="N54" s="475"/>
      <c r="O54" s="475"/>
      <c r="P54" s="475"/>
      <c r="Q54" s="475"/>
      <c r="R54" s="475"/>
      <c r="S54" s="750"/>
    </row>
    <row r="55" spans="2:19" ht="15.75" customHeight="1">
      <c r="B55" s="749"/>
      <c r="C55" s="475"/>
      <c r="D55" s="475"/>
      <c r="E55" s="475"/>
      <c r="F55" s="475"/>
      <c r="G55" s="475"/>
      <c r="H55" s="475"/>
      <c r="I55" s="475"/>
      <c r="J55" s="475"/>
      <c r="K55" s="475"/>
      <c r="L55" s="475"/>
      <c r="M55" s="475"/>
      <c r="N55" s="475"/>
      <c r="O55" s="475"/>
      <c r="P55" s="475"/>
      <c r="Q55" s="475"/>
      <c r="R55" s="475"/>
      <c r="S55" s="750"/>
    </row>
    <row r="56" spans="2:19" ht="15.75" customHeight="1">
      <c r="B56" s="749"/>
      <c r="C56" s="475"/>
      <c r="D56" s="475"/>
      <c r="E56" s="475"/>
      <c r="F56" s="475"/>
      <c r="G56" s="475"/>
      <c r="H56" s="475"/>
      <c r="I56" s="475"/>
      <c r="J56" s="475"/>
      <c r="K56" s="475"/>
      <c r="L56" s="475"/>
      <c r="M56" s="475"/>
      <c r="N56" s="475"/>
      <c r="O56" s="475"/>
      <c r="P56" s="475"/>
      <c r="Q56" s="475"/>
      <c r="R56" s="475"/>
      <c r="S56" s="750"/>
    </row>
    <row r="57" spans="2:19" ht="15.75" customHeight="1">
      <c r="B57" s="749"/>
      <c r="C57" s="475"/>
      <c r="D57" s="475"/>
      <c r="E57" s="475"/>
      <c r="F57" s="475"/>
      <c r="G57" s="475"/>
      <c r="H57" s="475"/>
      <c r="I57" s="475"/>
      <c r="J57" s="475"/>
      <c r="K57" s="475"/>
      <c r="L57" s="475"/>
      <c r="M57" s="475"/>
      <c r="N57" s="475"/>
      <c r="O57" s="475"/>
      <c r="P57" s="475"/>
      <c r="Q57" s="475"/>
      <c r="R57" s="475"/>
      <c r="S57" s="750"/>
    </row>
    <row r="58" spans="2:19" ht="15.75" customHeight="1">
      <c r="B58" s="749"/>
      <c r="C58" s="475"/>
      <c r="D58" s="475"/>
      <c r="E58" s="475"/>
      <c r="F58" s="475"/>
      <c r="G58" s="475"/>
      <c r="H58" s="475"/>
      <c r="I58" s="475"/>
      <c r="J58" s="475"/>
      <c r="K58" s="475"/>
      <c r="L58" s="475"/>
      <c r="M58" s="475"/>
      <c r="N58" s="475"/>
      <c r="O58" s="475"/>
      <c r="P58" s="475"/>
      <c r="Q58" s="475"/>
      <c r="R58" s="475"/>
      <c r="S58" s="750"/>
    </row>
    <row r="59" spans="2:19" ht="15.75" customHeight="1">
      <c r="B59" s="753"/>
      <c r="C59" s="754"/>
      <c r="D59" s="754"/>
      <c r="E59" s="754"/>
      <c r="F59" s="754"/>
      <c r="G59" s="754"/>
      <c r="H59" s="754"/>
      <c r="I59" s="754"/>
      <c r="J59" s="754"/>
      <c r="K59" s="754"/>
      <c r="L59" s="754"/>
      <c r="M59" s="754"/>
      <c r="N59" s="754"/>
      <c r="O59" s="754"/>
      <c r="P59" s="754"/>
      <c r="Q59" s="754"/>
      <c r="R59" s="754"/>
      <c r="S59" s="755"/>
    </row>
    <row r="60" spans="2:19">
      <c r="B60" s="747"/>
      <c r="C60" s="920"/>
      <c r="D60" s="921"/>
      <c r="E60" s="921"/>
      <c r="F60" s="921"/>
      <c r="G60" s="921"/>
      <c r="H60" s="921"/>
      <c r="I60" s="921"/>
      <c r="J60" s="921"/>
      <c r="K60" s="921"/>
      <c r="L60" s="921"/>
      <c r="M60" s="921"/>
      <c r="N60" s="921"/>
      <c r="O60" s="921"/>
      <c r="P60" s="921"/>
      <c r="Q60" s="921"/>
      <c r="R60" s="921"/>
      <c r="S60" s="921"/>
    </row>
    <row r="61" spans="2:19">
      <c r="B61" s="913" t="s">
        <v>4338</v>
      </c>
      <c r="C61" s="914"/>
      <c r="D61" s="914"/>
      <c r="E61" s="914"/>
      <c r="F61" s="914"/>
      <c r="G61" s="914"/>
      <c r="H61" s="914"/>
      <c r="I61" s="914"/>
      <c r="J61" s="914"/>
      <c r="K61" s="914"/>
      <c r="L61" s="914"/>
      <c r="M61" s="914"/>
      <c r="N61" s="914"/>
      <c r="O61" s="914"/>
      <c r="P61" s="914"/>
      <c r="Q61" s="914"/>
      <c r="R61" s="914"/>
      <c r="S61" s="915"/>
    </row>
    <row r="62" spans="2:19" ht="4.5" customHeight="1">
      <c r="B62" s="475"/>
      <c r="C62" s="734"/>
      <c r="D62" s="734"/>
      <c r="E62" s="734"/>
      <c r="F62" s="734"/>
      <c r="G62" s="734"/>
      <c r="H62" s="734"/>
      <c r="I62" s="734"/>
      <c r="J62" s="734"/>
      <c r="K62" s="734"/>
      <c r="L62" s="745"/>
      <c r="M62" s="745"/>
      <c r="N62" s="745"/>
      <c r="O62" s="745"/>
      <c r="P62" s="745"/>
      <c r="Q62" s="745"/>
      <c r="R62" s="745"/>
      <c r="S62" s="759"/>
    </row>
    <row r="63" spans="2:19">
      <c r="B63" s="1758">
        <v>0</v>
      </c>
      <c r="C63" s="1759"/>
      <c r="D63" s="1759"/>
      <c r="E63" s="1759"/>
      <c r="F63" s="1759"/>
      <c r="G63" s="1759"/>
      <c r="H63" s="1759"/>
      <c r="I63" s="1759"/>
      <c r="J63" s="1759"/>
      <c r="K63" s="1759"/>
      <c r="L63" s="1759"/>
      <c r="M63" s="1759"/>
      <c r="N63" s="1759"/>
      <c r="O63" s="1759"/>
      <c r="P63" s="1759"/>
      <c r="Q63" s="1759"/>
      <c r="R63" s="1759"/>
      <c r="S63" s="1760"/>
    </row>
    <row r="64" spans="2:19" ht="12" customHeight="1">
      <c r="B64" s="475"/>
      <c r="C64" s="475"/>
      <c r="D64" s="475"/>
      <c r="E64" s="475"/>
      <c r="F64" s="475"/>
      <c r="G64" s="475"/>
      <c r="H64" s="475"/>
      <c r="I64" s="475"/>
      <c r="J64" s="475"/>
      <c r="K64" s="475"/>
      <c r="L64" s="475"/>
      <c r="M64" s="475"/>
      <c r="N64" s="475"/>
      <c r="O64" s="475"/>
      <c r="P64" s="475"/>
      <c r="Q64" s="475"/>
      <c r="R64" s="475"/>
      <c r="S64" s="323" t="s">
        <v>5689</v>
      </c>
    </row>
    <row r="65" spans="10:16">
      <c r="J65" s="475"/>
      <c r="K65" s="475"/>
      <c r="L65" s="475"/>
      <c r="M65" s="475"/>
      <c r="N65" s="475"/>
      <c r="O65" s="475"/>
      <c r="P65" s="475"/>
    </row>
  </sheetData>
  <sheetProtection password="99F3" sheet="1" formatCells="0" formatColumns="0" formatRows="0"/>
  <mergeCells count="5">
    <mergeCell ref="C3:R3"/>
    <mergeCell ref="B63:S63"/>
    <mergeCell ref="K5:P5"/>
    <mergeCell ref="K8:M8"/>
    <mergeCell ref="N8:P8"/>
  </mergeCells>
  <phoneticPr fontId="0" type="noConversion"/>
  <printOptions horizontalCentered="1" verticalCentered="1"/>
  <pageMargins left="0.39370078740157483" right="0.43307086614173229" top="0.78740157480314965" bottom="0.78740157480314965" header="0.51181102362204722" footer="0.51181102362204722"/>
  <pageSetup paperSize="9" scale="69"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syncVertical="1" syncRef="A1" transitionEvaluation="1" codeName="Sheet17">
    <pageSetUpPr fitToPage="1"/>
  </sheetPr>
  <dimension ref="B2:AC76"/>
  <sheetViews>
    <sheetView showGridLines="0" zoomScaleNormal="100" zoomScaleSheetLayoutView="100" workbookViewId="0"/>
  </sheetViews>
  <sheetFormatPr defaultColWidth="9.42578125" defaultRowHeight="12.75"/>
  <cols>
    <col min="1" max="1" width="2.28515625" style="182" customWidth="1"/>
    <col min="2" max="2" width="3.5703125" style="182" customWidth="1"/>
    <col min="3" max="12" width="5.140625" style="182" customWidth="1"/>
    <col min="13" max="25" width="5.85546875" style="182" customWidth="1"/>
    <col min="26" max="26" width="5.140625" style="182" customWidth="1"/>
    <col min="27" max="27" width="4.140625" style="182" customWidth="1"/>
    <col min="28" max="28" width="3.28515625" style="182" customWidth="1"/>
    <col min="29" max="16384" width="9.42578125" style="182"/>
  </cols>
  <sheetData>
    <row r="2" spans="2:27">
      <c r="B2" s="825"/>
      <c r="C2" s="826"/>
      <c r="D2" s="826"/>
      <c r="E2" s="826"/>
      <c r="F2" s="826"/>
      <c r="G2" s="826"/>
      <c r="H2" s="826"/>
      <c r="I2" s="826"/>
      <c r="J2" s="826"/>
      <c r="K2" s="826"/>
      <c r="L2" s="826"/>
      <c r="M2" s="826"/>
      <c r="N2" s="826"/>
      <c r="O2" s="826"/>
      <c r="P2" s="826"/>
      <c r="Q2" s="826"/>
      <c r="R2" s="826"/>
      <c r="S2" s="826"/>
      <c r="T2" s="826"/>
      <c r="U2" s="826"/>
      <c r="V2" s="826"/>
      <c r="W2" s="826"/>
      <c r="X2" s="826"/>
      <c r="Y2" s="826"/>
      <c r="Z2" s="826"/>
      <c r="AA2" s="827"/>
    </row>
    <row r="3" spans="2:27" ht="24" customHeight="1">
      <c r="B3" s="828"/>
      <c r="C3" s="1939" t="s">
        <v>12074</v>
      </c>
      <c r="D3" s="1940"/>
      <c r="E3" s="1940"/>
      <c r="F3" s="1940"/>
      <c r="G3" s="1940"/>
      <c r="H3" s="1940"/>
      <c r="I3" s="1940"/>
      <c r="J3" s="1940"/>
      <c r="K3" s="1940"/>
      <c r="L3" s="1940"/>
      <c r="M3" s="1940"/>
      <c r="N3" s="1940"/>
      <c r="O3" s="1940"/>
      <c r="P3" s="1940"/>
      <c r="Q3" s="1940"/>
      <c r="R3" s="1940"/>
      <c r="S3" s="1940"/>
      <c r="T3" s="1940"/>
      <c r="U3" s="1940"/>
      <c r="V3" s="1940"/>
      <c r="W3" s="1940"/>
      <c r="X3" s="1940"/>
      <c r="Y3" s="1940"/>
      <c r="Z3" s="1941"/>
      <c r="AA3" s="829"/>
    </row>
    <row r="4" spans="2:27">
      <c r="B4" s="828"/>
      <c r="C4" s="183"/>
      <c r="D4" s="183"/>
      <c r="E4" s="183"/>
      <c r="F4" s="183"/>
      <c r="G4" s="183"/>
      <c r="H4" s="183"/>
      <c r="I4" s="183"/>
      <c r="J4" s="183"/>
      <c r="K4" s="183"/>
      <c r="L4" s="183"/>
      <c r="M4" s="183"/>
      <c r="N4" s="183"/>
      <c r="O4" s="183"/>
      <c r="P4" s="183"/>
      <c r="Q4" s="183"/>
      <c r="R4" s="183"/>
      <c r="S4" s="183"/>
      <c r="T4" s="183"/>
      <c r="U4" s="183"/>
      <c r="V4" s="183"/>
      <c r="W4" s="183"/>
      <c r="X4" s="183"/>
      <c r="Y4" s="183"/>
      <c r="Z4" s="183"/>
      <c r="AA4" s="830"/>
    </row>
    <row r="5" spans="2:27">
      <c r="B5" s="828"/>
      <c r="C5" s="183"/>
      <c r="D5" s="183"/>
      <c r="E5" s="183"/>
      <c r="F5" s="183"/>
      <c r="G5" s="183"/>
      <c r="H5" s="183"/>
      <c r="I5" s="183"/>
      <c r="J5" s="183"/>
      <c r="K5" s="183"/>
      <c r="L5" s="183"/>
      <c r="M5" s="183"/>
      <c r="N5" s="183"/>
      <c r="O5" s="183"/>
      <c r="P5" s="183"/>
      <c r="Q5" s="183"/>
      <c r="R5" s="183"/>
      <c r="S5" s="183"/>
      <c r="T5" s="183"/>
      <c r="U5" s="183"/>
      <c r="V5" s="183"/>
      <c r="W5" s="183"/>
      <c r="X5" s="183"/>
      <c r="Y5" s="183"/>
      <c r="Z5" s="183"/>
      <c r="AA5" s="830"/>
    </row>
    <row r="6" spans="2:27">
      <c r="B6" s="828"/>
      <c r="C6" s="1915" t="s">
        <v>3648</v>
      </c>
      <c r="D6" s="1915"/>
      <c r="E6" s="1915"/>
      <c r="F6" s="1915"/>
      <c r="G6" s="1915"/>
      <c r="H6" s="1915"/>
      <c r="I6" s="1915"/>
      <c r="J6" s="1915"/>
      <c r="K6" s="1915"/>
      <c r="L6" s="1915"/>
      <c r="M6" s="1915"/>
      <c r="N6" s="1283">
        <f>O6-1</f>
        <v>-2</v>
      </c>
      <c r="O6" s="1283">
        <f>P6-1</f>
        <v>-1</v>
      </c>
      <c r="P6" s="1283" t="str">
        <f>IF('F1'!AP37="","0",YEAR('F1'!AP37))</f>
        <v>0</v>
      </c>
      <c r="Q6" s="1283">
        <f>IF('F1'!AP37="","0",YEAR('F1'!AP37))+1</f>
        <v>1</v>
      </c>
      <c r="R6" s="1284">
        <f t="shared" ref="R6:Z6" si="0">Q6+1</f>
        <v>2</v>
      </c>
      <c r="S6" s="1284">
        <f t="shared" si="0"/>
        <v>3</v>
      </c>
      <c r="T6" s="1284">
        <f t="shared" si="0"/>
        <v>4</v>
      </c>
      <c r="U6" s="1284">
        <f t="shared" si="0"/>
        <v>5</v>
      </c>
      <c r="V6" s="1284">
        <f t="shared" si="0"/>
        <v>6</v>
      </c>
      <c r="W6" s="1284">
        <f t="shared" si="0"/>
        <v>7</v>
      </c>
      <c r="X6" s="1284">
        <f t="shared" si="0"/>
        <v>8</v>
      </c>
      <c r="Y6" s="1284">
        <f t="shared" si="0"/>
        <v>9</v>
      </c>
      <c r="Z6" s="1284">
        <f t="shared" si="0"/>
        <v>10</v>
      </c>
      <c r="AA6" s="830"/>
    </row>
    <row r="7" spans="2:27">
      <c r="B7" s="828"/>
      <c r="C7" s="1916" t="s">
        <v>3645</v>
      </c>
      <c r="D7" s="1916"/>
      <c r="E7" s="1916"/>
      <c r="F7" s="1916"/>
      <c r="G7" s="1916"/>
      <c r="H7" s="1916"/>
      <c r="I7" s="1916"/>
      <c r="J7" s="1916"/>
      <c r="K7" s="1916"/>
      <c r="L7" s="1916"/>
      <c r="M7" s="1916"/>
      <c r="N7" s="1737"/>
      <c r="O7" s="1642"/>
      <c r="P7" s="1642"/>
      <c r="Q7" s="1642"/>
      <c r="R7" s="1642"/>
      <c r="S7" s="1642"/>
      <c r="T7" s="1642"/>
      <c r="U7" s="1642"/>
      <c r="V7" s="1642"/>
      <c r="W7" s="1642"/>
      <c r="X7" s="1642"/>
      <c r="Y7" s="1642"/>
      <c r="Z7" s="1643"/>
      <c r="AA7" s="830"/>
    </row>
    <row r="8" spans="2:27">
      <c r="B8" s="828"/>
      <c r="C8" s="1917" t="s">
        <v>3643</v>
      </c>
      <c r="D8" s="1917"/>
      <c r="E8" s="1917"/>
      <c r="F8" s="1917"/>
      <c r="G8" s="1917"/>
      <c r="H8" s="1917"/>
      <c r="I8" s="1917"/>
      <c r="J8" s="1917"/>
      <c r="K8" s="1917"/>
      <c r="L8" s="1917"/>
      <c r="M8" s="1917"/>
      <c r="N8" s="1738"/>
      <c r="O8" s="1644"/>
      <c r="P8" s="1644"/>
      <c r="Q8" s="1644"/>
      <c r="R8" s="1644"/>
      <c r="S8" s="1644"/>
      <c r="T8" s="1644"/>
      <c r="U8" s="1644"/>
      <c r="V8" s="1644"/>
      <c r="W8" s="1644"/>
      <c r="X8" s="1644"/>
      <c r="Y8" s="1644"/>
      <c r="Z8" s="1645"/>
      <c r="AA8" s="830"/>
    </row>
    <row r="9" spans="2:27">
      <c r="B9" s="828"/>
      <c r="C9" s="1918" t="s">
        <v>3644</v>
      </c>
      <c r="D9" s="1918"/>
      <c r="E9" s="1918"/>
      <c r="F9" s="1918"/>
      <c r="G9" s="1918"/>
      <c r="H9" s="1918"/>
      <c r="I9" s="1918"/>
      <c r="J9" s="1918"/>
      <c r="K9" s="1918"/>
      <c r="L9" s="1918"/>
      <c r="M9" s="1918"/>
      <c r="N9" s="1739"/>
      <c r="O9" s="1646"/>
      <c r="P9" s="1646"/>
      <c r="Q9" s="1646"/>
      <c r="R9" s="1646"/>
      <c r="S9" s="1646"/>
      <c r="T9" s="1646"/>
      <c r="U9" s="1646"/>
      <c r="V9" s="1646"/>
      <c r="W9" s="1646"/>
      <c r="X9" s="1646"/>
      <c r="Y9" s="1646"/>
      <c r="Z9" s="1647"/>
      <c r="AA9" s="830"/>
    </row>
    <row r="10" spans="2:27">
      <c r="B10" s="828"/>
      <c r="C10" s="1741" t="s">
        <v>716</v>
      </c>
      <c r="D10" s="1919">
        <f>SUM(M7:M9)</f>
        <v>0</v>
      </c>
      <c r="E10" s="1919"/>
      <c r="F10" s="1919"/>
      <c r="G10" s="1919"/>
      <c r="H10" s="1919"/>
      <c r="I10" s="1919"/>
      <c r="J10" s="1919"/>
      <c r="K10" s="1919"/>
      <c r="L10" s="1919"/>
      <c r="M10" s="1919"/>
      <c r="N10" s="1740">
        <f>SUM(N7:N9)</f>
        <v>0</v>
      </c>
      <c r="O10" s="1740">
        <f t="shared" ref="O10:Q10" si="1">SUM(O7:O9)</f>
        <v>0</v>
      </c>
      <c r="P10" s="1740">
        <f t="shared" si="1"/>
        <v>0</v>
      </c>
      <c r="Q10" s="1740">
        <f t="shared" si="1"/>
        <v>0</v>
      </c>
      <c r="R10" s="1130">
        <f>SUM(R7:R9)</f>
        <v>0</v>
      </c>
      <c r="S10" s="1130">
        <f t="shared" ref="S10:Z10" si="2">SUM(S7:S9)</f>
        <v>0</v>
      </c>
      <c r="T10" s="1130">
        <f t="shared" si="2"/>
        <v>0</v>
      </c>
      <c r="U10" s="1130">
        <f t="shared" si="2"/>
        <v>0</v>
      </c>
      <c r="V10" s="1130">
        <f t="shared" si="2"/>
        <v>0</v>
      </c>
      <c r="W10" s="1219">
        <f t="shared" si="2"/>
        <v>0</v>
      </c>
      <c r="X10" s="1219">
        <f t="shared" si="2"/>
        <v>0</v>
      </c>
      <c r="Y10" s="1219">
        <f t="shared" si="2"/>
        <v>0</v>
      </c>
      <c r="Z10" s="1219">
        <f t="shared" si="2"/>
        <v>0</v>
      </c>
      <c r="AA10" s="830"/>
    </row>
    <row r="11" spans="2:27">
      <c r="B11" s="828"/>
      <c r="C11" s="831" t="s">
        <v>3646</v>
      </c>
      <c r="D11" s="831"/>
      <c r="E11" s="831"/>
      <c r="F11" s="831"/>
      <c r="G11" s="831"/>
      <c r="H11" s="831"/>
      <c r="I11" s="831"/>
      <c r="J11" s="831"/>
      <c r="K11" s="831"/>
      <c r="L11" s="831"/>
      <c r="M11" s="831"/>
      <c r="N11" s="831"/>
      <c r="O11" s="831"/>
      <c r="P11" s="831"/>
      <c r="Q11" s="831"/>
      <c r="R11" s="831"/>
      <c r="S11" s="831"/>
      <c r="T11" s="831"/>
      <c r="U11" s="831"/>
      <c r="V11" s="831"/>
      <c r="W11" s="183"/>
      <c r="X11" s="183"/>
      <c r="Y11" s="183"/>
      <c r="Z11" s="183"/>
      <c r="AA11" s="830"/>
    </row>
    <row r="12" spans="2:27">
      <c r="B12" s="828"/>
      <c r="C12" s="831" t="s">
        <v>3647</v>
      </c>
      <c r="D12" s="831"/>
      <c r="E12" s="831"/>
      <c r="F12" s="831"/>
      <c r="G12" s="831"/>
      <c r="H12" s="831"/>
      <c r="I12" s="831"/>
      <c r="J12" s="831"/>
      <c r="K12" s="831"/>
      <c r="L12" s="831"/>
      <c r="M12" s="831"/>
      <c r="N12" s="831"/>
      <c r="O12" s="831"/>
      <c r="P12" s="831"/>
      <c r="Q12" s="831"/>
      <c r="R12" s="831"/>
      <c r="S12" s="831"/>
      <c r="T12" s="831"/>
      <c r="W12" s="183"/>
      <c r="X12" s="183"/>
      <c r="Y12" s="183"/>
      <c r="Z12" s="183"/>
      <c r="AA12" s="830"/>
    </row>
    <row r="13" spans="2:27">
      <c r="B13" s="828"/>
      <c r="C13" s="831"/>
      <c r="D13" s="831"/>
      <c r="E13" s="831"/>
      <c r="F13" s="831"/>
      <c r="G13" s="831"/>
      <c r="H13" s="831"/>
      <c r="I13" s="831"/>
      <c r="J13" s="831"/>
      <c r="K13" s="831"/>
      <c r="L13" s="831"/>
      <c r="M13" s="831"/>
      <c r="N13" s="831"/>
      <c r="O13" s="831"/>
      <c r="P13" s="831"/>
      <c r="Q13" s="831"/>
      <c r="R13" s="831"/>
      <c r="S13" s="831"/>
      <c r="T13" s="831"/>
      <c r="U13" s="831"/>
      <c r="V13" s="831"/>
      <c r="W13" s="183"/>
      <c r="X13" s="183"/>
      <c r="Y13" s="183"/>
      <c r="Z13" s="183"/>
      <c r="AA13" s="830"/>
    </row>
    <row r="14" spans="2:27">
      <c r="B14" s="828"/>
      <c r="C14" s="831"/>
      <c r="D14" s="831"/>
      <c r="E14" s="831"/>
      <c r="F14" s="831"/>
      <c r="G14" s="831"/>
      <c r="H14" s="831"/>
      <c r="I14" s="831"/>
      <c r="J14" s="831"/>
      <c r="K14" s="831"/>
      <c r="L14" s="831"/>
      <c r="M14" s="831"/>
      <c r="N14" s="831"/>
      <c r="O14" s="831"/>
      <c r="P14" s="831"/>
      <c r="Q14" s="831"/>
      <c r="R14" s="831"/>
      <c r="S14" s="831"/>
      <c r="T14" s="831"/>
      <c r="U14" s="831"/>
      <c r="V14" s="831"/>
      <c r="W14" s="183"/>
      <c r="X14" s="183"/>
      <c r="Y14" s="183"/>
      <c r="Z14" s="183"/>
      <c r="AA14" s="830"/>
    </row>
    <row r="15" spans="2:27">
      <c r="B15" s="828"/>
      <c r="C15" s="831"/>
      <c r="D15" s="831"/>
      <c r="E15" s="831"/>
      <c r="F15" s="831"/>
      <c r="G15" s="831"/>
      <c r="H15" s="831"/>
      <c r="I15" s="831"/>
      <c r="J15" s="831"/>
      <c r="K15" s="831"/>
      <c r="L15" s="831"/>
      <c r="M15" s="831"/>
      <c r="N15" s="831"/>
      <c r="O15" s="831"/>
      <c r="P15" s="831"/>
      <c r="Q15" s="831"/>
      <c r="R15" s="831"/>
      <c r="S15" s="831"/>
      <c r="T15" s="831"/>
      <c r="U15" s="831"/>
      <c r="V15" s="831"/>
      <c r="W15" s="183"/>
      <c r="X15" s="183"/>
      <c r="Y15" s="183"/>
      <c r="Z15" s="183"/>
      <c r="AA15" s="830"/>
    </row>
    <row r="16" spans="2:27">
      <c r="B16" s="828"/>
      <c r="C16" s="831"/>
      <c r="D16" s="831"/>
      <c r="E16" s="831"/>
      <c r="F16" s="831"/>
      <c r="G16" s="831"/>
      <c r="H16" s="831"/>
      <c r="I16" s="831"/>
      <c r="J16" s="831"/>
      <c r="K16" s="831"/>
      <c r="L16" s="831"/>
      <c r="M16" s="831"/>
      <c r="N16" s="831"/>
      <c r="O16" s="831"/>
      <c r="P16" s="831"/>
      <c r="Q16" s="831"/>
      <c r="R16" s="831"/>
      <c r="S16" s="831"/>
      <c r="T16" s="831"/>
      <c r="U16" s="831"/>
      <c r="V16" s="831"/>
      <c r="W16" s="183"/>
      <c r="X16" s="183"/>
      <c r="Y16" s="183"/>
      <c r="Z16" s="183"/>
      <c r="AA16" s="830"/>
    </row>
    <row r="17" spans="2:27">
      <c r="B17" s="828"/>
      <c r="C17" s="831"/>
      <c r="D17" s="831"/>
      <c r="E17" s="831"/>
      <c r="F17" s="831"/>
      <c r="G17" s="831"/>
      <c r="H17" s="831"/>
      <c r="I17" s="831"/>
      <c r="J17" s="831"/>
      <c r="K17" s="831"/>
      <c r="L17" s="831"/>
      <c r="M17" s="831"/>
      <c r="N17" s="831"/>
      <c r="O17" s="831"/>
      <c r="P17" s="831"/>
      <c r="Q17" s="831"/>
      <c r="R17" s="831"/>
      <c r="S17" s="831"/>
      <c r="T17" s="831"/>
      <c r="U17" s="831"/>
      <c r="V17" s="831"/>
      <c r="W17" s="183"/>
      <c r="X17" s="183"/>
      <c r="Y17" s="183"/>
      <c r="Z17" s="183"/>
      <c r="AA17" s="830"/>
    </row>
    <row r="18" spans="2:27">
      <c r="B18" s="828"/>
      <c r="C18" s="831"/>
      <c r="D18" s="831"/>
      <c r="E18" s="831"/>
      <c r="F18" s="831"/>
      <c r="G18" s="831"/>
      <c r="H18" s="831"/>
      <c r="I18" s="831"/>
      <c r="J18" s="831"/>
      <c r="K18" s="831"/>
      <c r="L18" s="831"/>
      <c r="M18" s="831"/>
      <c r="N18" s="831"/>
      <c r="O18" s="831"/>
      <c r="P18" s="831"/>
      <c r="Q18" s="831"/>
      <c r="R18" s="831"/>
      <c r="S18" s="831"/>
      <c r="T18" s="831"/>
      <c r="U18" s="831"/>
      <c r="V18" s="831"/>
      <c r="W18" s="183"/>
      <c r="X18" s="183"/>
      <c r="Y18" s="183"/>
      <c r="Z18" s="183"/>
      <c r="AA18" s="830"/>
    </row>
    <row r="19" spans="2:27">
      <c r="B19" s="828"/>
      <c r="AA19" s="830"/>
    </row>
    <row r="20" spans="2:27">
      <c r="B20" s="828"/>
      <c r="AA20" s="830"/>
    </row>
    <row r="21" spans="2:27" ht="24" customHeight="1">
      <c r="B21" s="828"/>
      <c r="C21" s="1939" t="s">
        <v>12075</v>
      </c>
      <c r="D21" s="1940"/>
      <c r="E21" s="1940"/>
      <c r="F21" s="1940"/>
      <c r="G21" s="1940"/>
      <c r="H21" s="1940"/>
      <c r="I21" s="1940"/>
      <c r="J21" s="1940"/>
      <c r="K21" s="1940"/>
      <c r="L21" s="1940"/>
      <c r="M21" s="1940"/>
      <c r="N21" s="1940"/>
      <c r="O21" s="1940"/>
      <c r="P21" s="1940"/>
      <c r="Q21" s="1940"/>
      <c r="R21" s="1940"/>
      <c r="S21" s="1940"/>
      <c r="T21" s="1940"/>
      <c r="U21" s="1940"/>
      <c r="V21" s="1940"/>
      <c r="W21" s="1940"/>
      <c r="X21" s="1940"/>
      <c r="Y21" s="1940"/>
      <c r="Z21" s="1941"/>
      <c r="AA21" s="830"/>
    </row>
    <row r="22" spans="2:27">
      <c r="B22" s="828"/>
      <c r="C22" s="293"/>
      <c r="D22" s="293"/>
      <c r="E22" s="293"/>
      <c r="F22" s="293"/>
      <c r="G22" s="293"/>
      <c r="H22" s="293"/>
      <c r="I22" s="293"/>
      <c r="J22" s="293"/>
      <c r="K22" s="293"/>
      <c r="L22" s="293"/>
      <c r="M22" s="293"/>
      <c r="N22" s="293"/>
      <c r="O22" s="293"/>
      <c r="P22" s="293"/>
      <c r="Q22" s="293"/>
      <c r="R22" s="293"/>
      <c r="S22" s="293"/>
      <c r="T22" s="293"/>
      <c r="U22" s="293"/>
      <c r="V22" s="293"/>
      <c r="W22" s="183"/>
      <c r="X22" s="218"/>
      <c r="Y22" s="218"/>
      <c r="Z22" s="218"/>
      <c r="AA22" s="830"/>
    </row>
    <row r="23" spans="2:27">
      <c r="B23" s="828"/>
      <c r="C23" s="218"/>
      <c r="D23" s="218"/>
      <c r="E23" s="218"/>
      <c r="F23" s="218"/>
      <c r="G23" s="218"/>
      <c r="H23" s="218"/>
      <c r="I23" s="218"/>
      <c r="J23" s="218"/>
      <c r="K23" s="218"/>
      <c r="L23" s="218"/>
      <c r="M23" s="218"/>
      <c r="N23" s="218"/>
      <c r="O23" s="218"/>
      <c r="P23" s="218"/>
      <c r="Q23" s="218"/>
      <c r="R23" s="218"/>
      <c r="S23" s="218"/>
      <c r="T23" s="218"/>
      <c r="U23" s="218"/>
      <c r="V23" s="218"/>
      <c r="W23" s="218"/>
      <c r="X23" s="218"/>
      <c r="Y23" s="218"/>
      <c r="Z23" s="218"/>
      <c r="AA23" s="830"/>
    </row>
    <row r="24" spans="2:27">
      <c r="B24" s="828"/>
      <c r="C24" s="1932" t="s">
        <v>12072</v>
      </c>
      <c r="D24" s="1923" t="s">
        <v>963</v>
      </c>
      <c r="E24" s="1924"/>
      <c r="F24" s="1924"/>
      <c r="G24" s="1924"/>
      <c r="H24" s="1925"/>
      <c r="I24" s="1923" t="s">
        <v>2056</v>
      </c>
      <c r="J24" s="1924"/>
      <c r="K24" s="1925"/>
      <c r="L24" s="1923" t="s">
        <v>2098</v>
      </c>
      <c r="M24" s="1924"/>
      <c r="N24" s="1925"/>
      <c r="O24" s="1923" t="s">
        <v>12073</v>
      </c>
      <c r="P24" s="1924"/>
      <c r="Q24" s="1925"/>
      <c r="R24" s="1923" t="s">
        <v>2050</v>
      </c>
      <c r="S24" s="1924"/>
      <c r="T24" s="1925"/>
      <c r="U24" s="1942" t="s">
        <v>2498</v>
      </c>
      <c r="V24" s="1942"/>
      <c r="W24" s="1942"/>
      <c r="X24" s="1942"/>
      <c r="Y24" s="1133"/>
      <c r="Z24" s="1134"/>
      <c r="AA24" s="830"/>
    </row>
    <row r="25" spans="2:27">
      <c r="B25" s="828"/>
      <c r="C25" s="1933"/>
      <c r="D25" s="1926"/>
      <c r="E25" s="1927"/>
      <c r="F25" s="1927"/>
      <c r="G25" s="1927"/>
      <c r="H25" s="1928"/>
      <c r="I25" s="1926"/>
      <c r="J25" s="1927"/>
      <c r="K25" s="1928"/>
      <c r="L25" s="1926"/>
      <c r="M25" s="1927"/>
      <c r="N25" s="1928"/>
      <c r="O25" s="1926"/>
      <c r="P25" s="1927"/>
      <c r="Q25" s="1928"/>
      <c r="R25" s="1926"/>
      <c r="S25" s="1927"/>
      <c r="T25" s="1928"/>
      <c r="U25" s="1886" t="s">
        <v>2060</v>
      </c>
      <c r="V25" s="1887"/>
      <c r="W25" s="1886" t="s">
        <v>2061</v>
      </c>
      <c r="X25" s="1887"/>
      <c r="Y25" s="1136" t="s">
        <v>3096</v>
      </c>
      <c r="Z25" s="1137"/>
      <c r="AA25" s="830"/>
    </row>
    <row r="26" spans="2:27">
      <c r="B26" s="828"/>
      <c r="C26" s="1934"/>
      <c r="D26" s="1929"/>
      <c r="E26" s="1930"/>
      <c r="F26" s="1930"/>
      <c r="G26" s="1930"/>
      <c r="H26" s="1931"/>
      <c r="I26" s="1929"/>
      <c r="J26" s="1930"/>
      <c r="K26" s="1931"/>
      <c r="L26" s="1929"/>
      <c r="M26" s="1930"/>
      <c r="N26" s="1931"/>
      <c r="O26" s="1929"/>
      <c r="P26" s="1930"/>
      <c r="Q26" s="1931"/>
      <c r="R26" s="1929"/>
      <c r="S26" s="1930"/>
      <c r="T26" s="1931"/>
      <c r="U26" s="1945"/>
      <c r="V26" s="1946"/>
      <c r="W26" s="1945"/>
      <c r="X26" s="1946"/>
      <c r="Y26" s="1139"/>
      <c r="Z26" s="1138"/>
      <c r="AA26" s="830"/>
    </row>
    <row r="27" spans="2:27">
      <c r="B27" s="828"/>
      <c r="C27" s="1729"/>
      <c r="D27" s="1920"/>
      <c r="E27" s="1921"/>
      <c r="F27" s="1921"/>
      <c r="G27" s="1921"/>
      <c r="H27" s="1922"/>
      <c r="I27" s="1920"/>
      <c r="J27" s="1921"/>
      <c r="K27" s="1922"/>
      <c r="L27" s="1920"/>
      <c r="M27" s="1921"/>
      <c r="N27" s="1922"/>
      <c r="O27" s="1920"/>
      <c r="P27" s="1921"/>
      <c r="Q27" s="1922"/>
      <c r="R27" s="1947" t="str">
        <f>IF(OR(ISERROR(VLOOKUP(L27,Tabelas!$F$9:$G$317,2,FALSE))=TRUE,C27=""),"",VLOOKUP(L27,Tabelas!$F$9:$G$317,2,FALSE))</f>
        <v/>
      </c>
      <c r="S27" s="1948"/>
      <c r="T27" s="1949"/>
      <c r="U27" s="1943"/>
      <c r="V27" s="1944"/>
      <c r="W27" s="1937"/>
      <c r="X27" s="1938"/>
      <c r="Y27" s="1935">
        <f>SUMIF('F10'!$K$7:$K$1000,'F9'!C27,'F10'!$G$7:$G$1000)</f>
        <v>0</v>
      </c>
      <c r="Z27" s="1936"/>
      <c r="AA27" s="830"/>
    </row>
    <row r="28" spans="2:27">
      <c r="B28" s="828"/>
      <c r="C28" s="1729"/>
      <c r="D28" s="1920"/>
      <c r="E28" s="1921"/>
      <c r="F28" s="1921"/>
      <c r="G28" s="1921"/>
      <c r="H28" s="1922"/>
      <c r="I28" s="1920"/>
      <c r="J28" s="1921"/>
      <c r="K28" s="1922"/>
      <c r="L28" s="1920"/>
      <c r="M28" s="1921"/>
      <c r="N28" s="1922"/>
      <c r="O28" s="1920"/>
      <c r="P28" s="1921"/>
      <c r="Q28" s="1922"/>
      <c r="R28" s="1947" t="str">
        <f>IF(OR(ISERROR(VLOOKUP(L28,Tabelas!$F$9:$G$317,2,FALSE))=TRUE,C28=""),"",VLOOKUP(L28,Tabelas!$F$9:$G$317,2,FALSE))</f>
        <v/>
      </c>
      <c r="S28" s="1948"/>
      <c r="T28" s="1949"/>
      <c r="U28" s="1943"/>
      <c r="V28" s="1944"/>
      <c r="W28" s="1937"/>
      <c r="X28" s="1938"/>
      <c r="Y28" s="1935">
        <f>SUMIF('F10'!$K$7:$K$1000,'F9'!C28,'F10'!$G$7:$G$1000)</f>
        <v>0</v>
      </c>
      <c r="Z28" s="1936"/>
      <c r="AA28" s="830"/>
    </row>
    <row r="29" spans="2:27">
      <c r="B29" s="828"/>
      <c r="C29" s="1729"/>
      <c r="D29" s="1920"/>
      <c r="E29" s="1921"/>
      <c r="F29" s="1921"/>
      <c r="G29" s="1921"/>
      <c r="H29" s="1922"/>
      <c r="I29" s="1920"/>
      <c r="J29" s="1921"/>
      <c r="K29" s="1922"/>
      <c r="L29" s="1920"/>
      <c r="M29" s="1921"/>
      <c r="N29" s="1922"/>
      <c r="O29" s="1920"/>
      <c r="P29" s="1921"/>
      <c r="Q29" s="1922"/>
      <c r="R29" s="1947" t="str">
        <f>IF(OR(ISERROR(VLOOKUP(L29,Tabelas!$F$9:$G$317,2,FALSE))=TRUE,C29=""),"",VLOOKUP(L29,Tabelas!$F$9:$G$317,2,FALSE))</f>
        <v/>
      </c>
      <c r="S29" s="1948"/>
      <c r="T29" s="1949"/>
      <c r="U29" s="1943"/>
      <c r="V29" s="1944"/>
      <c r="W29" s="1937"/>
      <c r="X29" s="1938"/>
      <c r="Y29" s="1935">
        <f>SUMIF('F10'!$K$7:$K$1000,'F9'!C29,'F10'!$G$7:$G$1000)</f>
        <v>0</v>
      </c>
      <c r="Z29" s="1936"/>
      <c r="AA29" s="830"/>
    </row>
    <row r="30" spans="2:27">
      <c r="B30" s="828"/>
      <c r="C30" s="1729"/>
      <c r="D30" s="1920"/>
      <c r="E30" s="1921"/>
      <c r="F30" s="1921"/>
      <c r="G30" s="1921"/>
      <c r="H30" s="1922"/>
      <c r="I30" s="1920"/>
      <c r="J30" s="1921"/>
      <c r="K30" s="1922"/>
      <c r="L30" s="1920"/>
      <c r="M30" s="1921"/>
      <c r="N30" s="1922"/>
      <c r="O30" s="1920"/>
      <c r="P30" s="1921"/>
      <c r="Q30" s="1922"/>
      <c r="R30" s="1947" t="str">
        <f>IF(OR(ISERROR(VLOOKUP(L30,Tabelas!$F$9:$G$317,2,FALSE))=TRUE,C30=""),"",VLOOKUP(L30,Tabelas!$F$9:$G$317,2,FALSE))</f>
        <v/>
      </c>
      <c r="S30" s="1948"/>
      <c r="T30" s="1949"/>
      <c r="U30" s="1943"/>
      <c r="V30" s="1944"/>
      <c r="W30" s="1937"/>
      <c r="X30" s="1938"/>
      <c r="Y30" s="1935">
        <f>SUMIF('F10'!$K$7:$K$1000,'F9'!C30,'F10'!$G$7:$G$1000)</f>
        <v>0</v>
      </c>
      <c r="Z30" s="1936"/>
      <c r="AA30" s="830"/>
    </row>
    <row r="31" spans="2:27">
      <c r="B31" s="828"/>
      <c r="C31" s="1729"/>
      <c r="D31" s="1920"/>
      <c r="E31" s="1921"/>
      <c r="F31" s="1921"/>
      <c r="G31" s="1921"/>
      <c r="H31" s="1922"/>
      <c r="I31" s="1920"/>
      <c r="J31" s="1921"/>
      <c r="K31" s="1922"/>
      <c r="L31" s="1920"/>
      <c r="M31" s="1921"/>
      <c r="N31" s="1922"/>
      <c r="O31" s="1920"/>
      <c r="P31" s="1921"/>
      <c r="Q31" s="1922"/>
      <c r="R31" s="1947" t="str">
        <f>IF(OR(ISERROR(VLOOKUP(L31,Tabelas!$F$9:$G$317,2,FALSE))=TRUE,C31=""),"",VLOOKUP(L31,Tabelas!$F$9:$G$317,2,FALSE))</f>
        <v/>
      </c>
      <c r="S31" s="1948"/>
      <c r="T31" s="1949"/>
      <c r="U31" s="1943"/>
      <c r="V31" s="1944"/>
      <c r="W31" s="1937"/>
      <c r="X31" s="1938"/>
      <c r="Y31" s="1935">
        <f>SUMIF('F10'!$K$7:$K$1000,'F9'!C31,'F10'!$G$7:$G$1000)</f>
        <v>0</v>
      </c>
      <c r="Z31" s="1936"/>
      <c r="AA31" s="830"/>
    </row>
    <row r="32" spans="2:27" ht="12.6" customHeight="1">
      <c r="B32" s="828"/>
      <c r="C32" s="1729"/>
      <c r="D32" s="1920"/>
      <c r="E32" s="1921"/>
      <c r="F32" s="1921"/>
      <c r="G32" s="1921"/>
      <c r="H32" s="1922"/>
      <c r="I32" s="1920"/>
      <c r="J32" s="1921"/>
      <c r="K32" s="1922"/>
      <c r="L32" s="1920"/>
      <c r="M32" s="1921"/>
      <c r="N32" s="1922"/>
      <c r="O32" s="1920"/>
      <c r="P32" s="1921"/>
      <c r="Q32" s="1922"/>
      <c r="R32" s="1947" t="str">
        <f>IF(OR(ISERROR(VLOOKUP(L32,Tabelas!$F$9:$G$317,2,FALSE))=TRUE,C32=""),"",VLOOKUP(L32,Tabelas!$F$9:$G$317,2,FALSE))</f>
        <v/>
      </c>
      <c r="S32" s="1948"/>
      <c r="T32" s="1949"/>
      <c r="U32" s="1943"/>
      <c r="V32" s="1944"/>
      <c r="W32" s="1937"/>
      <c r="X32" s="1938"/>
      <c r="Y32" s="1935">
        <f>SUMIF('F10'!$K$7:$K$1000,'F9'!C32,'F10'!$G$7:$G$1000)</f>
        <v>0</v>
      </c>
      <c r="Z32" s="1936"/>
      <c r="AA32" s="830"/>
    </row>
    <row r="33" spans="2:27">
      <c r="B33" s="828"/>
      <c r="C33" s="1729"/>
      <c r="D33" s="1920"/>
      <c r="E33" s="1921"/>
      <c r="F33" s="1921"/>
      <c r="G33" s="1921"/>
      <c r="H33" s="1922"/>
      <c r="I33" s="1920"/>
      <c r="J33" s="1921"/>
      <c r="K33" s="1922"/>
      <c r="L33" s="1920"/>
      <c r="M33" s="1921"/>
      <c r="N33" s="1922"/>
      <c r="O33" s="1920"/>
      <c r="P33" s="1921"/>
      <c r="Q33" s="1922"/>
      <c r="R33" s="1947" t="str">
        <f>IF(OR(ISERROR(VLOOKUP(L33,Tabelas!$F$9:$G$317,2,FALSE))=TRUE,C33=""),"",VLOOKUP(L33,Tabelas!$F$9:$G$317,2,FALSE))</f>
        <v/>
      </c>
      <c r="S33" s="1948"/>
      <c r="T33" s="1949"/>
      <c r="U33" s="1943"/>
      <c r="V33" s="1944"/>
      <c r="W33" s="1937"/>
      <c r="X33" s="1938"/>
      <c r="Y33" s="1935">
        <f>SUMIF('F10'!$K$7:$K$1000,'F9'!C33,'F10'!$G$7:$G$1000)</f>
        <v>0</v>
      </c>
      <c r="Z33" s="1936"/>
      <c r="AA33" s="830"/>
    </row>
    <row r="34" spans="2:27">
      <c r="B34" s="828"/>
      <c r="C34" s="1729"/>
      <c r="D34" s="1920"/>
      <c r="E34" s="1921"/>
      <c r="F34" s="1921"/>
      <c r="G34" s="1921"/>
      <c r="H34" s="1922"/>
      <c r="I34" s="1920"/>
      <c r="J34" s="1921"/>
      <c r="K34" s="1922"/>
      <c r="L34" s="1920"/>
      <c r="M34" s="1921"/>
      <c r="N34" s="1922"/>
      <c r="O34" s="1920"/>
      <c r="P34" s="1921"/>
      <c r="Q34" s="1922"/>
      <c r="R34" s="1947" t="str">
        <f>IF(OR(ISERROR(VLOOKUP(L34,Tabelas!$F$9:$G$317,2,FALSE))=TRUE,C34=""),"",VLOOKUP(L34,Tabelas!$F$9:$G$317,2,FALSE))</f>
        <v/>
      </c>
      <c r="S34" s="1948"/>
      <c r="T34" s="1949"/>
      <c r="U34" s="1287"/>
      <c r="V34" s="1288"/>
      <c r="W34" s="1285"/>
      <c r="X34" s="1286"/>
      <c r="Y34" s="1935">
        <f>SUMIF('F10'!$K$7:$K$1000,'F9'!C34,'F10'!$G$7:$G$1000)</f>
        <v>0</v>
      </c>
      <c r="Z34" s="1936"/>
      <c r="AA34" s="830"/>
    </row>
    <row r="35" spans="2:27">
      <c r="B35" s="828"/>
      <c r="C35" s="1639" t="s">
        <v>975</v>
      </c>
      <c r="D35" s="1640"/>
      <c r="E35" s="1640"/>
      <c r="F35" s="1640"/>
      <c r="G35" s="1140"/>
      <c r="H35" s="1140"/>
      <c r="I35" s="1140"/>
      <c r="J35" s="1140"/>
      <c r="K35" s="1140"/>
      <c r="L35" s="1637"/>
      <c r="M35" s="1637"/>
      <c r="N35" s="1637"/>
      <c r="O35" s="1637"/>
      <c r="P35" s="1637"/>
      <c r="Q35" s="1637"/>
      <c r="R35" s="1140"/>
      <c r="S35" s="1140"/>
      <c r="T35" s="1140"/>
      <c r="U35" s="1140"/>
      <c r="V35" s="1140"/>
      <c r="W35" s="1140"/>
      <c r="X35" s="1141"/>
      <c r="Y35" s="1998">
        <f>SUM(Y27:Z34)</f>
        <v>0</v>
      </c>
      <c r="Z35" s="1999"/>
      <c r="AA35" s="830"/>
    </row>
    <row r="36" spans="2:27">
      <c r="B36" s="828"/>
      <c r="AA36" s="830"/>
    </row>
    <row r="37" spans="2:27">
      <c r="B37" s="828"/>
      <c r="AA37" s="830"/>
    </row>
    <row r="38" spans="2:27">
      <c r="B38" s="828"/>
      <c r="AA38" s="830"/>
    </row>
    <row r="39" spans="2:27">
      <c r="B39" s="828"/>
      <c r="AA39" s="830"/>
    </row>
    <row r="40" spans="2:27">
      <c r="B40" s="828"/>
      <c r="AA40" s="830"/>
    </row>
    <row r="41" spans="2:27">
      <c r="B41" s="828"/>
      <c r="C41" s="1547"/>
      <c r="D41" s="1547"/>
      <c r="E41" s="1547"/>
      <c r="F41" s="1547"/>
      <c r="G41" s="1547"/>
      <c r="H41" s="1547"/>
      <c r="I41" s="1547"/>
      <c r="J41" s="1547"/>
      <c r="K41" s="1547"/>
      <c r="L41" s="1547"/>
      <c r="M41" s="1547"/>
      <c r="N41" s="1547"/>
      <c r="O41" s="1547"/>
      <c r="P41" s="1547"/>
      <c r="Q41" s="1547"/>
      <c r="R41" s="1547"/>
      <c r="S41" s="1547"/>
      <c r="AA41" s="830"/>
    </row>
    <row r="42" spans="2:27">
      <c r="B42" s="828"/>
      <c r="C42" s="1547"/>
      <c r="D42" s="1547"/>
      <c r="E42" s="1547"/>
      <c r="F42" s="1547"/>
      <c r="G42" s="1547"/>
      <c r="H42" s="1547"/>
      <c r="I42" s="1547"/>
      <c r="J42" s="1547"/>
      <c r="K42" s="1547"/>
      <c r="L42" s="1547"/>
      <c r="M42" s="1547"/>
      <c r="N42" s="1547"/>
      <c r="O42" s="1547"/>
      <c r="P42" s="1547"/>
      <c r="Q42" s="1547"/>
      <c r="R42" s="1547"/>
      <c r="S42" s="1547"/>
      <c r="T42" s="1547"/>
      <c r="U42" s="1548"/>
      <c r="V42" s="1549"/>
      <c r="W42" s="1549"/>
      <c r="X42" s="1549"/>
      <c r="Y42" s="1549"/>
      <c r="Z42" s="1550"/>
      <c r="AA42" s="830"/>
    </row>
    <row r="43" spans="2:27">
      <c r="B43" s="828"/>
      <c r="C43" s="1547"/>
      <c r="D43" s="1547"/>
      <c r="E43" s="1547"/>
      <c r="F43" s="1547"/>
      <c r="G43" s="1547"/>
      <c r="H43" s="1547"/>
      <c r="I43" s="1547"/>
      <c r="J43" s="1547"/>
      <c r="K43" s="1547"/>
      <c r="L43" s="1547"/>
      <c r="M43" s="1547"/>
      <c r="N43" s="1547"/>
      <c r="O43" s="1547"/>
      <c r="P43" s="1547"/>
      <c r="Q43" s="1547"/>
      <c r="R43" s="1547"/>
      <c r="S43" s="1547"/>
      <c r="T43" s="1547"/>
      <c r="U43" s="1548"/>
      <c r="V43" s="1549"/>
      <c r="W43" s="1549"/>
      <c r="X43" s="1549"/>
      <c r="Y43" s="1549"/>
      <c r="Z43" s="1550"/>
      <c r="AA43" s="830"/>
    </row>
    <row r="44" spans="2:27" ht="24" customHeight="1">
      <c r="B44" s="828"/>
      <c r="C44" s="1939" t="s">
        <v>12076</v>
      </c>
      <c r="D44" s="1940"/>
      <c r="E44" s="1940"/>
      <c r="F44" s="1940"/>
      <c r="G44" s="1940"/>
      <c r="H44" s="1940"/>
      <c r="I44" s="1940"/>
      <c r="J44" s="1940"/>
      <c r="K44" s="1940"/>
      <c r="L44" s="1940"/>
      <c r="M44" s="1940"/>
      <c r="N44" s="1940"/>
      <c r="O44" s="1940"/>
      <c r="P44" s="1940"/>
      <c r="Q44" s="1940"/>
      <c r="R44" s="1940"/>
      <c r="S44" s="1940"/>
      <c r="T44" s="1940"/>
      <c r="U44" s="1940"/>
      <c r="V44" s="1940"/>
      <c r="W44" s="1940"/>
      <c r="X44" s="1940"/>
      <c r="Y44" s="1940"/>
      <c r="Z44" s="1941"/>
      <c r="AA44" s="830"/>
    </row>
    <row r="45" spans="2:27" ht="12.75" customHeight="1">
      <c r="B45" s="828"/>
      <c r="C45" s="1638"/>
      <c r="D45" s="1638"/>
      <c r="E45" s="1638"/>
      <c r="F45" s="1638"/>
      <c r="G45" s="1638"/>
      <c r="H45" s="1638"/>
      <c r="I45" s="1638"/>
      <c r="J45" s="1638"/>
      <c r="K45" s="1638"/>
      <c r="L45" s="1638"/>
      <c r="M45" s="1638"/>
      <c r="N45" s="1638"/>
      <c r="O45" s="1638"/>
      <c r="P45" s="1638"/>
      <c r="Q45" s="1638"/>
      <c r="R45" s="1638"/>
      <c r="S45" s="1638"/>
      <c r="T45" s="1638"/>
      <c r="U45" s="1638"/>
      <c r="V45" s="1638"/>
      <c r="W45" s="1638"/>
      <c r="X45" s="1638"/>
      <c r="Y45" s="1638"/>
      <c r="Z45" s="1638"/>
      <c r="AA45" s="830"/>
    </row>
    <row r="46" spans="2:27" ht="12.75" customHeight="1">
      <c r="B46" s="828"/>
      <c r="C46" s="1638"/>
      <c r="D46" s="1638"/>
      <c r="E46" s="1638"/>
      <c r="F46" s="1638"/>
      <c r="G46" s="1638"/>
      <c r="H46" s="1638"/>
      <c r="I46" s="1638"/>
      <c r="J46" s="1638"/>
      <c r="K46" s="1638"/>
      <c r="L46" s="1638"/>
      <c r="M46" s="1638"/>
      <c r="N46" s="1638"/>
      <c r="O46" s="1638"/>
      <c r="P46" s="1638"/>
      <c r="Q46" s="1638"/>
      <c r="R46" s="1638"/>
      <c r="S46" s="1638"/>
      <c r="T46" s="1638"/>
      <c r="U46" s="1638"/>
      <c r="V46" s="1638"/>
      <c r="W46" s="1638"/>
      <c r="X46" s="1638"/>
      <c r="Y46" s="1638"/>
      <c r="Z46" s="1638"/>
      <c r="AA46" s="830"/>
    </row>
    <row r="47" spans="2:27" ht="12.75" customHeight="1">
      <c r="B47" s="828"/>
      <c r="C47" s="2000" t="s">
        <v>5942</v>
      </c>
      <c r="D47" s="2001"/>
      <c r="E47" s="2001"/>
      <c r="F47" s="2001"/>
      <c r="G47" s="2002"/>
      <c r="H47" s="2006"/>
      <c r="I47" s="2007"/>
      <c r="J47" s="2007"/>
      <c r="K47" s="2007"/>
      <c r="L47" s="2007"/>
      <c r="M47" s="2007"/>
      <c r="N47" s="2007"/>
      <c r="O47" s="2007"/>
      <c r="P47" s="2007"/>
      <c r="Q47" s="2007"/>
      <c r="R47" s="2007"/>
      <c r="S47" s="2008"/>
      <c r="T47" s="1667"/>
      <c r="U47" s="1668"/>
      <c r="V47" s="1668"/>
      <c r="W47" s="1668"/>
      <c r="X47" s="1668"/>
      <c r="Y47" s="1668"/>
      <c r="Z47" s="1669"/>
      <c r="AA47" s="830"/>
    </row>
    <row r="48" spans="2:27" ht="12.75" customHeight="1">
      <c r="B48" s="828"/>
      <c r="C48" s="2003"/>
      <c r="D48" s="2004"/>
      <c r="E48" s="2004"/>
      <c r="F48" s="2004"/>
      <c r="G48" s="2005"/>
      <c r="H48" s="2009"/>
      <c r="I48" s="2010"/>
      <c r="J48" s="2010"/>
      <c r="K48" s="2010"/>
      <c r="L48" s="2010"/>
      <c r="M48" s="2010"/>
      <c r="N48" s="2010"/>
      <c r="O48" s="2010"/>
      <c r="P48" s="2010"/>
      <c r="Q48" s="2010"/>
      <c r="R48" s="2010"/>
      <c r="S48" s="2011"/>
      <c r="T48" s="1670"/>
      <c r="U48" s="1671"/>
      <c r="V48" s="1671"/>
      <c r="W48" s="1671"/>
      <c r="X48" s="1671"/>
      <c r="Y48" s="1671"/>
      <c r="Z48" s="1672"/>
      <c r="AA48" s="830"/>
    </row>
    <row r="49" spans="2:27">
      <c r="B49" s="828"/>
      <c r="C49" s="1966" t="s">
        <v>787</v>
      </c>
      <c r="D49" s="1967"/>
      <c r="E49" s="1967"/>
      <c r="F49" s="1967"/>
      <c r="G49" s="1968"/>
      <c r="H49" s="1648"/>
      <c r="I49" s="1649"/>
      <c r="J49" s="1649"/>
      <c r="K49" s="1649"/>
      <c r="L49" s="1649"/>
      <c r="M49" s="1649"/>
      <c r="N49" s="1649"/>
      <c r="O49" s="1649"/>
      <c r="P49" s="1649"/>
      <c r="Q49" s="1649"/>
      <c r="R49" s="2012"/>
      <c r="S49" s="2013"/>
      <c r="T49" s="1980" t="s">
        <v>790</v>
      </c>
      <c r="U49" s="1980"/>
      <c r="V49" s="1980"/>
      <c r="W49" s="1980"/>
      <c r="X49" s="1980"/>
      <c r="Y49" s="1980"/>
      <c r="Z49" s="1981"/>
      <c r="AA49" s="830"/>
    </row>
    <row r="50" spans="2:27">
      <c r="B50" s="828"/>
      <c r="C50" s="1969"/>
      <c r="D50" s="1970"/>
      <c r="E50" s="1970"/>
      <c r="F50" s="1970"/>
      <c r="G50" s="1971"/>
      <c r="H50" s="1650"/>
      <c r="I50" s="1651"/>
      <c r="J50" s="1651"/>
      <c r="K50" s="1651"/>
      <c r="L50" s="1651"/>
      <c r="M50" s="1651"/>
      <c r="N50" s="1651"/>
      <c r="O50" s="1651"/>
      <c r="P50" s="1651"/>
      <c r="Q50" s="1651"/>
      <c r="R50" s="1547"/>
      <c r="S50" s="830"/>
      <c r="T50" s="1731">
        <f>U50-1</f>
        <v>-3</v>
      </c>
      <c r="U50" s="1977">
        <f>X50-1</f>
        <v>-2</v>
      </c>
      <c r="V50" s="1978"/>
      <c r="W50" s="1979"/>
      <c r="X50" s="1982">
        <f>IF('F1'!AP37="","0",YEAR('F1'!AP37))-1</f>
        <v>-1</v>
      </c>
      <c r="Y50" s="1978"/>
      <c r="Z50" s="1979"/>
      <c r="AA50" s="830"/>
    </row>
    <row r="51" spans="2:27">
      <c r="B51" s="828"/>
      <c r="C51" s="1972"/>
      <c r="D51" s="1973"/>
      <c r="E51" s="1973"/>
      <c r="F51" s="1973"/>
      <c r="G51" s="1974"/>
      <c r="H51" s="1652"/>
      <c r="I51" s="1653"/>
      <c r="J51" s="1653"/>
      <c r="K51" s="1653"/>
      <c r="L51" s="1653"/>
      <c r="M51" s="1653"/>
      <c r="N51" s="1653"/>
      <c r="O51" s="1653"/>
      <c r="P51" s="1653"/>
      <c r="Q51" s="1653"/>
      <c r="R51" s="1964"/>
      <c r="S51" s="1965"/>
      <c r="T51" s="1730"/>
      <c r="U51" s="1951"/>
      <c r="V51" s="1951"/>
      <c r="W51" s="1951"/>
      <c r="X51" s="1989"/>
      <c r="Y51" s="1990"/>
      <c r="Z51" s="1991"/>
      <c r="AA51" s="830"/>
    </row>
    <row r="52" spans="2:27">
      <c r="B52" s="828"/>
      <c r="C52" s="1675"/>
      <c r="D52" s="1676"/>
      <c r="E52" s="1676"/>
      <c r="F52" s="1676"/>
      <c r="G52" s="1676"/>
      <c r="H52" s="1677"/>
      <c r="I52" s="1677"/>
      <c r="J52" s="1677"/>
      <c r="K52" s="1677"/>
      <c r="L52" s="1677"/>
      <c r="M52" s="1677"/>
      <c r="N52" s="1677"/>
      <c r="O52" s="1677"/>
      <c r="P52" s="1677"/>
      <c r="Q52" s="1677"/>
      <c r="R52" s="1665"/>
      <c r="S52" s="1665"/>
      <c r="T52" s="1678"/>
      <c r="U52" s="1678"/>
      <c r="V52" s="1678"/>
      <c r="W52" s="1678"/>
      <c r="X52" s="1678"/>
      <c r="Y52" s="1678"/>
      <c r="Z52" s="1679"/>
      <c r="AA52" s="830"/>
    </row>
    <row r="53" spans="2:27">
      <c r="B53" s="828"/>
      <c r="C53" s="1664"/>
      <c r="D53" s="1654"/>
      <c r="E53" s="1654"/>
      <c r="F53" s="1654"/>
      <c r="G53" s="1654"/>
      <c r="H53" s="1651"/>
      <c r="I53" s="1651"/>
      <c r="J53" s="1651"/>
      <c r="K53" s="1651"/>
      <c r="L53" s="1651"/>
      <c r="M53" s="1651"/>
      <c r="N53" s="1651"/>
      <c r="O53" s="1651"/>
      <c r="P53" s="1651"/>
      <c r="Q53" s="1651"/>
      <c r="R53" s="1666"/>
      <c r="S53" s="1666"/>
      <c r="T53" s="1993" t="s">
        <v>789</v>
      </c>
      <c r="U53" s="1994"/>
      <c r="V53" s="1994"/>
      <c r="W53" s="1994"/>
      <c r="X53" s="1994"/>
      <c r="Y53" s="1994"/>
      <c r="Z53" s="1981"/>
      <c r="AA53" s="830"/>
    </row>
    <row r="54" spans="2:27" ht="12.75" customHeight="1">
      <c r="B54" s="828"/>
      <c r="C54" s="832"/>
      <c r="T54" s="1995"/>
      <c r="U54" s="1996"/>
      <c r="V54" s="1996"/>
      <c r="W54" s="1996"/>
      <c r="X54" s="1996"/>
      <c r="Y54" s="1996"/>
      <c r="Z54" s="1997"/>
      <c r="AA54" s="830"/>
    </row>
    <row r="55" spans="2:27">
      <c r="B55" s="828"/>
      <c r="C55" s="1953" t="s">
        <v>786</v>
      </c>
      <c r="D55" s="1954"/>
      <c r="E55" s="1954"/>
      <c r="F55" s="1954"/>
      <c r="G55" s="1955"/>
      <c r="H55" s="1982" t="s">
        <v>2056</v>
      </c>
      <c r="I55" s="1978"/>
      <c r="J55" s="1978"/>
      <c r="K55" s="1978"/>
      <c r="L55" s="1978"/>
      <c r="M55" s="1978"/>
      <c r="N55" s="1978"/>
      <c r="O55" s="1978"/>
      <c r="P55" s="1978"/>
      <c r="Q55" s="1978"/>
      <c r="R55" s="1978"/>
      <c r="S55" s="1979"/>
      <c r="T55" s="1732">
        <f>U55-1</f>
        <v>-3</v>
      </c>
      <c r="U55" s="1950">
        <f>X55-1</f>
        <v>-2</v>
      </c>
      <c r="V55" s="1950"/>
      <c r="W55" s="1950"/>
      <c r="X55" s="1950">
        <f>IF('F1'!AP37="","0",YEAR('F1'!AP37))-1</f>
        <v>-1</v>
      </c>
      <c r="Y55" s="1950"/>
      <c r="Z55" s="1952"/>
      <c r="AA55" s="830"/>
    </row>
    <row r="56" spans="2:27">
      <c r="B56" s="828"/>
      <c r="C56" s="1959"/>
      <c r="D56" s="1960"/>
      <c r="E56" s="1960"/>
      <c r="F56" s="1960"/>
      <c r="G56" s="1961"/>
      <c r="H56" s="1983">
        <f>'F1'!P43</f>
        <v>0</v>
      </c>
      <c r="I56" s="1984"/>
      <c r="J56" s="1984"/>
      <c r="K56" s="1984"/>
      <c r="L56" s="1984"/>
      <c r="M56" s="1984"/>
      <c r="N56" s="1984"/>
      <c r="O56" s="1984"/>
      <c r="P56" s="1984"/>
      <c r="Q56" s="1984"/>
      <c r="R56" s="1984"/>
      <c r="S56" s="1985"/>
      <c r="T56" s="1733"/>
      <c r="U56" s="1986"/>
      <c r="V56" s="1986"/>
      <c r="W56" s="1986"/>
      <c r="X56" s="1986"/>
      <c r="Y56" s="1986"/>
      <c r="Z56" s="1992"/>
      <c r="AA56" s="830"/>
    </row>
    <row r="57" spans="2:27">
      <c r="B57" s="828"/>
      <c r="C57" s="1686" t="s">
        <v>5424</v>
      </c>
      <c r="D57" s="1662"/>
      <c r="E57" s="1662"/>
      <c r="F57" s="1662"/>
      <c r="G57" s="1662"/>
      <c r="H57" s="1687"/>
      <c r="I57" s="1687"/>
      <c r="J57" s="1687"/>
      <c r="K57" s="1687"/>
      <c r="L57" s="1687"/>
      <c r="M57" s="1687"/>
      <c r="N57" s="1687"/>
      <c r="O57" s="1687"/>
      <c r="P57" s="1687"/>
      <c r="Q57" s="1687"/>
      <c r="R57" s="1687"/>
      <c r="S57" s="1687"/>
      <c r="T57" s="1684"/>
      <c r="U57" s="1674"/>
      <c r="V57" s="1674"/>
      <c r="W57" s="1674"/>
      <c r="X57" s="1674"/>
      <c r="Y57" s="1674"/>
      <c r="Z57" s="1684"/>
      <c r="AA57" s="830"/>
    </row>
    <row r="58" spans="2:27">
      <c r="B58" s="828"/>
      <c r="C58" s="1673"/>
      <c r="D58" s="1663"/>
      <c r="E58" s="1663"/>
      <c r="F58" s="1663"/>
      <c r="G58" s="1663"/>
      <c r="H58" s="1688"/>
      <c r="I58" s="1688"/>
      <c r="J58" s="1688"/>
      <c r="K58" s="1688"/>
      <c r="L58" s="1688"/>
      <c r="M58" s="1688"/>
      <c r="N58" s="1688"/>
      <c r="O58" s="1688"/>
      <c r="P58" s="1688"/>
      <c r="Q58" s="1688"/>
      <c r="R58" s="1688"/>
      <c r="S58" s="1688"/>
      <c r="T58" s="1674"/>
      <c r="U58" s="1674"/>
      <c r="V58" s="1674"/>
      <c r="W58" s="1674"/>
      <c r="X58" s="1674"/>
      <c r="Y58" s="1674"/>
      <c r="Z58" s="1674"/>
      <c r="AA58" s="830"/>
    </row>
    <row r="59" spans="2:27">
      <c r="B59" s="828"/>
      <c r="C59" s="1655"/>
      <c r="D59" s="1655"/>
      <c r="E59" s="1655"/>
      <c r="F59" s="1655"/>
      <c r="G59" s="1655"/>
      <c r="H59" s="1685"/>
      <c r="I59" s="1685"/>
      <c r="J59" s="1685"/>
      <c r="K59" s="1685"/>
      <c r="L59" s="1685"/>
      <c r="M59" s="1685"/>
      <c r="N59" s="1685"/>
      <c r="O59" s="1685"/>
      <c r="P59" s="1685"/>
      <c r="Q59" s="1685"/>
      <c r="R59" s="1680"/>
      <c r="S59" s="1680"/>
      <c r="T59" s="1680"/>
      <c r="U59" s="1681"/>
      <c r="V59" s="1682"/>
      <c r="W59" s="1682"/>
      <c r="X59" s="1682"/>
      <c r="Y59" s="1682"/>
      <c r="Z59" s="1683"/>
      <c r="AA59" s="830"/>
    </row>
    <row r="60" spans="2:27" ht="12.75" customHeight="1">
      <c r="B60" s="828"/>
      <c r="C60" s="1953" t="s">
        <v>788</v>
      </c>
      <c r="D60" s="1954"/>
      <c r="E60" s="1954"/>
      <c r="F60" s="1954"/>
      <c r="G60" s="1955"/>
      <c r="H60" s="1962" t="s">
        <v>2059</v>
      </c>
      <c r="I60" s="1962"/>
      <c r="J60" s="1962"/>
      <c r="K60" s="1962"/>
      <c r="L60" s="1962"/>
      <c r="M60" s="1963"/>
      <c r="N60" s="1975" t="s">
        <v>791</v>
      </c>
      <c r="O60" s="1975"/>
      <c r="P60" s="1975"/>
      <c r="Q60" s="1975"/>
      <c r="R60" s="1976"/>
      <c r="S60" s="1976"/>
      <c r="T60" s="1976"/>
      <c r="U60" s="1976"/>
      <c r="V60" s="1976"/>
      <c r="W60" s="1976"/>
      <c r="X60" s="1976"/>
      <c r="Y60" s="1976"/>
      <c r="Z60" s="1976"/>
      <c r="AA60" s="830"/>
    </row>
    <row r="61" spans="2:27">
      <c r="B61" s="828"/>
      <c r="C61" s="1956"/>
      <c r="D61" s="1957"/>
      <c r="E61" s="1957"/>
      <c r="F61" s="1957"/>
      <c r="G61" s="1958"/>
      <c r="H61" s="1964"/>
      <c r="I61" s="1964"/>
      <c r="J61" s="1964"/>
      <c r="K61" s="1964"/>
      <c r="L61" s="1964"/>
      <c r="M61" s="1965"/>
      <c r="N61" s="1753">
        <f>O61-1</f>
        <v>-2</v>
      </c>
      <c r="O61" s="1753">
        <f>P61-1</f>
        <v>-1</v>
      </c>
      <c r="P61" s="1753" t="str">
        <f>IF('F1'!AP92="","0",YEAR('F1'!AP92))</f>
        <v>0</v>
      </c>
      <c r="Q61" s="1753">
        <f>IF('F1'!AP92="","0",YEAR('F1'!AP92))+1</f>
        <v>1</v>
      </c>
      <c r="R61" s="1754">
        <f t="shared" ref="R61:Z61" si="3">Q61+1</f>
        <v>2</v>
      </c>
      <c r="S61" s="1754">
        <f t="shared" si="3"/>
        <v>3</v>
      </c>
      <c r="T61" s="1754">
        <f t="shared" si="3"/>
        <v>4</v>
      </c>
      <c r="U61" s="1754">
        <f t="shared" si="3"/>
        <v>5</v>
      </c>
      <c r="V61" s="1754">
        <f t="shared" si="3"/>
        <v>6</v>
      </c>
      <c r="W61" s="1754">
        <f t="shared" si="3"/>
        <v>7</v>
      </c>
      <c r="X61" s="1754">
        <f t="shared" si="3"/>
        <v>8</v>
      </c>
      <c r="Y61" s="1754">
        <f t="shared" si="3"/>
        <v>9</v>
      </c>
      <c r="Z61" s="1754">
        <f t="shared" si="3"/>
        <v>10</v>
      </c>
      <c r="AA61" s="830"/>
    </row>
    <row r="62" spans="2:27" ht="12.75" customHeight="1">
      <c r="B62" s="828"/>
      <c r="C62" s="1959"/>
      <c r="D62" s="1960"/>
      <c r="E62" s="1960"/>
      <c r="F62" s="1960"/>
      <c r="G62" s="1961"/>
      <c r="H62" s="1987"/>
      <c r="I62" s="1987"/>
      <c r="J62" s="1987"/>
      <c r="K62" s="1987"/>
      <c r="L62" s="1988"/>
      <c r="M62" s="1988"/>
      <c r="N62" s="1659"/>
      <c r="O62" s="1736"/>
      <c r="P62" s="1736"/>
      <c r="Q62" s="1736"/>
      <c r="R62" s="1660"/>
      <c r="S62" s="1660"/>
      <c r="T62" s="1660"/>
      <c r="U62" s="1660"/>
      <c r="V62" s="1660"/>
      <c r="W62" s="1660"/>
      <c r="X62" s="1660"/>
      <c r="Y62" s="1660"/>
      <c r="Z62" s="1661"/>
      <c r="AA62" s="830"/>
    </row>
    <row r="63" spans="2:27">
      <c r="B63" s="828"/>
      <c r="D63" s="1641"/>
      <c r="E63" s="1641"/>
      <c r="F63" s="1641"/>
      <c r="G63" s="1641"/>
      <c r="H63" s="1641"/>
      <c r="I63" s="1641"/>
      <c r="J63" s="1641"/>
      <c r="K63" s="1641"/>
      <c r="L63" s="1641"/>
      <c r="M63" s="1641"/>
      <c r="N63" s="1641"/>
      <c r="O63" s="1641"/>
      <c r="P63" s="1641"/>
      <c r="Q63" s="1641"/>
      <c r="R63" s="1641"/>
      <c r="S63" s="1641"/>
      <c r="T63" s="1641"/>
      <c r="U63" s="1641"/>
      <c r="V63" s="1641"/>
      <c r="W63" s="1641"/>
      <c r="X63" s="1641"/>
      <c r="Y63" s="1641"/>
      <c r="Z63" s="1641"/>
      <c r="AA63" s="830"/>
    </row>
    <row r="64" spans="2:27">
      <c r="B64" s="828"/>
      <c r="C64" s="1641"/>
      <c r="D64" s="1641"/>
      <c r="E64" s="1641"/>
      <c r="F64" s="1641"/>
      <c r="G64" s="1641"/>
      <c r="H64" s="1641"/>
      <c r="I64" s="1641"/>
      <c r="J64" s="1641"/>
      <c r="K64" s="1641"/>
      <c r="L64" s="1641"/>
      <c r="M64" s="1641"/>
      <c r="N64" s="1641"/>
      <c r="O64" s="1641"/>
      <c r="P64" s="1641"/>
      <c r="Q64" s="1641"/>
      <c r="R64" s="1641"/>
      <c r="S64" s="1641"/>
      <c r="T64" s="1641"/>
      <c r="U64" s="1641"/>
      <c r="V64" s="1641"/>
      <c r="W64" s="1641"/>
      <c r="X64" s="1641"/>
      <c r="Y64" s="1641"/>
      <c r="Z64" s="1641"/>
      <c r="AA64" s="830"/>
    </row>
    <row r="65" spans="2:29">
      <c r="B65" s="828"/>
      <c r="C65" s="1641"/>
      <c r="D65" s="1641"/>
      <c r="E65" s="1641"/>
      <c r="F65" s="1641"/>
      <c r="G65" s="1641"/>
      <c r="H65" s="1641"/>
      <c r="I65" s="1641"/>
      <c r="J65" s="1641"/>
      <c r="K65" s="1641"/>
      <c r="L65" s="1641"/>
      <c r="M65" s="1641"/>
      <c r="N65" s="1641"/>
      <c r="O65" s="1641"/>
      <c r="P65" s="1641"/>
      <c r="Q65" s="1641"/>
      <c r="R65" s="1641"/>
      <c r="S65" s="1641"/>
      <c r="T65" s="1641"/>
      <c r="U65" s="1641"/>
      <c r="V65" s="1641"/>
      <c r="W65" s="1641"/>
      <c r="X65" s="1641"/>
      <c r="Y65" s="1641"/>
      <c r="Z65" s="1641"/>
      <c r="AA65" s="830"/>
    </row>
    <row r="66" spans="2:29">
      <c r="B66" s="828"/>
      <c r="C66" s="1641"/>
      <c r="D66" s="1641"/>
      <c r="E66" s="1641"/>
      <c r="F66" s="1641"/>
      <c r="G66" s="1641"/>
      <c r="H66" s="1641"/>
      <c r="I66" s="1641"/>
      <c r="J66" s="1641"/>
      <c r="K66" s="1641"/>
      <c r="L66" s="1641"/>
      <c r="M66" s="1641"/>
      <c r="N66" s="1641"/>
      <c r="O66" s="1641"/>
      <c r="P66" s="1641"/>
      <c r="Q66" s="1641"/>
      <c r="R66" s="1641"/>
      <c r="S66" s="1641"/>
      <c r="T66" s="1641"/>
      <c r="U66" s="1641"/>
      <c r="V66" s="1641"/>
      <c r="W66" s="1641"/>
      <c r="X66" s="1641"/>
      <c r="Y66" s="1641"/>
      <c r="Z66" s="1641"/>
      <c r="AA66" s="830"/>
    </row>
    <row r="67" spans="2:29">
      <c r="B67" s="828"/>
      <c r="C67" s="1641"/>
      <c r="D67" s="1641"/>
      <c r="E67" s="1641"/>
      <c r="F67" s="1641"/>
      <c r="G67" s="1641"/>
      <c r="H67" s="1641"/>
      <c r="I67" s="1641"/>
      <c r="J67" s="1641"/>
      <c r="K67" s="1641"/>
      <c r="L67" s="1641"/>
      <c r="M67" s="1641"/>
      <c r="N67" s="1641"/>
      <c r="O67" s="1641"/>
      <c r="P67" s="1641"/>
      <c r="Q67" s="1641"/>
      <c r="R67" s="1641"/>
      <c r="S67" s="1641"/>
      <c r="T67" s="1641"/>
      <c r="U67" s="1641"/>
      <c r="V67" s="1641"/>
      <c r="W67" s="1641"/>
      <c r="X67" s="1641"/>
      <c r="Y67" s="1641"/>
      <c r="Z67" s="1641"/>
      <c r="AA67" s="830"/>
    </row>
    <row r="68" spans="2:29">
      <c r="B68" s="828"/>
      <c r="C68" s="1547"/>
      <c r="D68" s="1547"/>
      <c r="E68" s="1547"/>
      <c r="F68" s="1547"/>
      <c r="G68" s="1547"/>
      <c r="H68" s="1547"/>
      <c r="I68" s="1547"/>
      <c r="J68" s="1547"/>
      <c r="K68" s="1547"/>
      <c r="L68" s="1547"/>
      <c r="M68" s="1547"/>
      <c r="N68" s="1547"/>
      <c r="O68" s="1547"/>
      <c r="P68" s="1547"/>
      <c r="Q68" s="1547"/>
      <c r="R68" s="1547"/>
      <c r="S68" s="1547"/>
      <c r="T68" s="1547"/>
      <c r="U68" s="1548"/>
      <c r="V68" s="1549"/>
      <c r="W68" s="1549"/>
      <c r="X68" s="1549"/>
      <c r="Y68" s="1549"/>
      <c r="Z68" s="1550"/>
      <c r="AA68" s="830"/>
    </row>
    <row r="69" spans="2:29">
      <c r="B69" s="828"/>
      <c r="C69" s="1547"/>
      <c r="D69" s="1547"/>
      <c r="E69" s="1547"/>
      <c r="F69" s="1547"/>
      <c r="G69" s="1547"/>
      <c r="H69" s="1547"/>
      <c r="I69" s="1547"/>
      <c r="J69" s="1547"/>
      <c r="K69" s="1547"/>
      <c r="L69" s="1547"/>
      <c r="M69" s="1547"/>
      <c r="N69" s="1547"/>
      <c r="O69" s="1547"/>
      <c r="P69" s="1547"/>
      <c r="Q69" s="1547"/>
      <c r="R69" s="1547"/>
      <c r="S69" s="1547"/>
      <c r="T69" s="1547"/>
      <c r="U69" s="1548"/>
      <c r="V69" s="1549"/>
      <c r="W69" s="1549"/>
      <c r="X69" s="1549"/>
      <c r="Y69" s="1549"/>
      <c r="Z69" s="1550"/>
      <c r="AA69" s="830"/>
    </row>
    <row r="70" spans="2:29">
      <c r="B70" s="832"/>
      <c r="C70" s="833"/>
      <c r="D70" s="833"/>
      <c r="E70" s="833"/>
      <c r="F70" s="833"/>
      <c r="G70" s="833"/>
      <c r="H70" s="833"/>
      <c r="I70" s="833"/>
      <c r="J70" s="833"/>
      <c r="K70" s="833"/>
      <c r="L70" s="833"/>
      <c r="M70" s="833"/>
      <c r="N70" s="833"/>
      <c r="O70" s="833"/>
      <c r="P70" s="833"/>
      <c r="Q70" s="833"/>
      <c r="R70" s="833"/>
      <c r="S70" s="833"/>
      <c r="T70" s="833"/>
      <c r="U70" s="833"/>
      <c r="V70" s="833"/>
      <c r="W70" s="833"/>
      <c r="X70" s="833"/>
      <c r="Y70" s="833"/>
      <c r="Z70" s="833"/>
      <c r="AA70" s="834"/>
    </row>
    <row r="71" spans="2:29">
      <c r="B71" s="835"/>
      <c r="C71" s="835"/>
      <c r="D71" s="835"/>
      <c r="E71" s="835"/>
      <c r="F71" s="835"/>
      <c r="G71" s="835"/>
      <c r="H71" s="835"/>
      <c r="I71" s="835"/>
      <c r="J71" s="835"/>
      <c r="K71" s="835"/>
      <c r="L71" s="835"/>
      <c r="M71" s="835"/>
      <c r="N71" s="835"/>
      <c r="O71" s="835"/>
      <c r="P71" s="835"/>
      <c r="Q71" s="835"/>
      <c r="R71" s="835"/>
      <c r="S71" s="835"/>
      <c r="T71" s="835"/>
      <c r="U71" s="835"/>
      <c r="V71" s="835"/>
      <c r="W71" s="835"/>
      <c r="X71" s="835"/>
      <c r="Y71" s="835"/>
      <c r="Z71" s="835"/>
      <c r="AA71" s="835"/>
      <c r="AB71" s="835"/>
      <c r="AC71" s="835"/>
    </row>
    <row r="72" spans="2:29">
      <c r="B72" s="906" t="s">
        <v>4338</v>
      </c>
      <c r="C72" s="907"/>
      <c r="D72" s="907"/>
      <c r="E72" s="907"/>
      <c r="F72" s="907"/>
      <c r="G72" s="907"/>
      <c r="H72" s="907"/>
      <c r="I72" s="1728"/>
      <c r="J72" s="1728"/>
      <c r="K72" s="1728"/>
      <c r="L72" s="907"/>
      <c r="M72" s="907"/>
      <c r="N72" s="907"/>
      <c r="O72" s="1728"/>
      <c r="P72" s="1728"/>
      <c r="Q72" s="1728"/>
      <c r="R72" s="907"/>
      <c r="S72" s="907"/>
      <c r="T72" s="907"/>
      <c r="U72" s="907"/>
      <c r="V72" s="907"/>
      <c r="W72" s="907"/>
      <c r="X72" s="907"/>
      <c r="Y72" s="907"/>
      <c r="Z72" s="907"/>
      <c r="AA72" s="908"/>
      <c r="AB72" s="736"/>
      <c r="AC72" s="736"/>
    </row>
    <row r="73" spans="2:29" ht="3" customHeight="1">
      <c r="B73" s="836"/>
      <c r="C73" s="759"/>
      <c r="D73" s="759"/>
      <c r="E73" s="759"/>
      <c r="F73" s="759"/>
      <c r="G73" s="759"/>
      <c r="H73" s="759"/>
      <c r="I73" s="1734"/>
      <c r="J73" s="1734"/>
      <c r="K73" s="1734"/>
      <c r="L73" s="759"/>
      <c r="M73" s="759"/>
      <c r="N73" s="759"/>
      <c r="O73" s="1734"/>
      <c r="P73" s="1734"/>
      <c r="Q73" s="1734"/>
      <c r="R73" s="759"/>
      <c r="S73" s="759"/>
      <c r="T73" s="759"/>
      <c r="U73" s="759"/>
      <c r="V73" s="759"/>
      <c r="W73" s="745"/>
      <c r="X73" s="734"/>
      <c r="Y73" s="734"/>
      <c r="Z73" s="154"/>
      <c r="AA73" s="837"/>
      <c r="AB73" s="838"/>
      <c r="AC73" s="838"/>
    </row>
    <row r="74" spans="2:29">
      <c r="B74" s="729">
        <f>'F1'!$K$17</f>
        <v>0</v>
      </c>
      <c r="C74" s="730"/>
      <c r="D74" s="730"/>
      <c r="E74" s="730"/>
      <c r="F74" s="730"/>
      <c r="G74" s="730"/>
      <c r="H74" s="730"/>
      <c r="I74" s="1727"/>
      <c r="J74" s="1727"/>
      <c r="K74" s="1727"/>
      <c r="L74" s="730"/>
      <c r="M74" s="730"/>
      <c r="N74" s="730"/>
      <c r="O74" s="1727"/>
      <c r="P74" s="1727"/>
      <c r="Q74" s="1727"/>
      <c r="R74" s="730"/>
      <c r="S74" s="730"/>
      <c r="T74" s="730"/>
      <c r="U74" s="730"/>
      <c r="V74" s="730"/>
      <c r="W74" s="730"/>
      <c r="X74" s="730"/>
      <c r="Y74" s="730"/>
      <c r="Z74" s="730"/>
      <c r="AA74" s="731"/>
      <c r="AB74" s="735"/>
      <c r="AC74" s="735"/>
    </row>
    <row r="75" spans="2:29">
      <c r="AB75" s="183"/>
      <c r="AC75" s="183"/>
    </row>
    <row r="76" spans="2:29">
      <c r="AA76" s="1752" t="s">
        <v>3009</v>
      </c>
    </row>
  </sheetData>
  <sheetProtection algorithmName="SHA-512" hashValue="mYy69gWpoo0AJnh9n8EMoXs26bfl9bOaoe60m2npqxI1VP4yS7wg+PE+Knm0+YEBx9PHCTBE2+NceeHq1M1hzg==" saltValue="xS/YoehbztpN1RjKcqz5DQ==" spinCount="100000" sheet="1" formatCells="0" formatColumns="0" formatRows="0"/>
  <mergeCells count="102">
    <mergeCell ref="R31:T31"/>
    <mergeCell ref="C60:G62"/>
    <mergeCell ref="H60:M61"/>
    <mergeCell ref="C49:G51"/>
    <mergeCell ref="N60:Z60"/>
    <mergeCell ref="U50:W50"/>
    <mergeCell ref="T49:Z49"/>
    <mergeCell ref="C55:G56"/>
    <mergeCell ref="H55:S55"/>
    <mergeCell ref="H56:S56"/>
    <mergeCell ref="U56:W56"/>
    <mergeCell ref="H62:M62"/>
    <mergeCell ref="X51:Z51"/>
    <mergeCell ref="X56:Z56"/>
    <mergeCell ref="L34:N34"/>
    <mergeCell ref="C44:Z44"/>
    <mergeCell ref="T53:Z54"/>
    <mergeCell ref="Y35:Z35"/>
    <mergeCell ref="C47:G48"/>
    <mergeCell ref="H47:S48"/>
    <mergeCell ref="R34:T34"/>
    <mergeCell ref="X50:Z50"/>
    <mergeCell ref="R51:S51"/>
    <mergeCell ref="R49:S49"/>
    <mergeCell ref="U55:W55"/>
    <mergeCell ref="U51:W51"/>
    <mergeCell ref="X55:Z55"/>
    <mergeCell ref="U28:V28"/>
    <mergeCell ref="U29:V29"/>
    <mergeCell ref="U30:V30"/>
    <mergeCell ref="Y28:Z28"/>
    <mergeCell ref="U31:V31"/>
    <mergeCell ref="U33:V33"/>
    <mergeCell ref="U32:V32"/>
    <mergeCell ref="Y29:Z29"/>
    <mergeCell ref="Y30:Z30"/>
    <mergeCell ref="W28:X28"/>
    <mergeCell ref="W29:X29"/>
    <mergeCell ref="W30:X30"/>
    <mergeCell ref="W31:X31"/>
    <mergeCell ref="Y34:Z34"/>
    <mergeCell ref="Y31:Z31"/>
    <mergeCell ref="W33:X33"/>
    <mergeCell ref="W32:X32"/>
    <mergeCell ref="Y33:Z33"/>
    <mergeCell ref="Y32:Z32"/>
    <mergeCell ref="C3:Z3"/>
    <mergeCell ref="C21:Z21"/>
    <mergeCell ref="U24:X24"/>
    <mergeCell ref="U27:V27"/>
    <mergeCell ref="L24:N26"/>
    <mergeCell ref="L27:N27"/>
    <mergeCell ref="Y27:Z27"/>
    <mergeCell ref="U25:V26"/>
    <mergeCell ref="W25:X26"/>
    <mergeCell ref="W27:X27"/>
    <mergeCell ref="R24:T26"/>
    <mergeCell ref="R27:T27"/>
    <mergeCell ref="D27:H27"/>
    <mergeCell ref="O24:Q26"/>
    <mergeCell ref="R33:T33"/>
    <mergeCell ref="R32:T32"/>
    <mergeCell ref="R28:T28"/>
    <mergeCell ref="R29:T29"/>
    <mergeCell ref="R30:T30"/>
    <mergeCell ref="D34:H34"/>
    <mergeCell ref="C24:C26"/>
    <mergeCell ref="D24:H26"/>
    <mergeCell ref="L28:N28"/>
    <mergeCell ref="L29:N29"/>
    <mergeCell ref="L30:N30"/>
    <mergeCell ref="L31:N31"/>
    <mergeCell ref="L32:N32"/>
    <mergeCell ref="L33:N33"/>
    <mergeCell ref="D28:H28"/>
    <mergeCell ref="D29:H29"/>
    <mergeCell ref="D30:H30"/>
    <mergeCell ref="D31:H31"/>
    <mergeCell ref="C6:M6"/>
    <mergeCell ref="C7:M7"/>
    <mergeCell ref="C8:M8"/>
    <mergeCell ref="C9:M9"/>
    <mergeCell ref="D10:M10"/>
    <mergeCell ref="O32:Q32"/>
    <mergeCell ref="O33:Q33"/>
    <mergeCell ref="O34:Q34"/>
    <mergeCell ref="I24:K26"/>
    <mergeCell ref="I27:K27"/>
    <mergeCell ref="I28:K28"/>
    <mergeCell ref="I29:K29"/>
    <mergeCell ref="I30:K30"/>
    <mergeCell ref="I31:K31"/>
    <mergeCell ref="I32:K32"/>
    <mergeCell ref="I33:K33"/>
    <mergeCell ref="I34:K34"/>
    <mergeCell ref="O27:Q27"/>
    <mergeCell ref="O28:Q28"/>
    <mergeCell ref="O29:Q29"/>
    <mergeCell ref="O30:Q30"/>
    <mergeCell ref="O31:Q31"/>
    <mergeCell ref="D32:H32"/>
    <mergeCell ref="D33:H33"/>
  </mergeCells>
  <phoneticPr fontId="0" type="noConversion"/>
  <conditionalFormatting sqref="H62:Z62">
    <cfRule type="expression" dxfId="2" priority="1" stopIfTrue="1">
      <formula>Tipologia_Valor="O a"</formula>
    </cfRule>
  </conditionalFormatting>
  <conditionalFormatting sqref="X51:Z52">
    <cfRule type="expression" dxfId="1" priority="2" stopIfTrue="1">
      <formula>Tipologia_Valor="A d"</formula>
    </cfRule>
  </conditionalFormatting>
  <conditionalFormatting sqref="T56:Z58">
    <cfRule type="expression" dxfId="0" priority="3" stopIfTrue="1">
      <formula>Tipologia_Valor="Uma"</formula>
    </cfRule>
  </conditionalFormatting>
  <dataValidations count="3">
    <dataValidation type="list" allowBlank="1" showInputMessage="1" showErrorMessage="1" sqref="L27:N34" xr:uid="{00000000-0002-0000-1200-000000000000}">
      <formula1>Concelhos</formula1>
    </dataValidation>
    <dataValidation type="list" allowBlank="1" showInputMessage="1" showErrorMessage="1" sqref="O27:Q34" xr:uid="{4E3B2A91-CD33-4798-B77D-16817768404D}">
      <formula1>Tab_Freguesias</formula1>
    </dataValidation>
    <dataValidation type="list" allowBlank="1" showInputMessage="1" showErrorMessage="1" sqref="I27:K34" xr:uid="{999A7EC4-195E-4BEE-A8C9-4A92E05440C6}">
      <formula1>Lista_Código</formula1>
    </dataValidation>
  </dataValidations>
  <printOptions horizontalCentered="1" gridLinesSet="0"/>
  <pageMargins left="0.19685039370078741" right="0.31496062992125984" top="0.82677165354330717" bottom="0.98425196850393704" header="0.51181102362204722" footer="0.51181102362204722"/>
  <pageSetup paperSize="9" scale="68" orientation="portrait" horizontalDpi="4294967292" verticalDpi="4294967292"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syncVertical="1" syncRef="A1" codeName="Sheet9"/>
  <dimension ref="A1:AN1011"/>
  <sheetViews>
    <sheetView showGridLines="0" zoomScale="70" zoomScaleNormal="70" zoomScaleSheetLayoutView="80" workbookViewId="0"/>
  </sheetViews>
  <sheetFormatPr defaultColWidth="3.140625" defaultRowHeight="12"/>
  <cols>
    <col min="1" max="1" width="2.42578125" style="1056" customWidth="1"/>
    <col min="2" max="2" width="5.140625" style="1056" customWidth="1"/>
    <col min="3" max="3" width="34.28515625" style="1056" customWidth="1"/>
    <col min="4" max="4" width="8" style="1056" customWidth="1"/>
    <col min="5" max="5" width="10.140625" style="1056" customWidth="1"/>
    <col min="6" max="6" width="13.140625" style="1056" customWidth="1"/>
    <col min="7" max="7" width="14.7109375" style="1056" customWidth="1"/>
    <col min="8" max="8" width="16.28515625" style="1056" customWidth="1"/>
    <col min="9" max="9" width="25.42578125" style="1056" customWidth="1"/>
    <col min="10" max="10" width="37.85546875" style="1056" customWidth="1"/>
    <col min="11" max="11" width="14.140625" style="1056" customWidth="1"/>
    <col min="12" max="13" width="17.140625" style="1057" customWidth="1"/>
    <col min="14" max="14" width="7.85546875" style="1056" customWidth="1"/>
    <col min="15" max="15" width="49.42578125" style="1056" customWidth="1"/>
    <col min="16" max="19" width="9.42578125" style="164" customWidth="1"/>
    <col min="20" max="20" width="31.5703125" style="164" customWidth="1"/>
    <col min="21" max="21" width="11" style="164" customWidth="1"/>
    <col min="22" max="22" width="25.28515625" style="164" customWidth="1"/>
    <col min="23" max="25" width="9.42578125" style="164" customWidth="1"/>
    <col min="26" max="26" width="14" style="164" customWidth="1"/>
    <col min="27" max="247" width="9.42578125" style="164" customWidth="1"/>
    <col min="248" max="16384" width="3.140625" style="164"/>
  </cols>
  <sheetData>
    <row r="1" spans="1:15" ht="12" customHeight="1"/>
    <row r="2" spans="1:15" ht="24" customHeight="1">
      <c r="B2" s="2014" t="s">
        <v>12077</v>
      </c>
      <c r="C2" s="2015"/>
      <c r="D2" s="2015"/>
      <c r="E2" s="2015"/>
      <c r="F2" s="2015"/>
      <c r="G2" s="2015"/>
      <c r="H2" s="2015"/>
      <c r="I2" s="2015"/>
      <c r="J2" s="2015"/>
      <c r="K2" s="2015"/>
      <c r="L2" s="2015"/>
      <c r="M2" s="2015"/>
      <c r="N2" s="2015"/>
      <c r="O2" s="1157"/>
    </row>
    <row r="3" spans="1:15" s="370" customFormat="1" ht="4.5" customHeight="1">
      <c r="A3" s="1058"/>
      <c r="B3" s="1059"/>
      <c r="C3" s="1060"/>
      <c r="D3" s="1060"/>
      <c r="E3" s="1060"/>
      <c r="F3" s="1061"/>
      <c r="G3" s="1061"/>
      <c r="H3" s="1061"/>
      <c r="I3" s="1061"/>
      <c r="J3" s="1062"/>
      <c r="K3" s="1062"/>
      <c r="L3" s="1063"/>
      <c r="M3" s="1063"/>
      <c r="N3" s="1064"/>
      <c r="O3" s="1158"/>
    </row>
    <row r="4" spans="1:15" ht="12.75" customHeight="1">
      <c r="B4" s="1065"/>
      <c r="C4" s="1066"/>
      <c r="D4" s="1066"/>
      <c r="E4" s="1066"/>
      <c r="F4" s="1066"/>
      <c r="G4" s="1066"/>
      <c r="H4" s="1066"/>
      <c r="I4" s="1066"/>
      <c r="J4" s="1066"/>
      <c r="K4" s="1066"/>
      <c r="L4" s="1067"/>
      <c r="M4" s="1067"/>
      <c r="N4" s="1068" t="s">
        <v>5455</v>
      </c>
      <c r="O4" s="1159" t="s">
        <v>2110</v>
      </c>
    </row>
    <row r="5" spans="1:15" ht="22.5">
      <c r="B5" s="1208"/>
      <c r="C5" s="1209" t="s">
        <v>991</v>
      </c>
      <c r="D5" s="1209"/>
      <c r="E5" s="1209"/>
      <c r="F5" s="1210" t="s">
        <v>2101</v>
      </c>
      <c r="G5" s="1209" t="s">
        <v>3095</v>
      </c>
      <c r="H5" s="1211" t="s">
        <v>3095</v>
      </c>
      <c r="I5" s="1211" t="s">
        <v>3098</v>
      </c>
      <c r="J5" s="1212"/>
      <c r="K5" s="1212"/>
      <c r="L5" s="1209" t="s">
        <v>5448</v>
      </c>
      <c r="M5" s="1209" t="s">
        <v>5448</v>
      </c>
      <c r="N5" s="1213"/>
      <c r="O5" s="2026" t="s">
        <v>4979</v>
      </c>
    </row>
    <row r="6" spans="1:15" ht="19.5" customHeight="1">
      <c r="B6" s="1214" t="s">
        <v>3094</v>
      </c>
      <c r="C6" s="1214" t="s">
        <v>2294</v>
      </c>
      <c r="D6" s="1214" t="s">
        <v>2059</v>
      </c>
      <c r="E6" s="1214" t="s">
        <v>5463</v>
      </c>
      <c r="F6" s="1215" t="s">
        <v>2102</v>
      </c>
      <c r="G6" s="1214" t="s">
        <v>3096</v>
      </c>
      <c r="H6" s="1214" t="s">
        <v>3097</v>
      </c>
      <c r="I6" s="1214" t="s">
        <v>125</v>
      </c>
      <c r="J6" s="1216" t="s">
        <v>2099</v>
      </c>
      <c r="K6" s="1216" t="s">
        <v>1004</v>
      </c>
      <c r="L6" s="1214" t="s">
        <v>5452</v>
      </c>
      <c r="M6" s="1214" t="s">
        <v>6241</v>
      </c>
      <c r="N6" s="1217" t="s">
        <v>2501</v>
      </c>
      <c r="O6" s="2027"/>
    </row>
    <row r="7" spans="1:15" ht="15.75" customHeight="1">
      <c r="B7" s="1069"/>
      <c r="C7" s="1069"/>
      <c r="D7" s="1069"/>
      <c r="E7" s="1069"/>
      <c r="F7" s="1070"/>
      <c r="G7" s="1071"/>
      <c r="H7" s="1071"/>
      <c r="I7" s="1071"/>
      <c r="J7" s="1072"/>
      <c r="K7" s="1072"/>
      <c r="L7" s="1742" t="str">
        <f>IF(K7="","",VLOOKUP(K7,'F9'!$C$27:$Z$34,10,FALSE))</f>
        <v/>
      </c>
      <c r="M7" s="1742" t="str">
        <f>IF(K7="","",VLOOKUP(K7,'F9'!$C$27:$Z$34,13,FALSE))</f>
        <v/>
      </c>
      <c r="N7" s="1073"/>
      <c r="O7" s="1098" t="str">
        <f t="shared" ref="O7:O28" si="0">LEFT(J7,8)&amp;YEAR(F7)</f>
        <v>1900</v>
      </c>
    </row>
    <row r="8" spans="1:15" ht="12" customHeight="1">
      <c r="B8" s="1069"/>
      <c r="C8" s="1069"/>
      <c r="D8" s="1069"/>
      <c r="E8" s="1069"/>
      <c r="F8" s="1070"/>
      <c r="G8" s="1071"/>
      <c r="H8" s="1071"/>
      <c r="I8" s="1071"/>
      <c r="J8" s="1072"/>
      <c r="K8" s="1072"/>
      <c r="L8" s="1742" t="str">
        <f>IF(K8="","",VLOOKUP(K8,'F9'!$C$27:$Z$34,10,FALSE))</f>
        <v/>
      </c>
      <c r="M8" s="1742" t="str">
        <f>IF(K8="","",VLOOKUP(K8,'F9'!$C$27:$Z$34,13,FALSE))</f>
        <v/>
      </c>
      <c r="N8" s="1073"/>
      <c r="O8" s="1098" t="str">
        <f t="shared" si="0"/>
        <v>1900</v>
      </c>
    </row>
    <row r="9" spans="1:15" ht="12" customHeight="1">
      <c r="B9" s="1069"/>
      <c r="C9" s="1069"/>
      <c r="D9" s="1069"/>
      <c r="E9" s="1069"/>
      <c r="F9" s="1070"/>
      <c r="G9" s="1071"/>
      <c r="H9" s="1071"/>
      <c r="I9" s="1071"/>
      <c r="J9" s="1072"/>
      <c r="K9" s="1072"/>
      <c r="L9" s="1742" t="str">
        <f>IF(K9="","",VLOOKUP(K9,'F9'!$C$27:$Z$34,10,FALSE))</f>
        <v/>
      </c>
      <c r="M9" s="1742" t="str">
        <f>IF(K9="","",VLOOKUP(K9,'F9'!$C$27:$Z$34,13,FALSE))</f>
        <v/>
      </c>
      <c r="N9" s="1073"/>
      <c r="O9" s="1098" t="str">
        <f t="shared" si="0"/>
        <v>1900</v>
      </c>
    </row>
    <row r="10" spans="1:15" ht="12" customHeight="1">
      <c r="B10" s="1069"/>
      <c r="C10" s="1069"/>
      <c r="D10" s="1069"/>
      <c r="E10" s="1069"/>
      <c r="F10" s="1070"/>
      <c r="G10" s="1071"/>
      <c r="H10" s="1071"/>
      <c r="I10" s="1071"/>
      <c r="J10" s="1072"/>
      <c r="K10" s="1072"/>
      <c r="L10" s="1742" t="str">
        <f>IF(K10="","",VLOOKUP(K10,'F9'!$C$27:$Z$34,10,FALSE))</f>
        <v/>
      </c>
      <c r="M10" s="1742" t="str">
        <f>IF(K10="","",VLOOKUP(K10,'F9'!$C$27:$Z$34,13,FALSE))</f>
        <v/>
      </c>
      <c r="N10" s="1073"/>
      <c r="O10" s="1098" t="str">
        <f t="shared" si="0"/>
        <v>1900</v>
      </c>
    </row>
    <row r="11" spans="1:15" ht="12" customHeight="1">
      <c r="B11" s="1069"/>
      <c r="C11" s="1069"/>
      <c r="D11" s="1069"/>
      <c r="E11" s="1069"/>
      <c r="F11" s="1070"/>
      <c r="G11" s="1071"/>
      <c r="H11" s="1071"/>
      <c r="I11" s="1071"/>
      <c r="J11" s="1072"/>
      <c r="K11" s="1072"/>
      <c r="L11" s="1742" t="str">
        <f>IF(K11="","",VLOOKUP(K11,'F9'!$C$27:$Z$34,10,FALSE))</f>
        <v/>
      </c>
      <c r="M11" s="1742" t="str">
        <f>IF(K11="","",VLOOKUP(K11,'F9'!$C$27:$Z$34,13,FALSE))</f>
        <v/>
      </c>
      <c r="N11" s="1073"/>
      <c r="O11" s="1098" t="str">
        <f t="shared" si="0"/>
        <v>1900</v>
      </c>
    </row>
    <row r="12" spans="1:15" ht="12" customHeight="1">
      <c r="B12" s="1069"/>
      <c r="C12" s="1069"/>
      <c r="D12" s="1069"/>
      <c r="E12" s="1069"/>
      <c r="F12" s="1070"/>
      <c r="G12" s="1071"/>
      <c r="H12" s="1071"/>
      <c r="I12" s="1071"/>
      <c r="J12" s="1072"/>
      <c r="K12" s="1072"/>
      <c r="L12" s="1742" t="str">
        <f>IF(K12="","",VLOOKUP(K12,'F9'!$C$27:$Z$34,10,FALSE))</f>
        <v/>
      </c>
      <c r="M12" s="1742" t="str">
        <f>IF(K12="","",VLOOKUP(K12,'F9'!$C$27:$Z$34,13,FALSE))</f>
        <v/>
      </c>
      <c r="N12" s="1073"/>
      <c r="O12" s="1098" t="str">
        <f t="shared" si="0"/>
        <v>1900</v>
      </c>
    </row>
    <row r="13" spans="1:15" ht="12" customHeight="1">
      <c r="B13" s="1069"/>
      <c r="C13" s="1069"/>
      <c r="D13" s="1069"/>
      <c r="E13" s="1069"/>
      <c r="F13" s="1070"/>
      <c r="G13" s="1071"/>
      <c r="H13" s="1071"/>
      <c r="I13" s="1071"/>
      <c r="J13" s="1072"/>
      <c r="K13" s="1072"/>
      <c r="L13" s="1742" t="str">
        <f>IF(K13="","",VLOOKUP(K13,'F9'!$C$27:$Z$34,10,FALSE))</f>
        <v/>
      </c>
      <c r="M13" s="1742" t="str">
        <f>IF(K13="","",VLOOKUP(K13,'F9'!$C$27:$Z$34,13,FALSE))</f>
        <v/>
      </c>
      <c r="N13" s="1073"/>
      <c r="O13" s="1098" t="str">
        <f t="shared" si="0"/>
        <v>1900</v>
      </c>
    </row>
    <row r="14" spans="1:15" ht="12" customHeight="1">
      <c r="B14" s="1069"/>
      <c r="C14" s="1069"/>
      <c r="D14" s="1069"/>
      <c r="E14" s="1069"/>
      <c r="F14" s="1070"/>
      <c r="G14" s="1071"/>
      <c r="H14" s="1071"/>
      <c r="I14" s="1071"/>
      <c r="J14" s="1072"/>
      <c r="K14" s="1072"/>
      <c r="L14" s="1742" t="str">
        <f>IF(K14="","",VLOOKUP(K14,'F9'!$C$27:$Z$34,10,FALSE))</f>
        <v/>
      </c>
      <c r="M14" s="1742" t="str">
        <f>IF(K14="","",VLOOKUP(K14,'F9'!$C$27:$Z$34,13,FALSE))</f>
        <v/>
      </c>
      <c r="N14" s="1073"/>
      <c r="O14" s="1098" t="str">
        <f t="shared" si="0"/>
        <v>1900</v>
      </c>
    </row>
    <row r="15" spans="1:15" ht="12" customHeight="1">
      <c r="B15" s="1069"/>
      <c r="C15" s="1069"/>
      <c r="D15" s="1069"/>
      <c r="E15" s="1069"/>
      <c r="F15" s="1070"/>
      <c r="G15" s="1071"/>
      <c r="H15" s="1071"/>
      <c r="I15" s="1071"/>
      <c r="J15" s="1072"/>
      <c r="K15" s="1072"/>
      <c r="L15" s="1742" t="str">
        <f>IF(K15="","",VLOOKUP(K15,'F9'!$C$27:$Z$34,10,FALSE))</f>
        <v/>
      </c>
      <c r="M15" s="1742" t="str">
        <f>IF(K15="","",VLOOKUP(K15,'F9'!$C$27:$Z$34,13,FALSE))</f>
        <v/>
      </c>
      <c r="N15" s="1073"/>
      <c r="O15" s="1098" t="str">
        <f t="shared" si="0"/>
        <v>1900</v>
      </c>
    </row>
    <row r="16" spans="1:15" ht="12" customHeight="1">
      <c r="B16" s="1069"/>
      <c r="C16" s="1069"/>
      <c r="D16" s="1069"/>
      <c r="E16" s="1069"/>
      <c r="F16" s="1070"/>
      <c r="G16" s="1071"/>
      <c r="H16" s="1071"/>
      <c r="I16" s="1071"/>
      <c r="J16" s="1072"/>
      <c r="K16" s="1072"/>
      <c r="L16" s="1742" t="str">
        <f>IF(K16="","",VLOOKUP(K16,'F9'!$C$27:$Z$34,10,FALSE))</f>
        <v/>
      </c>
      <c r="M16" s="1742" t="str">
        <f>IF(K16="","",VLOOKUP(K16,'F9'!$C$27:$Z$34,13,FALSE))</f>
        <v/>
      </c>
      <c r="N16" s="1073"/>
      <c r="O16" s="1098" t="str">
        <f t="shared" si="0"/>
        <v>1900</v>
      </c>
    </row>
    <row r="17" spans="2:24" ht="12" customHeight="1">
      <c r="B17" s="1069"/>
      <c r="C17" s="1069"/>
      <c r="D17" s="1069"/>
      <c r="E17" s="1069"/>
      <c r="F17" s="1070"/>
      <c r="G17" s="1071"/>
      <c r="H17" s="1071"/>
      <c r="I17" s="1071"/>
      <c r="J17" s="1072"/>
      <c r="K17" s="1072"/>
      <c r="L17" s="1742" t="str">
        <f>IF(K17="","",VLOOKUP(K17,'F9'!$C$27:$Z$34,10,FALSE))</f>
        <v/>
      </c>
      <c r="M17" s="1742" t="str">
        <f>IF(K17="","",VLOOKUP(K17,'F9'!$C$27:$Z$34,13,FALSE))</f>
        <v/>
      </c>
      <c r="N17" s="1073"/>
      <c r="O17" s="1098" t="str">
        <f t="shared" si="0"/>
        <v>1900</v>
      </c>
    </row>
    <row r="18" spans="2:24" ht="12" customHeight="1">
      <c r="B18" s="1069"/>
      <c r="C18" s="1069"/>
      <c r="D18" s="1069"/>
      <c r="E18" s="1069"/>
      <c r="F18" s="1070"/>
      <c r="G18" s="1071"/>
      <c r="H18" s="1071"/>
      <c r="I18" s="1071"/>
      <c r="J18" s="1072"/>
      <c r="K18" s="1072"/>
      <c r="L18" s="1742" t="str">
        <f>IF(K18="","",VLOOKUP(K18,'F9'!$C$27:$Z$34,10,FALSE))</f>
        <v/>
      </c>
      <c r="M18" s="1742" t="str">
        <f>IF(K18="","",VLOOKUP(K18,'F9'!$C$27:$Z$34,13,FALSE))</f>
        <v/>
      </c>
      <c r="N18" s="1073"/>
      <c r="O18" s="1098" t="str">
        <f t="shared" si="0"/>
        <v>1900</v>
      </c>
    </row>
    <row r="19" spans="2:24" ht="12" customHeight="1">
      <c r="B19" s="1069"/>
      <c r="C19" s="1069"/>
      <c r="D19" s="1069"/>
      <c r="E19" s="1069"/>
      <c r="F19" s="1070"/>
      <c r="G19" s="1071"/>
      <c r="H19" s="1071"/>
      <c r="I19" s="1071"/>
      <c r="J19" s="1072"/>
      <c r="K19" s="1072"/>
      <c r="L19" s="1742" t="str">
        <f>IF(K19="","",VLOOKUP(K19,'F9'!$C$27:$Z$34,10,FALSE))</f>
        <v/>
      </c>
      <c r="M19" s="1742" t="str">
        <f>IF(K19="","",VLOOKUP(K19,'F9'!$C$27:$Z$34,13,FALSE))</f>
        <v/>
      </c>
      <c r="N19" s="1073"/>
      <c r="O19" s="1098" t="str">
        <f t="shared" si="0"/>
        <v>1900</v>
      </c>
    </row>
    <row r="20" spans="2:24" ht="12" customHeight="1">
      <c r="B20" s="1069"/>
      <c r="C20" s="1069"/>
      <c r="D20" s="1069"/>
      <c r="E20" s="1069"/>
      <c r="F20" s="1070"/>
      <c r="G20" s="1071"/>
      <c r="H20" s="1071"/>
      <c r="I20" s="1071"/>
      <c r="J20" s="1072"/>
      <c r="K20" s="1072"/>
      <c r="L20" s="1742" t="str">
        <f>IF(K20="","",VLOOKUP(K20,'F9'!$C$27:$Z$34,10,FALSE))</f>
        <v/>
      </c>
      <c r="M20" s="1742" t="str">
        <f>IF(K20="","",VLOOKUP(K20,'F9'!$C$27:$Z$34,13,FALSE))</f>
        <v/>
      </c>
      <c r="N20" s="1073"/>
      <c r="O20" s="1098" t="str">
        <f t="shared" si="0"/>
        <v>1900</v>
      </c>
    </row>
    <row r="21" spans="2:24" ht="12" customHeight="1">
      <c r="B21" s="1069"/>
      <c r="C21" s="1069"/>
      <c r="D21" s="1069"/>
      <c r="E21" s="1069"/>
      <c r="F21" s="1070"/>
      <c r="G21" s="1071"/>
      <c r="H21" s="1071"/>
      <c r="I21" s="1071"/>
      <c r="J21" s="1072"/>
      <c r="K21" s="1072"/>
      <c r="L21" s="1742" t="str">
        <f>IF(K21="","",VLOOKUP(K21,'F9'!$C$27:$Z$34,10,FALSE))</f>
        <v/>
      </c>
      <c r="M21" s="1742" t="str">
        <f>IF(K21="","",VLOOKUP(K21,'F9'!$C$27:$Z$34,13,FALSE))</f>
        <v/>
      </c>
      <c r="N21" s="1073"/>
      <c r="O21" s="1098" t="str">
        <f t="shared" si="0"/>
        <v>1900</v>
      </c>
    </row>
    <row r="22" spans="2:24" ht="12" customHeight="1">
      <c r="B22" s="1069"/>
      <c r="C22" s="1069"/>
      <c r="D22" s="1069"/>
      <c r="E22" s="1069"/>
      <c r="F22" s="1070"/>
      <c r="G22" s="1071"/>
      <c r="H22" s="1071"/>
      <c r="I22" s="1071"/>
      <c r="J22" s="1072"/>
      <c r="K22" s="1072"/>
      <c r="L22" s="1742" t="str">
        <f>IF(K22="","",VLOOKUP(K22,'F9'!$C$27:$Z$34,10,FALSE))</f>
        <v/>
      </c>
      <c r="M22" s="1742" t="str">
        <f>IF(K22="","",VLOOKUP(K22,'F9'!$C$27:$Z$34,13,FALSE))</f>
        <v/>
      </c>
      <c r="N22" s="1073"/>
      <c r="O22" s="1098" t="str">
        <f t="shared" si="0"/>
        <v>1900</v>
      </c>
    </row>
    <row r="23" spans="2:24" ht="12" customHeight="1">
      <c r="B23" s="1069"/>
      <c r="C23" s="1069"/>
      <c r="D23" s="1069"/>
      <c r="E23" s="1069"/>
      <c r="F23" s="1070"/>
      <c r="G23" s="1071"/>
      <c r="H23" s="1071"/>
      <c r="I23" s="1071"/>
      <c r="J23" s="1072"/>
      <c r="K23" s="1072"/>
      <c r="L23" s="1742" t="str">
        <f>IF(K23="","",VLOOKUP(K23,'F9'!$C$27:$Z$34,10,FALSE))</f>
        <v/>
      </c>
      <c r="M23" s="1742" t="str">
        <f>IF(K23="","",VLOOKUP(K23,'F9'!$C$27:$Z$34,13,FALSE))</f>
        <v/>
      </c>
      <c r="N23" s="1073"/>
      <c r="O23" s="1098" t="str">
        <f t="shared" si="0"/>
        <v>1900</v>
      </c>
    </row>
    <row r="24" spans="2:24" ht="12" customHeight="1">
      <c r="B24" s="1069"/>
      <c r="C24" s="1069"/>
      <c r="D24" s="1069"/>
      <c r="E24" s="1069"/>
      <c r="F24" s="1070"/>
      <c r="G24" s="1071"/>
      <c r="H24" s="1071"/>
      <c r="I24" s="1071"/>
      <c r="J24" s="1072"/>
      <c r="K24" s="1072"/>
      <c r="L24" s="1742" t="str">
        <f>IF(K24="","",VLOOKUP(K24,'F9'!$C$27:$Z$34,10,FALSE))</f>
        <v/>
      </c>
      <c r="M24" s="1742" t="str">
        <f>IF(K24="","",VLOOKUP(K24,'F9'!$C$27:$Z$34,13,FALSE))</f>
        <v/>
      </c>
      <c r="N24" s="1073"/>
      <c r="O24" s="1098" t="str">
        <f t="shared" si="0"/>
        <v>1900</v>
      </c>
    </row>
    <row r="25" spans="2:24" ht="12" customHeight="1">
      <c r="B25" s="1069"/>
      <c r="C25" s="1069"/>
      <c r="D25" s="1069"/>
      <c r="E25" s="1069"/>
      <c r="F25" s="1070"/>
      <c r="G25" s="1071"/>
      <c r="H25" s="1071"/>
      <c r="I25" s="1071"/>
      <c r="J25" s="1072"/>
      <c r="K25" s="1072"/>
      <c r="L25" s="1743" t="str">
        <f>IF(K25="","",VLOOKUP(K25,'F9'!$C$27:$Z$34,10,FALSE))</f>
        <v/>
      </c>
      <c r="M25" s="1743" t="str">
        <f>IF(K25="","",VLOOKUP(K25,'F9'!$C$27:$Z$34,13,FALSE))</f>
        <v/>
      </c>
      <c r="N25" s="1073"/>
      <c r="O25" s="1098" t="str">
        <f t="shared" si="0"/>
        <v>1900</v>
      </c>
    </row>
    <row r="26" spans="2:24" ht="12" customHeight="1">
      <c r="B26" s="1069"/>
      <c r="C26" s="1069"/>
      <c r="D26" s="1069"/>
      <c r="E26" s="1069"/>
      <c r="F26" s="1070"/>
      <c r="G26" s="1071"/>
      <c r="H26" s="1071"/>
      <c r="I26" s="1071"/>
      <c r="J26" s="1072"/>
      <c r="K26" s="1072"/>
      <c r="L26" s="1743" t="str">
        <f>IF(K26="","",VLOOKUP(K26,'F9'!$C$27:$Z$34,10,FALSE))</f>
        <v/>
      </c>
      <c r="M26" s="1743" t="str">
        <f>IF(K26="","",VLOOKUP(K26,'F9'!$C$27:$Z$34,13,FALSE))</f>
        <v/>
      </c>
      <c r="N26" s="1073"/>
      <c r="O26" s="1098" t="str">
        <f t="shared" si="0"/>
        <v>1900</v>
      </c>
    </row>
    <row r="27" spans="2:24" ht="12" customHeight="1">
      <c r="B27" s="1069"/>
      <c r="C27" s="1069"/>
      <c r="D27" s="1069"/>
      <c r="E27" s="1069"/>
      <c r="F27" s="1070"/>
      <c r="G27" s="1071"/>
      <c r="H27" s="1071"/>
      <c r="I27" s="1071"/>
      <c r="J27" s="1072"/>
      <c r="K27" s="1072"/>
      <c r="L27" s="1743" t="str">
        <f>IF(K27="","",VLOOKUP(K27,'F9'!$C$27:$Z$34,10,FALSE))</f>
        <v/>
      </c>
      <c r="M27" s="1743" t="str">
        <f>IF(K27="","",VLOOKUP(K27,'F9'!$C$27:$Z$34,13,FALSE))</f>
        <v/>
      </c>
      <c r="N27" s="1073"/>
      <c r="O27" s="1098" t="str">
        <f t="shared" si="0"/>
        <v>1900</v>
      </c>
    </row>
    <row r="28" spans="2:24" ht="12" customHeight="1">
      <c r="B28" s="1074"/>
      <c r="C28" s="1074"/>
      <c r="D28" s="1074"/>
      <c r="E28" s="1074"/>
      <c r="F28" s="1075"/>
      <c r="G28" s="1076"/>
      <c r="H28" s="1076"/>
      <c r="I28" s="1076"/>
      <c r="J28" s="1077"/>
      <c r="K28" s="1077"/>
      <c r="L28" s="1743" t="str">
        <f>IF(K28="","",VLOOKUP(K28,'F9'!$C$27:$Z$34,10,FALSE))</f>
        <v/>
      </c>
      <c r="M28" s="1744" t="str">
        <f>IF(K28="","",VLOOKUP(K28,'F9'!$C$27:$Z$34,13,FALSE))</f>
        <v/>
      </c>
      <c r="N28" s="1078"/>
      <c r="O28" s="1098" t="str">
        <f t="shared" si="0"/>
        <v>1900</v>
      </c>
    </row>
    <row r="29" spans="2:24">
      <c r="C29" s="1079" t="s">
        <v>716</v>
      </c>
      <c r="D29" s="1080"/>
      <c r="E29" s="1080"/>
      <c r="F29" s="1081"/>
      <c r="G29" s="1082">
        <f>SUM(G7:G28)</f>
        <v>0</v>
      </c>
      <c r="H29" s="1082">
        <f>SUM(H7:H28)</f>
        <v>0</v>
      </c>
      <c r="J29" s="1083"/>
      <c r="K29" s="1083"/>
      <c r="L29" s="1745"/>
      <c r="M29" s="1746"/>
      <c r="O29" s="1062"/>
      <c r="P29" s="370"/>
    </row>
    <row r="30" spans="2:24">
      <c r="B30" s="1084"/>
      <c r="F30" s="1085"/>
      <c r="J30" s="1083"/>
      <c r="K30" s="1083"/>
      <c r="L30" s="1746"/>
      <c r="M30" s="1746"/>
      <c r="O30" s="1062"/>
      <c r="P30" s="370"/>
    </row>
    <row r="31" spans="2:24">
      <c r="B31" s="1086"/>
      <c r="C31" s="1087"/>
      <c r="D31" s="1087"/>
      <c r="E31" s="1087"/>
      <c r="F31" s="1088"/>
      <c r="G31" s="1087"/>
      <c r="H31" s="1087"/>
      <c r="I31" s="1087"/>
      <c r="J31" s="1083"/>
      <c r="K31" s="1083"/>
      <c r="L31" s="1746"/>
      <c r="M31" s="1746"/>
      <c r="N31" s="1087"/>
      <c r="O31" s="1099"/>
      <c r="P31" s="757"/>
      <c r="Q31" s="756"/>
      <c r="R31" s="756"/>
      <c r="S31" s="756"/>
      <c r="T31" s="756"/>
    </row>
    <row r="32" spans="2:24">
      <c r="B32" s="1087"/>
      <c r="C32" s="1087"/>
      <c r="D32" s="1087"/>
      <c r="E32" s="1087"/>
      <c r="F32" s="1088"/>
      <c r="G32" s="1087"/>
      <c r="H32" s="1087"/>
      <c r="I32" s="1087"/>
      <c r="J32" s="1083"/>
      <c r="K32" s="1083"/>
      <c r="L32" s="1746"/>
      <c r="M32" s="1746"/>
      <c r="O32" s="1100"/>
      <c r="P32" s="758"/>
      <c r="Q32" s="758"/>
      <c r="R32" s="758"/>
      <c r="S32" s="758"/>
      <c r="T32" s="758"/>
      <c r="U32" s="538"/>
      <c r="V32" s="538"/>
      <c r="W32" s="538"/>
      <c r="X32" s="538"/>
    </row>
    <row r="33" spans="2:24">
      <c r="B33" s="1089" t="s">
        <v>4338</v>
      </c>
      <c r="C33" s="1090"/>
      <c r="D33" s="1090"/>
      <c r="E33" s="1090"/>
      <c r="F33" s="1090"/>
      <c r="G33" s="1090"/>
      <c r="H33" s="1090"/>
      <c r="I33" s="1090"/>
      <c r="J33" s="1090"/>
      <c r="K33" s="1090"/>
      <c r="L33" s="1747"/>
      <c r="M33" s="1747"/>
      <c r="N33" s="1091"/>
      <c r="O33" s="1101"/>
      <c r="P33" s="760"/>
      <c r="Q33" s="760"/>
      <c r="R33" s="760"/>
      <c r="S33" s="760"/>
      <c r="T33" s="760"/>
      <c r="U33" s="538"/>
      <c r="V33" s="538"/>
      <c r="W33" s="538"/>
      <c r="X33" s="538"/>
    </row>
    <row r="34" spans="2:24" ht="6.75" customHeight="1">
      <c r="B34" s="1092"/>
      <c r="C34" s="1093"/>
      <c r="D34" s="1094"/>
      <c r="E34" s="1094"/>
      <c r="F34" s="1094"/>
      <c r="G34" s="1094"/>
      <c r="H34" s="1094"/>
      <c r="I34" s="1094"/>
      <c r="J34" s="1094"/>
      <c r="K34" s="1094"/>
      <c r="L34" s="1748"/>
      <c r="M34" s="1748"/>
      <c r="N34" s="1092"/>
      <c r="O34" s="1102"/>
      <c r="P34" s="761"/>
      <c r="Q34" s="761"/>
      <c r="R34" s="761"/>
      <c r="S34" s="761"/>
      <c r="T34" s="761"/>
      <c r="U34" s="538"/>
      <c r="V34" s="538"/>
      <c r="W34" s="538"/>
      <c r="X34" s="538"/>
    </row>
    <row r="35" spans="2:24">
      <c r="B35" s="1095">
        <f>'F1'!$K$17</f>
        <v>0</v>
      </c>
      <c r="C35" s="1096"/>
      <c r="D35" s="1096"/>
      <c r="E35" s="1096"/>
      <c r="F35" s="1096"/>
      <c r="G35" s="1096"/>
      <c r="H35" s="1096"/>
      <c r="I35" s="1096"/>
      <c r="J35" s="1096"/>
      <c r="K35" s="1096"/>
      <c r="L35" s="1749"/>
      <c r="M35" s="1749"/>
      <c r="N35" s="1097"/>
      <c r="O35" s="1103"/>
      <c r="P35" s="739"/>
      <c r="Q35" s="739"/>
      <c r="R35" s="739"/>
      <c r="S35" s="739"/>
      <c r="T35" s="739"/>
      <c r="U35" s="538"/>
      <c r="V35" s="538"/>
      <c r="W35" s="538"/>
      <c r="X35" s="538"/>
    </row>
    <row r="36" spans="2:24">
      <c r="B36" s="1087"/>
      <c r="C36" s="1087"/>
      <c r="D36" s="1087"/>
      <c r="E36" s="1087"/>
      <c r="F36" s="1088"/>
      <c r="G36" s="1087"/>
      <c r="H36" s="1087"/>
      <c r="I36" s="1087"/>
      <c r="J36" s="1083"/>
      <c r="K36" s="1083"/>
      <c r="L36" s="1746"/>
      <c r="M36" s="1746"/>
      <c r="N36" s="1087"/>
      <c r="O36" s="1100"/>
      <c r="P36" s="758"/>
      <c r="Q36" s="758"/>
      <c r="R36" s="758"/>
      <c r="S36" s="758"/>
      <c r="T36" s="758"/>
      <c r="U36" s="538"/>
      <c r="V36" s="538"/>
      <c r="W36" s="538"/>
      <c r="X36" s="538"/>
    </row>
    <row r="37" spans="2:24">
      <c r="B37" s="1087"/>
      <c r="C37" s="1087"/>
      <c r="D37" s="1087"/>
      <c r="E37" s="1087"/>
      <c r="F37" s="1088"/>
      <c r="G37" s="1087"/>
      <c r="H37" s="1087"/>
      <c r="I37" s="1087"/>
      <c r="J37" s="1083"/>
      <c r="K37" s="1083"/>
      <c r="L37" s="1746"/>
      <c r="M37" s="1746"/>
      <c r="N37" s="1087" t="s">
        <v>12083</v>
      </c>
      <c r="O37" s="1100"/>
      <c r="P37" s="758"/>
      <c r="Q37" s="758"/>
      <c r="R37" s="758"/>
      <c r="S37" s="758"/>
      <c r="T37" s="758"/>
      <c r="U37" s="538"/>
      <c r="V37" s="538"/>
      <c r="W37" s="538"/>
      <c r="X37" s="538"/>
    </row>
    <row r="38" spans="2:24">
      <c r="F38" s="1085"/>
      <c r="J38" s="1083"/>
      <c r="K38" s="1083"/>
      <c r="L38" s="1746"/>
      <c r="M38" s="1746"/>
      <c r="O38" s="1058"/>
      <c r="P38" s="370"/>
    </row>
    <row r="39" spans="2:24">
      <c r="F39" s="1085"/>
      <c r="J39" s="1083"/>
      <c r="K39" s="1083"/>
      <c r="L39" s="1746"/>
      <c r="M39" s="1746"/>
      <c r="O39" s="1058"/>
      <c r="P39" s="370"/>
    </row>
    <row r="40" spans="2:24">
      <c r="F40" s="1085"/>
      <c r="J40" s="1083"/>
      <c r="K40" s="1083"/>
      <c r="L40" s="1746"/>
      <c r="M40" s="1746"/>
      <c r="O40" s="1058"/>
      <c r="P40" s="370"/>
    </row>
    <row r="41" spans="2:24">
      <c r="F41" s="1085"/>
      <c r="J41" s="1083"/>
      <c r="K41" s="1083"/>
      <c r="L41" s="1746"/>
      <c r="M41" s="1746"/>
      <c r="O41" s="1058"/>
      <c r="P41" s="370"/>
    </row>
    <row r="42" spans="2:24">
      <c r="F42" s="1085"/>
      <c r="J42" s="1083"/>
      <c r="K42" s="1083"/>
      <c r="L42" s="1746"/>
      <c r="M42" s="1746"/>
      <c r="O42" s="1058"/>
    </row>
    <row r="43" spans="2:24">
      <c r="F43" s="1085"/>
      <c r="J43" s="1083"/>
      <c r="K43" s="1083"/>
      <c r="L43" s="1746"/>
      <c r="M43" s="1746"/>
      <c r="O43" s="1058"/>
    </row>
    <row r="44" spans="2:24">
      <c r="F44" s="1085"/>
      <c r="J44" s="1083"/>
      <c r="K44" s="1083"/>
      <c r="L44" s="1746"/>
      <c r="M44" s="1746"/>
      <c r="O44" s="1058"/>
    </row>
    <row r="45" spans="2:24">
      <c r="F45" s="1085"/>
      <c r="J45" s="1083"/>
      <c r="K45" s="1083"/>
      <c r="L45" s="1746"/>
      <c r="M45" s="1746"/>
      <c r="O45" s="1058"/>
    </row>
    <row r="46" spans="2:24">
      <c r="F46" s="1085"/>
      <c r="J46" s="1083"/>
      <c r="K46" s="1083"/>
      <c r="L46" s="1746"/>
      <c r="M46" s="1746"/>
      <c r="O46" s="1058"/>
    </row>
    <row r="47" spans="2:24">
      <c r="F47" s="1085"/>
      <c r="J47" s="1083"/>
      <c r="K47" s="1083"/>
      <c r="L47" s="1746"/>
      <c r="M47" s="1746"/>
      <c r="O47" s="1058"/>
    </row>
    <row r="48" spans="2:24">
      <c r="F48" s="1085"/>
      <c r="J48" s="1083"/>
      <c r="K48" s="1083"/>
      <c r="L48" s="1746"/>
      <c r="M48" s="1746"/>
      <c r="O48" s="1058"/>
    </row>
    <row r="49" spans="6:27">
      <c r="F49" s="1085"/>
      <c r="J49" s="1083"/>
      <c r="K49" s="1083"/>
      <c r="L49" s="1746"/>
      <c r="M49" s="1746"/>
      <c r="O49" s="1058"/>
    </row>
    <row r="50" spans="6:27">
      <c r="F50" s="1085"/>
      <c r="J50" s="1083"/>
      <c r="K50" s="1083"/>
      <c r="L50" s="1746"/>
      <c r="M50" s="1746"/>
      <c r="O50" s="1058"/>
    </row>
    <row r="51" spans="6:27">
      <c r="F51" s="1085"/>
      <c r="J51" s="1083"/>
      <c r="K51" s="1083"/>
      <c r="L51" s="1746"/>
      <c r="M51" s="1746"/>
      <c r="O51" s="1058"/>
    </row>
    <row r="52" spans="6:27">
      <c r="F52" s="1085"/>
      <c r="J52" s="1083"/>
      <c r="K52" s="1083"/>
      <c r="L52" s="1746"/>
      <c r="M52" s="1746"/>
      <c r="O52" s="1058"/>
    </row>
    <row r="53" spans="6:27">
      <c r="F53" s="1085"/>
      <c r="J53" s="1083"/>
      <c r="K53" s="1083"/>
      <c r="L53" s="1746"/>
      <c r="M53" s="1746"/>
      <c r="O53" s="1058"/>
    </row>
    <row r="54" spans="6:27">
      <c r="F54" s="1085"/>
      <c r="J54" s="1083"/>
      <c r="K54" s="1083"/>
      <c r="L54" s="1746"/>
      <c r="M54" s="1746"/>
      <c r="O54" s="1058"/>
    </row>
    <row r="55" spans="6:27">
      <c r="F55" s="1085"/>
      <c r="J55" s="1083"/>
      <c r="K55" s="1083"/>
      <c r="L55" s="1746"/>
      <c r="M55" s="1746"/>
      <c r="O55" s="1058"/>
    </row>
    <row r="56" spans="6:27">
      <c r="F56" s="1085"/>
      <c r="J56" s="1083"/>
      <c r="K56" s="1083"/>
      <c r="L56" s="1746"/>
      <c r="M56" s="1746"/>
      <c r="O56" s="1058"/>
    </row>
    <row r="57" spans="6:27">
      <c r="F57" s="1085"/>
      <c r="J57" s="1083"/>
      <c r="K57" s="1083"/>
      <c r="L57" s="1746"/>
      <c r="M57" s="1746"/>
      <c r="O57" s="1058"/>
    </row>
    <row r="58" spans="6:27">
      <c r="F58" s="1085"/>
      <c r="J58" s="1083"/>
      <c r="K58" s="1083"/>
      <c r="L58" s="1746"/>
      <c r="M58" s="1746"/>
      <c r="O58" s="1058"/>
    </row>
    <row r="59" spans="6:27">
      <c r="F59" s="1085"/>
      <c r="J59" s="1083"/>
      <c r="K59" s="1083"/>
      <c r="L59" s="1746"/>
      <c r="M59" s="1746"/>
      <c r="O59" s="1058"/>
    </row>
    <row r="60" spans="6:27">
      <c r="F60" s="1085"/>
      <c r="J60" s="1083"/>
      <c r="K60" s="1083"/>
      <c r="L60" s="1746"/>
      <c r="M60" s="1746"/>
      <c r="O60" s="1058"/>
    </row>
    <row r="61" spans="6:27">
      <c r="F61" s="1085"/>
      <c r="J61" s="1083"/>
      <c r="K61" s="1083"/>
      <c r="L61" s="1746"/>
      <c r="M61" s="1746"/>
      <c r="O61" s="1058"/>
      <c r="V61" s="370"/>
      <c r="W61" s="370"/>
      <c r="X61" s="370"/>
      <c r="Y61" s="370"/>
      <c r="Z61" s="370"/>
      <c r="AA61" s="370"/>
    </row>
    <row r="62" spans="6:27">
      <c r="F62" s="1085"/>
      <c r="J62" s="1083"/>
      <c r="K62" s="1083"/>
      <c r="L62" s="1746"/>
      <c r="M62" s="1746"/>
      <c r="O62" s="1058"/>
      <c r="V62" s="370"/>
      <c r="W62" s="370"/>
      <c r="X62" s="370"/>
      <c r="Y62" s="370"/>
      <c r="Z62" s="370"/>
      <c r="AA62" s="370"/>
    </row>
    <row r="63" spans="6:27">
      <c r="F63" s="1085"/>
      <c r="J63" s="1083"/>
      <c r="K63" s="1083"/>
      <c r="L63" s="1746"/>
      <c r="M63" s="1746"/>
      <c r="O63" s="1058"/>
      <c r="V63" s="370"/>
      <c r="W63" s="370"/>
      <c r="X63" s="370"/>
      <c r="Y63" s="370"/>
      <c r="Z63" s="370"/>
      <c r="AA63" s="370"/>
    </row>
    <row r="64" spans="6:27">
      <c r="F64" s="1085"/>
      <c r="J64" s="1083"/>
      <c r="K64" s="1083"/>
      <c r="L64" s="1746"/>
      <c r="M64" s="1746"/>
      <c r="O64" s="1058"/>
      <c r="V64" s="370"/>
      <c r="W64" s="370"/>
      <c r="X64" s="370"/>
      <c r="Y64" s="370"/>
      <c r="Z64" s="370"/>
      <c r="AA64" s="370"/>
    </row>
    <row r="65" spans="6:27">
      <c r="F65" s="1085"/>
      <c r="J65" s="1083"/>
      <c r="K65" s="1083"/>
      <c r="L65" s="1746"/>
      <c r="M65" s="1746"/>
      <c r="O65" s="1058"/>
      <c r="V65" s="370"/>
      <c r="W65" s="370"/>
      <c r="X65" s="370"/>
      <c r="Y65" s="370"/>
      <c r="Z65" s="370"/>
      <c r="AA65" s="370"/>
    </row>
    <row r="66" spans="6:27">
      <c r="F66" s="1085"/>
      <c r="J66" s="1083"/>
      <c r="K66" s="1083"/>
      <c r="L66" s="1746"/>
      <c r="M66" s="1746"/>
      <c r="O66" s="1058"/>
      <c r="V66" s="370"/>
      <c r="W66" s="370"/>
      <c r="X66" s="370"/>
      <c r="Y66" s="370"/>
      <c r="Z66" s="370"/>
      <c r="AA66" s="370"/>
    </row>
    <row r="67" spans="6:27">
      <c r="F67" s="1085"/>
      <c r="J67" s="1083"/>
      <c r="K67" s="1083"/>
      <c r="L67" s="1746"/>
      <c r="M67" s="1746"/>
      <c r="O67" s="1058"/>
      <c r="V67" s="370"/>
      <c r="W67" s="370"/>
      <c r="X67" s="370"/>
      <c r="Y67" s="370"/>
      <c r="Z67" s="370"/>
      <c r="AA67" s="370"/>
    </row>
    <row r="68" spans="6:27">
      <c r="F68" s="1085"/>
      <c r="J68" s="1083"/>
      <c r="K68" s="1083"/>
      <c r="L68" s="1746"/>
      <c r="M68" s="1746"/>
      <c r="O68" s="1058"/>
      <c r="V68" s="370"/>
      <c r="W68" s="370"/>
      <c r="X68" s="370"/>
      <c r="Y68" s="370"/>
      <c r="Z68" s="370"/>
      <c r="AA68" s="370"/>
    </row>
    <row r="69" spans="6:27">
      <c r="F69" s="1085"/>
      <c r="J69" s="1083"/>
      <c r="K69" s="1083"/>
      <c r="L69" s="1746"/>
      <c r="M69" s="1746"/>
      <c r="O69" s="1058"/>
      <c r="V69" s="370"/>
      <c r="W69" s="370"/>
      <c r="X69" s="370"/>
      <c r="Y69" s="370"/>
      <c r="Z69" s="370"/>
      <c r="AA69" s="370"/>
    </row>
    <row r="70" spans="6:27">
      <c r="F70" s="1085"/>
      <c r="J70" s="1083"/>
      <c r="K70" s="1083"/>
      <c r="L70" s="1746"/>
      <c r="M70" s="1746"/>
      <c r="O70" s="1058"/>
      <c r="V70" s="370"/>
      <c r="W70" s="370"/>
      <c r="X70" s="370"/>
      <c r="Y70" s="370"/>
      <c r="Z70" s="370"/>
      <c r="AA70" s="370"/>
    </row>
    <row r="71" spans="6:27">
      <c r="F71" s="1085"/>
      <c r="J71" s="1083"/>
      <c r="K71" s="1083"/>
      <c r="L71" s="1746"/>
      <c r="M71" s="1746"/>
      <c r="O71" s="1058"/>
      <c r="P71" s="370"/>
      <c r="Q71" s="370"/>
      <c r="R71" s="370"/>
      <c r="S71" s="370"/>
      <c r="T71" s="370"/>
      <c r="U71" s="370"/>
    </row>
    <row r="72" spans="6:27">
      <c r="F72" s="1085"/>
      <c r="J72" s="1083"/>
      <c r="K72" s="1083"/>
      <c r="L72" s="1746"/>
      <c r="M72" s="1746"/>
      <c r="O72" s="1058"/>
      <c r="P72" s="370"/>
      <c r="Q72" s="370"/>
      <c r="R72" s="370"/>
      <c r="S72" s="370"/>
      <c r="T72" s="370"/>
      <c r="U72" s="370"/>
    </row>
    <row r="73" spans="6:27">
      <c r="F73" s="1085"/>
      <c r="J73" s="1083"/>
      <c r="K73" s="1083"/>
      <c r="L73" s="1746"/>
      <c r="M73" s="1746"/>
      <c r="O73" s="1058"/>
      <c r="P73" s="370"/>
      <c r="Q73" s="370"/>
      <c r="R73" s="370"/>
      <c r="S73" s="370"/>
      <c r="T73" s="370"/>
      <c r="U73" s="370"/>
    </row>
    <row r="74" spans="6:27">
      <c r="F74" s="1085"/>
      <c r="J74" s="1083"/>
      <c r="K74" s="1083"/>
      <c r="L74" s="1746"/>
      <c r="M74" s="1746"/>
      <c r="O74" s="1058"/>
      <c r="P74" s="370"/>
      <c r="Q74" s="370"/>
      <c r="R74" s="370"/>
      <c r="S74" s="370"/>
      <c r="T74" s="370"/>
      <c r="U74" s="370"/>
    </row>
    <row r="75" spans="6:27">
      <c r="F75" s="1085"/>
      <c r="J75" s="1083"/>
      <c r="K75" s="1083"/>
      <c r="L75" s="1746"/>
      <c r="M75" s="1746"/>
      <c r="O75" s="1058"/>
      <c r="P75" s="370"/>
      <c r="Q75" s="370"/>
      <c r="R75" s="370"/>
      <c r="S75" s="370"/>
      <c r="T75" s="370"/>
      <c r="U75" s="370"/>
    </row>
    <row r="76" spans="6:27">
      <c r="F76" s="1085"/>
      <c r="J76" s="1083"/>
      <c r="K76" s="1083"/>
      <c r="L76" s="1746"/>
      <c r="M76" s="1746"/>
      <c r="O76" s="1058"/>
      <c r="P76" s="370"/>
      <c r="Q76" s="370"/>
      <c r="R76" s="370"/>
      <c r="S76" s="370"/>
      <c r="T76" s="370"/>
      <c r="U76" s="370"/>
    </row>
    <row r="77" spans="6:27">
      <c r="F77" s="1085"/>
      <c r="J77" s="1083"/>
      <c r="K77" s="1083"/>
      <c r="L77" s="1746"/>
      <c r="M77" s="1746"/>
      <c r="O77" s="1058"/>
      <c r="P77" s="370"/>
      <c r="Q77" s="370"/>
      <c r="R77" s="370"/>
      <c r="S77" s="370"/>
      <c r="T77" s="370"/>
      <c r="U77" s="370"/>
    </row>
    <row r="78" spans="6:27">
      <c r="F78" s="1085"/>
      <c r="J78" s="1083"/>
      <c r="K78" s="1083"/>
      <c r="L78" s="1746"/>
      <c r="M78" s="1746"/>
      <c r="O78" s="1058"/>
      <c r="P78" s="370"/>
      <c r="Q78" s="370"/>
      <c r="R78" s="370"/>
      <c r="S78" s="370"/>
      <c r="T78" s="370"/>
      <c r="U78" s="370"/>
    </row>
    <row r="79" spans="6:27">
      <c r="F79" s="1085"/>
      <c r="J79" s="1083"/>
      <c r="K79" s="1083"/>
      <c r="L79" s="1746"/>
      <c r="M79" s="1746"/>
      <c r="O79" s="1058"/>
      <c r="P79" s="370"/>
      <c r="Q79" s="370"/>
      <c r="R79" s="370"/>
      <c r="S79" s="370"/>
      <c r="T79" s="370"/>
      <c r="U79" s="370"/>
    </row>
    <row r="80" spans="6:27">
      <c r="F80" s="1085"/>
      <c r="J80" s="1083"/>
      <c r="K80" s="1083"/>
      <c r="L80" s="1746"/>
      <c r="M80" s="1746"/>
      <c r="O80" s="1058"/>
      <c r="P80" s="370"/>
      <c r="Q80" s="370"/>
      <c r="R80" s="370"/>
      <c r="S80" s="370"/>
      <c r="T80" s="370"/>
      <c r="U80" s="370"/>
    </row>
    <row r="81" spans="6:21">
      <c r="F81" s="1085"/>
      <c r="J81" s="1083"/>
      <c r="K81" s="1083"/>
      <c r="L81" s="1746"/>
      <c r="M81" s="1746"/>
      <c r="O81" s="1058"/>
      <c r="P81" s="370"/>
      <c r="Q81" s="370"/>
      <c r="R81" s="370"/>
      <c r="S81" s="370"/>
      <c r="T81" s="370"/>
      <c r="U81" s="370"/>
    </row>
    <row r="82" spans="6:21">
      <c r="F82" s="1085"/>
      <c r="J82" s="1083"/>
      <c r="K82" s="1083"/>
      <c r="L82" s="1746"/>
      <c r="M82" s="1746"/>
      <c r="O82" s="1058"/>
      <c r="P82" s="370"/>
      <c r="Q82" s="370"/>
      <c r="R82" s="370"/>
      <c r="S82" s="370"/>
      <c r="T82" s="370"/>
      <c r="U82" s="370"/>
    </row>
    <row r="83" spans="6:21">
      <c r="F83" s="1085"/>
      <c r="J83" s="1083"/>
      <c r="K83" s="1083"/>
      <c r="L83" s="1746"/>
      <c r="M83" s="1746"/>
      <c r="O83" s="1058"/>
      <c r="P83" s="370"/>
      <c r="Q83" s="370"/>
      <c r="R83" s="370"/>
      <c r="S83" s="370"/>
      <c r="T83" s="370"/>
      <c r="U83" s="370"/>
    </row>
    <row r="84" spans="6:21">
      <c r="F84" s="1085"/>
      <c r="J84" s="1083"/>
      <c r="K84" s="1083"/>
      <c r="L84" s="1746"/>
      <c r="M84" s="1746"/>
      <c r="O84" s="1058"/>
      <c r="P84" s="370"/>
      <c r="Q84" s="370"/>
      <c r="R84" s="370"/>
      <c r="S84" s="370"/>
      <c r="T84" s="370"/>
      <c r="U84" s="370"/>
    </row>
    <row r="85" spans="6:21">
      <c r="F85" s="1085"/>
      <c r="J85" s="1083"/>
      <c r="K85" s="1083"/>
      <c r="L85" s="1746"/>
      <c r="M85" s="1746"/>
      <c r="O85" s="1058"/>
      <c r="P85" s="370"/>
      <c r="Q85" s="370"/>
      <c r="R85" s="370"/>
      <c r="S85" s="370"/>
      <c r="T85" s="370"/>
      <c r="U85" s="370"/>
    </row>
    <row r="86" spans="6:21">
      <c r="F86" s="1085"/>
      <c r="J86" s="1083"/>
      <c r="K86" s="1083"/>
      <c r="L86" s="1746"/>
      <c r="M86" s="1746"/>
      <c r="O86" s="1058"/>
      <c r="P86" s="370"/>
      <c r="Q86" s="370"/>
      <c r="R86" s="370"/>
      <c r="S86" s="370"/>
      <c r="T86" s="370"/>
      <c r="U86" s="370"/>
    </row>
    <row r="87" spans="6:21">
      <c r="F87" s="1085"/>
      <c r="J87" s="1083"/>
      <c r="K87" s="1083"/>
      <c r="L87" s="1746"/>
      <c r="M87" s="1746"/>
      <c r="O87" s="1058"/>
      <c r="P87" s="370"/>
      <c r="Q87" s="370"/>
      <c r="R87" s="370"/>
      <c r="S87" s="370"/>
      <c r="T87" s="370"/>
      <c r="U87" s="370"/>
    </row>
    <row r="88" spans="6:21">
      <c r="F88" s="1085"/>
      <c r="J88" s="1083"/>
      <c r="K88" s="1083"/>
      <c r="L88" s="1746"/>
      <c r="M88" s="1746"/>
      <c r="O88" s="1058"/>
      <c r="P88" s="370"/>
      <c r="Q88" s="370"/>
      <c r="R88" s="370"/>
      <c r="S88" s="370"/>
      <c r="T88" s="370"/>
      <c r="U88" s="370"/>
    </row>
    <row r="89" spans="6:21">
      <c r="F89" s="1085"/>
      <c r="J89" s="1083"/>
      <c r="K89" s="1083"/>
      <c r="L89" s="1746"/>
      <c r="M89" s="1746"/>
      <c r="O89" s="1058"/>
      <c r="P89" s="370"/>
      <c r="Q89" s="370"/>
      <c r="R89" s="370"/>
      <c r="S89" s="370"/>
      <c r="T89" s="370"/>
      <c r="U89" s="370"/>
    </row>
    <row r="90" spans="6:21">
      <c r="F90" s="1085"/>
      <c r="J90" s="1083"/>
      <c r="K90" s="1083"/>
      <c r="L90" s="1746"/>
      <c r="M90" s="1746"/>
      <c r="O90" s="1058"/>
      <c r="P90" s="370"/>
      <c r="Q90" s="370"/>
      <c r="R90" s="370"/>
      <c r="S90" s="370"/>
      <c r="T90" s="370"/>
      <c r="U90" s="370"/>
    </row>
    <row r="91" spans="6:21">
      <c r="F91" s="1085"/>
      <c r="J91" s="1083"/>
      <c r="K91" s="1083"/>
      <c r="L91" s="1746"/>
      <c r="M91" s="1746"/>
      <c r="O91" s="1058"/>
      <c r="P91" s="370"/>
      <c r="Q91" s="370"/>
      <c r="R91" s="370"/>
      <c r="S91" s="370"/>
      <c r="T91" s="370"/>
      <c r="U91" s="370"/>
    </row>
    <row r="92" spans="6:21">
      <c r="F92" s="1085"/>
      <c r="J92" s="1083"/>
      <c r="K92" s="1083"/>
      <c r="L92" s="1746"/>
      <c r="M92" s="1746"/>
      <c r="O92" s="1058"/>
      <c r="P92" s="370"/>
      <c r="Q92" s="370"/>
      <c r="R92" s="370"/>
      <c r="S92" s="370"/>
      <c r="T92" s="370"/>
      <c r="U92" s="370"/>
    </row>
    <row r="93" spans="6:21">
      <c r="F93" s="1085"/>
      <c r="J93" s="1083"/>
      <c r="K93" s="1083"/>
      <c r="L93" s="1746"/>
      <c r="M93" s="1746"/>
      <c r="O93" s="1058"/>
      <c r="P93" s="370"/>
      <c r="Q93" s="370"/>
      <c r="R93" s="370"/>
      <c r="S93" s="370"/>
      <c r="T93" s="370"/>
      <c r="U93" s="370"/>
    </row>
    <row r="94" spans="6:21">
      <c r="F94" s="1085"/>
      <c r="J94" s="1083"/>
      <c r="K94" s="1083"/>
      <c r="L94" s="1746"/>
      <c r="M94" s="1746"/>
      <c r="O94" s="1058"/>
      <c r="P94" s="370"/>
      <c r="Q94" s="370"/>
      <c r="R94" s="370"/>
      <c r="S94" s="370"/>
      <c r="T94" s="370"/>
      <c r="U94" s="370"/>
    </row>
    <row r="95" spans="6:21">
      <c r="F95" s="1085"/>
      <c r="J95" s="1083"/>
      <c r="K95" s="1083"/>
      <c r="L95" s="1746"/>
      <c r="M95" s="1746"/>
      <c r="O95" s="1058"/>
      <c r="P95" s="370"/>
      <c r="Q95" s="370"/>
      <c r="R95" s="370"/>
      <c r="S95" s="370"/>
      <c r="T95" s="370"/>
      <c r="U95" s="370"/>
    </row>
    <row r="96" spans="6:21">
      <c r="F96" s="1085"/>
      <c r="J96" s="1083"/>
      <c r="K96" s="1083"/>
      <c r="L96" s="1746"/>
      <c r="M96" s="1746"/>
      <c r="O96" s="1058"/>
      <c r="P96" s="370"/>
      <c r="Q96" s="370"/>
      <c r="R96" s="370"/>
      <c r="S96" s="370"/>
      <c r="T96" s="370"/>
      <c r="U96" s="370"/>
    </row>
    <row r="97" spans="6:21">
      <c r="F97" s="1085"/>
      <c r="J97" s="1083"/>
      <c r="K97" s="1083"/>
      <c r="L97" s="1746"/>
      <c r="M97" s="1746"/>
      <c r="O97" s="1058"/>
      <c r="P97" s="370"/>
      <c r="Q97" s="370"/>
      <c r="R97" s="370"/>
      <c r="S97" s="370"/>
      <c r="T97" s="370"/>
      <c r="U97" s="370"/>
    </row>
    <row r="98" spans="6:21">
      <c r="F98" s="1085"/>
      <c r="J98" s="1083"/>
      <c r="K98" s="1083"/>
      <c r="L98" s="1746"/>
      <c r="M98" s="1746"/>
      <c r="O98" s="1058"/>
      <c r="P98" s="370"/>
      <c r="Q98" s="370"/>
      <c r="R98" s="370"/>
      <c r="S98" s="370"/>
      <c r="T98" s="370"/>
      <c r="U98" s="370"/>
    </row>
    <row r="99" spans="6:21">
      <c r="F99" s="1085"/>
      <c r="J99" s="1083"/>
      <c r="K99" s="1083"/>
      <c r="L99" s="1746"/>
      <c r="M99" s="1746"/>
      <c r="O99" s="1058"/>
      <c r="P99" s="370"/>
      <c r="Q99" s="370"/>
      <c r="R99" s="370"/>
      <c r="S99" s="370"/>
      <c r="T99" s="370"/>
      <c r="U99" s="370"/>
    </row>
    <row r="100" spans="6:21">
      <c r="F100" s="1085"/>
      <c r="J100" s="1083"/>
      <c r="K100" s="1083"/>
      <c r="L100" s="1746"/>
      <c r="M100" s="1746"/>
      <c r="O100" s="1058"/>
      <c r="P100" s="370"/>
      <c r="Q100" s="370"/>
      <c r="R100" s="370"/>
      <c r="S100" s="370"/>
      <c r="T100" s="370"/>
      <c r="U100" s="370"/>
    </row>
    <row r="101" spans="6:21">
      <c r="F101" s="1085"/>
      <c r="J101" s="1083"/>
      <c r="K101" s="1083"/>
      <c r="L101" s="1746"/>
      <c r="M101" s="1746"/>
      <c r="O101" s="1058"/>
      <c r="P101" s="370"/>
      <c r="Q101" s="370"/>
      <c r="R101" s="370"/>
      <c r="S101" s="370"/>
      <c r="T101" s="370"/>
      <c r="U101" s="370"/>
    </row>
    <row r="102" spans="6:21">
      <c r="F102" s="1085"/>
      <c r="J102" s="1083"/>
      <c r="K102" s="1083"/>
      <c r="L102" s="1746"/>
      <c r="M102" s="1746"/>
      <c r="O102" s="1058"/>
      <c r="P102" s="370"/>
      <c r="Q102" s="370"/>
      <c r="R102" s="370"/>
      <c r="S102" s="370"/>
      <c r="T102" s="370"/>
      <c r="U102" s="370"/>
    </row>
    <row r="103" spans="6:21">
      <c r="F103" s="1085"/>
      <c r="J103" s="1083"/>
      <c r="K103" s="1083"/>
      <c r="L103" s="1746"/>
      <c r="M103" s="1746"/>
      <c r="O103" s="1058"/>
      <c r="P103" s="370"/>
      <c r="Q103" s="370"/>
      <c r="R103" s="370"/>
      <c r="S103" s="370"/>
      <c r="T103" s="370"/>
      <c r="U103" s="370"/>
    </row>
    <row r="104" spans="6:21">
      <c r="F104" s="1085"/>
      <c r="J104" s="1083"/>
      <c r="K104" s="1083"/>
      <c r="L104" s="1746"/>
      <c r="M104" s="1746"/>
      <c r="O104" s="1058"/>
      <c r="P104" s="370"/>
      <c r="Q104" s="370"/>
      <c r="R104" s="370"/>
      <c r="S104" s="370"/>
      <c r="T104" s="370"/>
      <c r="U104" s="370"/>
    </row>
    <row r="105" spans="6:21">
      <c r="F105" s="1085"/>
      <c r="J105" s="1083"/>
      <c r="K105" s="1083"/>
      <c r="L105" s="1746"/>
      <c r="M105" s="1746"/>
      <c r="O105" s="1058"/>
      <c r="P105" s="370"/>
      <c r="Q105" s="370"/>
      <c r="R105" s="370"/>
      <c r="S105" s="370"/>
      <c r="T105" s="370"/>
      <c r="U105" s="370"/>
    </row>
    <row r="106" spans="6:21">
      <c r="F106" s="1085"/>
      <c r="J106" s="1083"/>
      <c r="K106" s="1083"/>
      <c r="L106" s="1746"/>
      <c r="M106" s="1746"/>
      <c r="O106" s="1058"/>
      <c r="P106" s="370"/>
      <c r="Q106" s="370"/>
      <c r="R106" s="370"/>
      <c r="S106" s="370"/>
      <c r="T106" s="370"/>
      <c r="U106" s="370"/>
    </row>
    <row r="107" spans="6:21">
      <c r="F107" s="1085"/>
      <c r="J107" s="1083"/>
      <c r="K107" s="1083"/>
      <c r="L107" s="1746"/>
      <c r="M107" s="1746"/>
      <c r="O107" s="1058"/>
      <c r="P107" s="370"/>
      <c r="Q107" s="370"/>
      <c r="R107" s="370"/>
      <c r="S107" s="370"/>
      <c r="T107" s="370"/>
      <c r="U107" s="370"/>
    </row>
    <row r="108" spans="6:21">
      <c r="F108" s="1085"/>
      <c r="J108" s="1083"/>
      <c r="K108" s="1083"/>
      <c r="L108" s="1746"/>
      <c r="M108" s="1746"/>
      <c r="O108" s="1058"/>
      <c r="P108" s="370"/>
      <c r="Q108" s="370"/>
      <c r="R108" s="370"/>
      <c r="S108" s="370"/>
      <c r="T108" s="370"/>
      <c r="U108" s="370"/>
    </row>
    <row r="109" spans="6:21">
      <c r="F109" s="1085"/>
      <c r="J109" s="1083"/>
      <c r="K109" s="1083"/>
      <c r="L109" s="1746"/>
      <c r="M109" s="1746"/>
      <c r="O109" s="1058"/>
      <c r="P109" s="370"/>
      <c r="Q109" s="370"/>
      <c r="R109" s="370"/>
      <c r="S109" s="370"/>
      <c r="T109" s="370"/>
      <c r="U109" s="370"/>
    </row>
    <row r="110" spans="6:21">
      <c r="F110" s="1085"/>
      <c r="J110" s="1083"/>
      <c r="K110" s="1083"/>
      <c r="L110" s="1746"/>
      <c r="M110" s="1746"/>
      <c r="O110" s="1058"/>
      <c r="P110" s="370"/>
      <c r="Q110" s="370"/>
      <c r="R110" s="370"/>
      <c r="S110" s="370"/>
      <c r="T110" s="370"/>
      <c r="U110" s="370"/>
    </row>
    <row r="111" spans="6:21">
      <c r="F111" s="1085"/>
      <c r="J111" s="1083"/>
      <c r="K111" s="1083"/>
      <c r="L111" s="1746"/>
      <c r="M111" s="1746"/>
      <c r="O111" s="1058"/>
      <c r="P111" s="370"/>
      <c r="Q111" s="370"/>
      <c r="R111" s="370"/>
      <c r="S111" s="370"/>
      <c r="T111" s="370"/>
      <c r="U111" s="370"/>
    </row>
    <row r="112" spans="6:21">
      <c r="F112" s="1085"/>
      <c r="J112" s="1083"/>
      <c r="K112" s="1083"/>
      <c r="L112" s="1746"/>
      <c r="M112" s="1746"/>
      <c r="O112" s="1058"/>
      <c r="P112" s="370"/>
      <c r="Q112" s="370"/>
      <c r="R112" s="370"/>
      <c r="S112" s="370"/>
      <c r="T112" s="370"/>
      <c r="U112" s="370"/>
    </row>
    <row r="113" spans="6:21">
      <c r="F113" s="1085"/>
      <c r="J113" s="1083"/>
      <c r="K113" s="1083"/>
      <c r="L113" s="1746"/>
      <c r="M113" s="1746"/>
      <c r="O113" s="1058"/>
      <c r="P113" s="370"/>
      <c r="Q113" s="370"/>
      <c r="R113" s="370"/>
      <c r="S113" s="370"/>
      <c r="T113" s="370"/>
      <c r="U113" s="370"/>
    </row>
    <row r="114" spans="6:21">
      <c r="F114" s="1085"/>
      <c r="J114" s="1083"/>
      <c r="K114" s="1083"/>
      <c r="L114" s="1746"/>
      <c r="M114" s="1746"/>
      <c r="O114" s="1058"/>
      <c r="P114" s="370"/>
      <c r="Q114" s="370"/>
      <c r="R114" s="370"/>
      <c r="S114" s="370"/>
      <c r="T114" s="370"/>
      <c r="U114" s="370"/>
    </row>
    <row r="115" spans="6:21">
      <c r="F115" s="1085"/>
      <c r="J115" s="1083"/>
      <c r="K115" s="1083"/>
      <c r="L115" s="1746"/>
      <c r="M115" s="1746"/>
      <c r="O115" s="1058"/>
      <c r="P115" s="370"/>
      <c r="Q115" s="370"/>
      <c r="R115" s="370"/>
      <c r="S115" s="370"/>
      <c r="T115" s="370"/>
      <c r="U115" s="370"/>
    </row>
    <row r="116" spans="6:21">
      <c r="F116" s="1085"/>
      <c r="J116" s="1083"/>
      <c r="K116" s="1083"/>
      <c r="L116" s="1746"/>
      <c r="M116" s="1746"/>
      <c r="O116" s="1058"/>
      <c r="P116" s="370"/>
      <c r="Q116" s="370"/>
      <c r="R116" s="370"/>
      <c r="S116" s="370"/>
      <c r="T116" s="370"/>
      <c r="U116" s="370"/>
    </row>
    <row r="117" spans="6:21">
      <c r="F117" s="1085"/>
      <c r="J117" s="1083"/>
      <c r="K117" s="1083"/>
      <c r="L117" s="1746"/>
      <c r="M117" s="1746"/>
      <c r="O117" s="1058"/>
      <c r="P117" s="370"/>
      <c r="Q117" s="370"/>
      <c r="R117" s="370"/>
      <c r="S117" s="370"/>
      <c r="T117" s="370"/>
      <c r="U117" s="370"/>
    </row>
    <row r="118" spans="6:21">
      <c r="F118" s="1085"/>
      <c r="J118" s="1083"/>
      <c r="K118" s="1083"/>
      <c r="L118" s="1746"/>
      <c r="M118" s="1746"/>
      <c r="O118" s="1058"/>
      <c r="P118" s="370"/>
      <c r="Q118" s="370"/>
      <c r="R118" s="370"/>
      <c r="S118" s="370"/>
      <c r="T118" s="370"/>
      <c r="U118" s="370"/>
    </row>
    <row r="119" spans="6:21">
      <c r="F119" s="1085"/>
      <c r="J119" s="1083"/>
      <c r="K119" s="1083"/>
      <c r="L119" s="1746"/>
      <c r="M119" s="1746"/>
      <c r="O119" s="1058"/>
      <c r="P119" s="370"/>
      <c r="Q119" s="370"/>
      <c r="R119" s="370"/>
      <c r="S119" s="370"/>
      <c r="T119" s="370"/>
      <c r="U119" s="370"/>
    </row>
    <row r="120" spans="6:21">
      <c r="F120" s="1085"/>
      <c r="J120" s="1083"/>
      <c r="K120" s="1083"/>
      <c r="L120" s="1746"/>
      <c r="M120" s="1746"/>
      <c r="O120" s="1058"/>
      <c r="P120" s="370"/>
      <c r="Q120" s="370"/>
      <c r="R120" s="370"/>
      <c r="S120" s="370"/>
      <c r="T120" s="370"/>
      <c r="U120" s="370"/>
    </row>
    <row r="121" spans="6:21">
      <c r="F121" s="1085"/>
      <c r="J121" s="1083"/>
      <c r="K121" s="1083"/>
      <c r="L121" s="1746"/>
      <c r="M121" s="1746"/>
      <c r="O121" s="1058"/>
      <c r="P121" s="370"/>
      <c r="Q121" s="370"/>
      <c r="R121" s="370"/>
      <c r="S121" s="370"/>
      <c r="T121" s="370"/>
      <c r="U121" s="370"/>
    </row>
    <row r="122" spans="6:21">
      <c r="F122" s="1085"/>
      <c r="J122" s="1083"/>
      <c r="K122" s="1083"/>
      <c r="L122" s="1746"/>
      <c r="M122" s="1746"/>
      <c r="O122" s="1058"/>
      <c r="P122" s="370"/>
      <c r="Q122" s="370"/>
      <c r="R122" s="370"/>
      <c r="S122" s="370"/>
      <c r="T122" s="370"/>
      <c r="U122" s="370"/>
    </row>
    <row r="123" spans="6:21">
      <c r="F123" s="1085"/>
      <c r="J123" s="1083"/>
      <c r="K123" s="1083"/>
      <c r="L123" s="1746"/>
      <c r="M123" s="1746"/>
      <c r="O123" s="1058"/>
      <c r="P123" s="370"/>
      <c r="Q123" s="370"/>
      <c r="R123" s="370"/>
      <c r="S123" s="370"/>
      <c r="T123" s="370"/>
      <c r="U123" s="370"/>
    </row>
    <row r="124" spans="6:21">
      <c r="F124" s="1085"/>
      <c r="J124" s="1083"/>
      <c r="K124" s="1083"/>
      <c r="L124" s="1746"/>
      <c r="M124" s="1746"/>
      <c r="O124" s="1058"/>
      <c r="P124" s="370"/>
      <c r="Q124" s="370"/>
      <c r="R124" s="370"/>
      <c r="S124" s="370"/>
      <c r="T124" s="370"/>
      <c r="U124" s="370"/>
    </row>
    <row r="125" spans="6:21">
      <c r="F125" s="1085"/>
      <c r="J125" s="1083"/>
      <c r="K125" s="1083"/>
      <c r="L125" s="1746"/>
      <c r="M125" s="1746"/>
      <c r="O125" s="1058"/>
      <c r="P125" s="370"/>
      <c r="Q125" s="370"/>
      <c r="R125" s="370"/>
      <c r="S125" s="370"/>
      <c r="T125" s="370"/>
      <c r="U125" s="370"/>
    </row>
    <row r="126" spans="6:21">
      <c r="F126" s="1085"/>
      <c r="J126" s="1083"/>
      <c r="K126" s="1083"/>
      <c r="L126" s="1746"/>
      <c r="M126" s="1746"/>
      <c r="O126" s="1058"/>
      <c r="P126" s="370"/>
      <c r="Q126" s="370"/>
      <c r="R126" s="370"/>
      <c r="S126" s="370"/>
      <c r="T126" s="370"/>
      <c r="U126" s="370"/>
    </row>
    <row r="127" spans="6:21">
      <c r="F127" s="1085"/>
      <c r="J127" s="1083"/>
      <c r="K127" s="1083"/>
      <c r="L127" s="1746"/>
      <c r="M127" s="1746"/>
      <c r="O127" s="1058"/>
      <c r="P127" s="370"/>
      <c r="Q127" s="370"/>
      <c r="R127" s="370"/>
      <c r="S127" s="370"/>
      <c r="T127" s="370"/>
      <c r="U127" s="370"/>
    </row>
    <row r="128" spans="6:21">
      <c r="F128" s="1085"/>
      <c r="J128" s="1083"/>
      <c r="K128" s="1083"/>
      <c r="L128" s="1746"/>
      <c r="M128" s="1746"/>
      <c r="O128" s="1058"/>
      <c r="P128" s="370"/>
      <c r="Q128" s="370"/>
      <c r="R128" s="370"/>
      <c r="S128" s="370"/>
      <c r="T128" s="370"/>
      <c r="U128" s="370"/>
    </row>
    <row r="129" spans="6:21">
      <c r="F129" s="1085"/>
      <c r="J129" s="1083"/>
      <c r="K129" s="1083"/>
      <c r="L129" s="1746"/>
      <c r="M129" s="1746"/>
      <c r="O129" s="1058"/>
      <c r="P129" s="370"/>
      <c r="Q129" s="370"/>
      <c r="R129" s="370"/>
      <c r="S129" s="370"/>
      <c r="T129" s="370"/>
      <c r="U129" s="370"/>
    </row>
    <row r="130" spans="6:21">
      <c r="F130" s="1085"/>
      <c r="J130" s="1083"/>
      <c r="K130" s="1083"/>
      <c r="L130" s="1746"/>
      <c r="M130" s="1746"/>
      <c r="O130" s="1058"/>
      <c r="P130" s="370"/>
      <c r="Q130" s="370"/>
      <c r="R130" s="370"/>
      <c r="S130" s="370"/>
      <c r="T130" s="370"/>
      <c r="U130" s="370"/>
    </row>
    <row r="131" spans="6:21">
      <c r="F131" s="1085"/>
      <c r="J131" s="1083"/>
      <c r="K131" s="1083"/>
      <c r="L131" s="1746"/>
      <c r="M131" s="1746"/>
      <c r="O131" s="1058"/>
      <c r="P131" s="370"/>
      <c r="Q131" s="370"/>
      <c r="R131" s="370"/>
      <c r="S131" s="370"/>
      <c r="T131" s="370"/>
      <c r="U131" s="370"/>
    </row>
    <row r="132" spans="6:21">
      <c r="F132" s="1085"/>
      <c r="J132" s="1083"/>
      <c r="K132" s="1083"/>
      <c r="L132" s="1746"/>
      <c r="M132" s="1746"/>
      <c r="O132" s="1058"/>
      <c r="P132" s="370"/>
      <c r="Q132" s="370"/>
      <c r="R132" s="370"/>
      <c r="S132" s="370"/>
      <c r="T132" s="370"/>
      <c r="U132" s="370"/>
    </row>
    <row r="133" spans="6:21">
      <c r="F133" s="1085"/>
      <c r="J133" s="1083"/>
      <c r="K133" s="1083"/>
      <c r="L133" s="1746"/>
      <c r="M133" s="1746"/>
      <c r="O133" s="1058"/>
      <c r="P133" s="370"/>
      <c r="Q133" s="370"/>
      <c r="R133" s="370"/>
      <c r="S133" s="370"/>
      <c r="T133" s="370"/>
      <c r="U133" s="370"/>
    </row>
    <row r="134" spans="6:21">
      <c r="F134" s="1085"/>
      <c r="J134" s="1083"/>
      <c r="K134" s="1083"/>
      <c r="L134" s="1746"/>
      <c r="M134" s="1746"/>
      <c r="O134" s="1058"/>
      <c r="P134" s="370"/>
      <c r="Q134" s="370"/>
      <c r="R134" s="370"/>
      <c r="S134" s="370"/>
      <c r="T134" s="370"/>
      <c r="U134" s="370"/>
    </row>
    <row r="135" spans="6:21">
      <c r="F135" s="1085"/>
      <c r="J135" s="1083"/>
      <c r="K135" s="1083"/>
      <c r="L135" s="1746"/>
      <c r="M135" s="1746"/>
      <c r="O135" s="1058"/>
      <c r="P135" s="370"/>
      <c r="Q135" s="370"/>
      <c r="R135" s="370"/>
      <c r="S135" s="370"/>
      <c r="T135" s="370"/>
      <c r="U135" s="370"/>
    </row>
    <row r="136" spans="6:21">
      <c r="F136" s="1085"/>
      <c r="J136" s="1083"/>
      <c r="K136" s="1083"/>
      <c r="L136" s="1746"/>
      <c r="M136" s="1746"/>
      <c r="O136" s="1058"/>
      <c r="P136" s="370"/>
      <c r="Q136" s="370"/>
      <c r="R136" s="370"/>
      <c r="S136" s="370"/>
      <c r="T136" s="370"/>
      <c r="U136" s="370"/>
    </row>
    <row r="137" spans="6:21">
      <c r="F137" s="1085"/>
      <c r="J137" s="1083"/>
      <c r="K137" s="1083"/>
      <c r="L137" s="1746"/>
      <c r="M137" s="1746"/>
      <c r="O137" s="1058"/>
      <c r="P137" s="370"/>
      <c r="Q137" s="370"/>
      <c r="R137" s="370"/>
    </row>
    <row r="138" spans="6:21">
      <c r="F138" s="1085"/>
      <c r="J138" s="1083"/>
      <c r="K138" s="1083"/>
      <c r="L138" s="1746"/>
      <c r="M138" s="1746"/>
      <c r="O138" s="1058"/>
      <c r="P138" s="370"/>
      <c r="Q138" s="370"/>
      <c r="R138" s="370"/>
    </row>
    <row r="139" spans="6:21">
      <c r="F139" s="1085"/>
      <c r="J139" s="1083"/>
      <c r="K139" s="1083"/>
      <c r="L139" s="1746"/>
      <c r="M139" s="1746"/>
      <c r="O139" s="1058"/>
      <c r="P139" s="370"/>
      <c r="Q139" s="370"/>
      <c r="R139" s="370"/>
    </row>
    <row r="140" spans="6:21">
      <c r="F140" s="1085"/>
      <c r="J140" s="1083"/>
      <c r="K140" s="1083"/>
      <c r="L140" s="1746"/>
      <c r="M140" s="1746"/>
      <c r="O140" s="1058"/>
      <c r="P140" s="370"/>
      <c r="Q140" s="370"/>
      <c r="R140" s="370"/>
    </row>
    <row r="141" spans="6:21">
      <c r="F141" s="1085"/>
      <c r="J141" s="1083"/>
      <c r="K141" s="1083"/>
      <c r="L141" s="1746"/>
      <c r="M141" s="1746"/>
      <c r="O141" s="1058"/>
      <c r="P141" s="370"/>
      <c r="Q141" s="370"/>
      <c r="R141" s="370"/>
    </row>
    <row r="142" spans="6:21">
      <c r="F142" s="1085"/>
      <c r="J142" s="1083"/>
      <c r="K142" s="1083"/>
      <c r="L142" s="1746"/>
      <c r="M142" s="1746"/>
      <c r="O142" s="1058"/>
      <c r="P142" s="370"/>
      <c r="Q142" s="370"/>
      <c r="R142" s="370"/>
    </row>
    <row r="143" spans="6:21">
      <c r="F143" s="1085"/>
      <c r="J143" s="1083"/>
      <c r="K143" s="1083"/>
      <c r="L143" s="1746"/>
      <c r="M143" s="1746"/>
      <c r="O143" s="1058"/>
      <c r="P143" s="370"/>
      <c r="Q143" s="370"/>
      <c r="R143" s="370"/>
    </row>
    <row r="144" spans="6:21">
      <c r="F144" s="1085"/>
      <c r="J144" s="1083"/>
      <c r="K144" s="1083"/>
      <c r="L144" s="1746"/>
      <c r="M144" s="1746"/>
      <c r="O144" s="1058"/>
      <c r="P144" s="370"/>
      <c r="Q144" s="370"/>
      <c r="R144" s="370"/>
    </row>
    <row r="145" spans="6:18">
      <c r="F145" s="1085"/>
      <c r="J145" s="1083"/>
      <c r="K145" s="1083"/>
      <c r="L145" s="1746"/>
      <c r="M145" s="1746"/>
      <c r="O145" s="1058"/>
      <c r="P145" s="370"/>
      <c r="Q145" s="370"/>
      <c r="R145" s="370"/>
    </row>
    <row r="146" spans="6:18">
      <c r="F146" s="1085"/>
      <c r="J146" s="1083"/>
      <c r="K146" s="1083"/>
      <c r="L146" s="1746"/>
      <c r="M146" s="1746"/>
      <c r="O146" s="1058"/>
      <c r="P146" s="370"/>
      <c r="Q146" s="370"/>
      <c r="R146" s="370"/>
    </row>
    <row r="147" spans="6:18">
      <c r="F147" s="1085"/>
      <c r="J147" s="1083"/>
      <c r="K147" s="1083"/>
      <c r="L147" s="1746"/>
      <c r="M147" s="1746"/>
      <c r="O147" s="1058"/>
      <c r="P147" s="370"/>
      <c r="Q147" s="370"/>
      <c r="R147" s="370"/>
    </row>
    <row r="148" spans="6:18">
      <c r="F148" s="1085"/>
      <c r="J148" s="1083"/>
      <c r="K148" s="1083"/>
      <c r="L148" s="1746"/>
      <c r="M148" s="1746"/>
      <c r="O148" s="1058"/>
      <c r="P148" s="370"/>
      <c r="Q148" s="370"/>
      <c r="R148" s="370"/>
    </row>
    <row r="149" spans="6:18">
      <c r="F149" s="1085"/>
      <c r="J149" s="1083"/>
      <c r="K149" s="1083"/>
      <c r="L149" s="1746"/>
      <c r="M149" s="1746"/>
      <c r="O149" s="1058"/>
      <c r="P149" s="370"/>
      <c r="Q149" s="370"/>
      <c r="R149" s="370"/>
    </row>
    <row r="150" spans="6:18">
      <c r="F150" s="1085"/>
      <c r="J150" s="1083"/>
      <c r="K150" s="1083"/>
      <c r="L150" s="1746"/>
      <c r="M150" s="1746"/>
      <c r="O150" s="1058"/>
      <c r="P150" s="370"/>
      <c r="Q150" s="370"/>
      <c r="R150" s="370"/>
    </row>
    <row r="151" spans="6:18">
      <c r="F151" s="1085"/>
      <c r="J151" s="1083"/>
      <c r="K151" s="1083"/>
      <c r="L151" s="1746"/>
      <c r="M151" s="1746"/>
      <c r="O151" s="1058"/>
      <c r="P151" s="370"/>
      <c r="Q151" s="370"/>
      <c r="R151" s="370"/>
    </row>
    <row r="152" spans="6:18">
      <c r="F152" s="1085"/>
      <c r="J152" s="1083"/>
      <c r="K152" s="1083"/>
      <c r="L152" s="1746"/>
      <c r="M152" s="1746"/>
      <c r="O152" s="1058"/>
      <c r="P152" s="370"/>
      <c r="Q152" s="370"/>
      <c r="R152" s="370"/>
    </row>
    <row r="153" spans="6:18">
      <c r="F153" s="1085"/>
      <c r="J153" s="1083"/>
      <c r="K153" s="1083"/>
      <c r="L153" s="1746"/>
      <c r="M153" s="1746"/>
      <c r="O153" s="1058"/>
      <c r="P153" s="370"/>
      <c r="Q153" s="370"/>
      <c r="R153" s="370"/>
    </row>
    <row r="154" spans="6:18">
      <c r="F154" s="1085"/>
      <c r="J154" s="1083"/>
      <c r="K154" s="1083"/>
      <c r="L154" s="1746"/>
      <c r="M154" s="1746"/>
      <c r="O154" s="1058"/>
      <c r="P154" s="370"/>
      <c r="Q154" s="370"/>
      <c r="R154" s="370"/>
    </row>
    <row r="155" spans="6:18">
      <c r="F155" s="1085"/>
      <c r="J155" s="1083"/>
      <c r="K155" s="1083"/>
      <c r="L155" s="1746"/>
      <c r="M155" s="1746"/>
      <c r="O155" s="1058"/>
      <c r="P155" s="370"/>
      <c r="Q155" s="370"/>
      <c r="R155" s="370"/>
    </row>
    <row r="156" spans="6:18">
      <c r="F156" s="1085"/>
      <c r="J156" s="1083"/>
      <c r="K156" s="1083"/>
      <c r="L156" s="1746"/>
      <c r="M156" s="1746"/>
      <c r="O156" s="1058"/>
      <c r="P156" s="370"/>
      <c r="Q156" s="370"/>
      <c r="R156" s="370"/>
    </row>
    <row r="157" spans="6:18">
      <c r="F157" s="1085"/>
      <c r="J157" s="1083"/>
      <c r="K157" s="1083"/>
      <c r="L157" s="1746"/>
      <c r="M157" s="1746"/>
      <c r="O157" s="1058"/>
      <c r="P157" s="370"/>
      <c r="Q157" s="370"/>
      <c r="R157" s="370"/>
    </row>
    <row r="158" spans="6:18">
      <c r="F158" s="1085"/>
      <c r="J158" s="1083"/>
      <c r="K158" s="1083"/>
      <c r="L158" s="1746"/>
      <c r="M158" s="1746"/>
      <c r="O158" s="1058"/>
      <c r="P158" s="370"/>
      <c r="Q158" s="370"/>
      <c r="R158" s="370"/>
    </row>
    <row r="159" spans="6:18">
      <c r="F159" s="1085"/>
      <c r="J159" s="1083"/>
      <c r="K159" s="1083"/>
      <c r="L159" s="1746"/>
      <c r="M159" s="1746"/>
      <c r="O159" s="1058"/>
      <c r="P159" s="370"/>
      <c r="Q159" s="370"/>
      <c r="R159" s="370"/>
    </row>
    <row r="160" spans="6:18">
      <c r="F160" s="1085"/>
      <c r="J160" s="1083"/>
      <c r="K160" s="1083"/>
      <c r="L160" s="1746"/>
      <c r="M160" s="1746"/>
      <c r="O160" s="1058"/>
      <c r="P160" s="370"/>
      <c r="Q160" s="370"/>
      <c r="R160" s="370"/>
    </row>
    <row r="161" spans="6:18">
      <c r="F161" s="1085"/>
      <c r="J161" s="1083"/>
      <c r="K161" s="1083"/>
      <c r="L161" s="1746"/>
      <c r="M161" s="1746"/>
      <c r="O161" s="1058"/>
      <c r="P161" s="370"/>
      <c r="Q161" s="370"/>
      <c r="R161" s="370"/>
    </row>
    <row r="162" spans="6:18">
      <c r="F162" s="1085"/>
      <c r="J162" s="1083"/>
      <c r="K162" s="1083"/>
      <c r="L162" s="1746"/>
      <c r="M162" s="1746"/>
      <c r="O162" s="1058"/>
      <c r="P162" s="370"/>
      <c r="Q162" s="370"/>
      <c r="R162" s="370"/>
    </row>
    <row r="163" spans="6:18">
      <c r="F163" s="1085"/>
      <c r="J163" s="1083"/>
      <c r="K163" s="1083"/>
      <c r="L163" s="1746"/>
      <c r="M163" s="1746"/>
      <c r="O163" s="1058"/>
      <c r="P163" s="370"/>
      <c r="Q163" s="370"/>
      <c r="R163" s="370"/>
    </row>
    <row r="164" spans="6:18">
      <c r="F164" s="1085"/>
      <c r="J164" s="1083"/>
      <c r="K164" s="1083"/>
      <c r="L164" s="1746"/>
      <c r="M164" s="1746"/>
      <c r="O164" s="1058"/>
      <c r="P164" s="370"/>
      <c r="Q164" s="370"/>
      <c r="R164" s="370"/>
    </row>
    <row r="165" spans="6:18">
      <c r="F165" s="1085"/>
      <c r="J165" s="1083"/>
      <c r="K165" s="1083"/>
      <c r="L165" s="1746"/>
      <c r="M165" s="1746"/>
      <c r="O165" s="1058"/>
      <c r="P165" s="370"/>
      <c r="Q165" s="370"/>
      <c r="R165" s="370"/>
    </row>
    <row r="166" spans="6:18">
      <c r="F166" s="1085"/>
      <c r="J166" s="1083"/>
      <c r="K166" s="1083"/>
      <c r="L166" s="1746"/>
      <c r="M166" s="1746"/>
      <c r="O166" s="1058"/>
      <c r="P166" s="370"/>
      <c r="Q166" s="370"/>
      <c r="R166" s="370"/>
    </row>
    <row r="167" spans="6:18">
      <c r="F167" s="1085"/>
      <c r="J167" s="1083"/>
      <c r="K167" s="1083"/>
      <c r="L167" s="1746"/>
      <c r="M167" s="1746"/>
      <c r="O167" s="1058"/>
      <c r="P167" s="370"/>
      <c r="Q167" s="370"/>
      <c r="R167" s="370"/>
    </row>
    <row r="168" spans="6:18">
      <c r="F168" s="1085"/>
      <c r="J168" s="1083"/>
      <c r="K168" s="1083"/>
      <c r="L168" s="1746"/>
      <c r="M168" s="1746"/>
      <c r="O168" s="1058"/>
      <c r="P168" s="370"/>
      <c r="Q168" s="370"/>
      <c r="R168" s="370"/>
    </row>
    <row r="169" spans="6:18">
      <c r="F169" s="1085"/>
      <c r="J169" s="1083"/>
      <c r="K169" s="1083"/>
      <c r="L169" s="1746"/>
      <c r="M169" s="1746"/>
      <c r="O169" s="1058"/>
      <c r="P169" s="370"/>
      <c r="Q169" s="370"/>
      <c r="R169" s="370"/>
    </row>
    <row r="170" spans="6:18">
      <c r="F170" s="1085"/>
      <c r="J170" s="1083"/>
      <c r="K170" s="1083"/>
      <c r="L170" s="1746"/>
      <c r="M170" s="1746"/>
      <c r="O170" s="1058"/>
      <c r="P170" s="370"/>
      <c r="Q170" s="370"/>
      <c r="R170" s="370"/>
    </row>
    <row r="171" spans="6:18">
      <c r="F171" s="1085"/>
      <c r="J171" s="1083"/>
      <c r="K171" s="1083"/>
      <c r="L171" s="1746"/>
      <c r="M171" s="1746"/>
      <c r="O171" s="1058"/>
      <c r="P171" s="370"/>
      <c r="Q171" s="370"/>
      <c r="R171" s="370"/>
    </row>
    <row r="172" spans="6:18">
      <c r="F172" s="1085"/>
      <c r="J172" s="1083"/>
      <c r="K172" s="1083"/>
      <c r="L172" s="1746"/>
      <c r="M172" s="1746"/>
      <c r="O172" s="1058"/>
      <c r="P172" s="370"/>
      <c r="Q172" s="370"/>
      <c r="R172" s="370"/>
    </row>
    <row r="173" spans="6:18">
      <c r="F173" s="1085"/>
      <c r="J173" s="1083"/>
      <c r="K173" s="1083"/>
      <c r="L173" s="1746"/>
      <c r="M173" s="1746"/>
      <c r="O173" s="1058"/>
      <c r="P173" s="370"/>
      <c r="Q173" s="370"/>
      <c r="R173" s="370"/>
    </row>
    <row r="174" spans="6:18">
      <c r="F174" s="1085"/>
      <c r="J174" s="1083"/>
      <c r="K174" s="1083"/>
      <c r="L174" s="1746"/>
      <c r="M174" s="1746"/>
      <c r="O174" s="1058"/>
      <c r="P174" s="370"/>
      <c r="Q174" s="370"/>
      <c r="R174" s="370"/>
    </row>
    <row r="175" spans="6:18">
      <c r="F175" s="1085"/>
      <c r="J175" s="1083"/>
      <c r="K175" s="1083"/>
      <c r="L175" s="1746"/>
      <c r="M175" s="1746"/>
      <c r="O175" s="1058"/>
      <c r="P175" s="370"/>
      <c r="Q175" s="370"/>
      <c r="R175" s="370"/>
    </row>
    <row r="176" spans="6:18">
      <c r="F176" s="1085"/>
      <c r="J176" s="1083"/>
      <c r="K176" s="1083"/>
      <c r="L176" s="1746"/>
      <c r="M176" s="1746"/>
      <c r="O176" s="1058"/>
      <c r="P176" s="370"/>
      <c r="Q176" s="370"/>
      <c r="R176" s="370"/>
    </row>
    <row r="177" spans="6:18">
      <c r="F177" s="1085"/>
      <c r="J177" s="1083"/>
      <c r="K177" s="1083"/>
      <c r="L177" s="1746"/>
      <c r="M177" s="1746"/>
      <c r="O177" s="1058"/>
      <c r="P177" s="370"/>
      <c r="Q177" s="370"/>
      <c r="R177" s="370"/>
    </row>
    <row r="178" spans="6:18">
      <c r="F178" s="1085"/>
      <c r="J178" s="1083"/>
      <c r="K178" s="1083"/>
      <c r="L178" s="1746"/>
      <c r="M178" s="1746"/>
      <c r="O178" s="1058"/>
      <c r="P178" s="370"/>
      <c r="Q178" s="370"/>
      <c r="R178" s="370"/>
    </row>
    <row r="179" spans="6:18">
      <c r="F179" s="1085"/>
      <c r="J179" s="1083"/>
      <c r="K179" s="1083"/>
      <c r="L179" s="1746"/>
      <c r="M179" s="1746"/>
      <c r="O179" s="1058"/>
      <c r="P179" s="370"/>
      <c r="Q179" s="370"/>
      <c r="R179" s="370"/>
    </row>
    <row r="180" spans="6:18">
      <c r="F180" s="1085"/>
      <c r="J180" s="1083"/>
      <c r="K180" s="1083"/>
      <c r="L180" s="1746"/>
      <c r="M180" s="1746"/>
      <c r="O180" s="1058"/>
      <c r="P180" s="370"/>
      <c r="Q180" s="370"/>
      <c r="R180" s="370"/>
    </row>
    <row r="181" spans="6:18">
      <c r="F181" s="1085"/>
      <c r="J181" s="1083"/>
      <c r="K181" s="1083"/>
      <c r="L181" s="1746"/>
      <c r="M181" s="1746"/>
      <c r="O181" s="1058"/>
      <c r="P181" s="370"/>
      <c r="Q181" s="370"/>
      <c r="R181" s="370"/>
    </row>
    <row r="182" spans="6:18">
      <c r="F182" s="1085"/>
      <c r="J182" s="1083"/>
      <c r="K182" s="1083"/>
      <c r="L182" s="1746"/>
      <c r="M182" s="1746"/>
      <c r="O182" s="1058"/>
      <c r="P182" s="370"/>
      <c r="Q182" s="370"/>
      <c r="R182" s="370"/>
    </row>
    <row r="183" spans="6:18">
      <c r="F183" s="1085"/>
      <c r="J183" s="1083"/>
      <c r="K183" s="1083"/>
      <c r="L183" s="1746"/>
      <c r="M183" s="1746"/>
      <c r="O183" s="1058"/>
      <c r="P183" s="370"/>
      <c r="Q183" s="370"/>
      <c r="R183" s="370"/>
    </row>
    <row r="184" spans="6:18">
      <c r="F184" s="1085"/>
      <c r="J184" s="1083"/>
      <c r="K184" s="1083"/>
      <c r="L184" s="1746"/>
      <c r="M184" s="1746"/>
      <c r="O184" s="1058"/>
      <c r="P184" s="370"/>
      <c r="Q184" s="370"/>
      <c r="R184" s="370"/>
    </row>
    <row r="185" spans="6:18">
      <c r="F185" s="1085"/>
      <c r="J185" s="1083"/>
      <c r="K185" s="1083"/>
      <c r="L185" s="1746"/>
      <c r="M185" s="1746"/>
      <c r="O185" s="1058"/>
      <c r="P185" s="370"/>
      <c r="Q185" s="370"/>
      <c r="R185" s="370"/>
    </row>
    <row r="186" spans="6:18">
      <c r="F186" s="1085"/>
      <c r="J186" s="1083"/>
      <c r="K186" s="1083"/>
      <c r="L186" s="1746"/>
      <c r="M186" s="1746"/>
      <c r="O186" s="1058"/>
      <c r="P186" s="370"/>
      <c r="Q186" s="370"/>
      <c r="R186" s="370"/>
    </row>
    <row r="187" spans="6:18">
      <c r="F187" s="1085"/>
      <c r="J187" s="1083"/>
      <c r="K187" s="1083"/>
      <c r="L187" s="1746"/>
      <c r="M187" s="1746"/>
      <c r="O187" s="1058"/>
      <c r="P187" s="370"/>
      <c r="Q187" s="370"/>
      <c r="R187" s="370"/>
    </row>
    <row r="188" spans="6:18">
      <c r="F188" s="1085"/>
      <c r="J188" s="1083"/>
      <c r="K188" s="1083"/>
      <c r="L188" s="1746"/>
      <c r="M188" s="1746"/>
      <c r="O188" s="1058"/>
      <c r="P188" s="370"/>
      <c r="Q188" s="370"/>
      <c r="R188" s="370"/>
    </row>
    <row r="189" spans="6:18">
      <c r="F189" s="1085"/>
      <c r="J189" s="1083"/>
      <c r="K189" s="1083"/>
      <c r="L189" s="1746"/>
      <c r="M189" s="1746"/>
      <c r="O189" s="1058"/>
      <c r="P189" s="370"/>
      <c r="Q189" s="370"/>
      <c r="R189" s="370"/>
    </row>
    <row r="190" spans="6:18">
      <c r="F190" s="1085"/>
      <c r="J190" s="1083"/>
      <c r="K190" s="1083"/>
      <c r="L190" s="1746"/>
      <c r="M190" s="1746"/>
      <c r="O190" s="1058"/>
      <c r="P190" s="370"/>
      <c r="Q190" s="370"/>
      <c r="R190" s="370"/>
    </row>
    <row r="191" spans="6:18">
      <c r="F191" s="1085"/>
      <c r="J191" s="1083"/>
      <c r="K191" s="1083"/>
      <c r="L191" s="1746"/>
      <c r="M191" s="1746"/>
      <c r="O191" s="1058"/>
      <c r="P191" s="370"/>
      <c r="Q191" s="370"/>
      <c r="R191" s="370"/>
    </row>
    <row r="192" spans="6:18">
      <c r="F192" s="1085"/>
      <c r="J192" s="1083"/>
      <c r="K192" s="1083"/>
      <c r="L192" s="1746"/>
      <c r="M192" s="1746"/>
      <c r="O192" s="1058"/>
      <c r="P192" s="370"/>
      <c r="Q192" s="370"/>
      <c r="R192" s="370"/>
    </row>
    <row r="193" spans="6:18">
      <c r="F193" s="1085"/>
      <c r="J193" s="1083"/>
      <c r="K193" s="1083"/>
      <c r="L193" s="1746"/>
      <c r="M193" s="1746"/>
      <c r="O193" s="1058"/>
      <c r="P193" s="370"/>
      <c r="Q193" s="370"/>
      <c r="R193" s="370"/>
    </row>
    <row r="194" spans="6:18">
      <c r="F194" s="1085"/>
      <c r="J194" s="1083"/>
      <c r="K194" s="1083"/>
      <c r="L194" s="1746"/>
      <c r="M194" s="1746"/>
      <c r="O194" s="1058"/>
      <c r="P194" s="370"/>
      <c r="Q194" s="370"/>
      <c r="R194" s="370"/>
    </row>
    <row r="195" spans="6:18">
      <c r="F195" s="1085"/>
      <c r="J195" s="1083"/>
      <c r="K195" s="1083"/>
      <c r="L195" s="1746"/>
      <c r="M195" s="1746"/>
      <c r="O195" s="1058"/>
      <c r="P195" s="370"/>
      <c r="Q195" s="370"/>
      <c r="R195" s="370"/>
    </row>
    <row r="196" spans="6:18">
      <c r="F196" s="1085"/>
      <c r="J196" s="1083"/>
      <c r="K196" s="1083"/>
      <c r="L196" s="1746"/>
      <c r="M196" s="1746"/>
      <c r="O196" s="1058"/>
      <c r="P196" s="370"/>
      <c r="Q196" s="370"/>
      <c r="R196" s="370"/>
    </row>
    <row r="197" spans="6:18">
      <c r="F197" s="1085"/>
      <c r="J197" s="1083"/>
      <c r="K197" s="1083"/>
      <c r="L197" s="1746"/>
      <c r="M197" s="1746"/>
      <c r="O197" s="1058"/>
      <c r="P197" s="370"/>
      <c r="Q197" s="370"/>
      <c r="R197" s="370"/>
    </row>
    <row r="198" spans="6:18">
      <c r="F198" s="1085"/>
      <c r="J198" s="1083"/>
      <c r="K198" s="1083"/>
      <c r="L198" s="1746"/>
      <c r="M198" s="1746"/>
      <c r="O198" s="1058"/>
      <c r="P198" s="370"/>
      <c r="Q198" s="370"/>
      <c r="R198" s="370"/>
    </row>
    <row r="199" spans="6:18">
      <c r="F199" s="1085"/>
      <c r="J199" s="1083"/>
      <c r="K199" s="1083"/>
      <c r="L199" s="1746"/>
      <c r="M199" s="1746"/>
      <c r="O199" s="1058"/>
      <c r="P199" s="370"/>
      <c r="Q199" s="370"/>
      <c r="R199" s="370"/>
    </row>
    <row r="200" spans="6:18">
      <c r="F200" s="1085"/>
      <c r="J200" s="1083"/>
      <c r="K200" s="1083"/>
      <c r="L200" s="1746"/>
      <c r="M200" s="1746"/>
      <c r="O200" s="1058"/>
      <c r="P200" s="370"/>
      <c r="Q200" s="370"/>
      <c r="R200" s="370"/>
    </row>
    <row r="201" spans="6:18">
      <c r="F201" s="1085"/>
      <c r="J201" s="1083"/>
      <c r="K201" s="1083"/>
      <c r="L201" s="1746"/>
      <c r="M201" s="1746"/>
      <c r="O201" s="1058"/>
      <c r="P201" s="370"/>
      <c r="Q201" s="370"/>
      <c r="R201" s="370"/>
    </row>
    <row r="202" spans="6:18">
      <c r="F202" s="1085"/>
      <c r="J202" s="1083"/>
      <c r="K202" s="1083"/>
      <c r="L202" s="1746"/>
      <c r="M202" s="1746"/>
      <c r="O202" s="1058"/>
      <c r="P202" s="370"/>
      <c r="Q202" s="370"/>
      <c r="R202" s="370"/>
    </row>
    <row r="203" spans="6:18">
      <c r="F203" s="1085"/>
      <c r="J203" s="1083"/>
      <c r="K203" s="1083"/>
      <c r="L203" s="1746"/>
      <c r="M203" s="1746"/>
      <c r="O203" s="1058"/>
      <c r="P203" s="370"/>
      <c r="Q203" s="370"/>
      <c r="R203" s="370"/>
    </row>
    <row r="204" spans="6:18">
      <c r="F204" s="1085"/>
      <c r="J204" s="1083"/>
      <c r="K204" s="1083"/>
      <c r="L204" s="1746"/>
      <c r="M204" s="1746"/>
      <c r="O204" s="1058"/>
      <c r="P204" s="370"/>
      <c r="Q204" s="370"/>
      <c r="R204" s="370"/>
    </row>
    <row r="205" spans="6:18">
      <c r="F205" s="1085"/>
      <c r="J205" s="1083"/>
      <c r="K205" s="1083"/>
      <c r="L205" s="1746"/>
      <c r="M205" s="1746"/>
      <c r="O205" s="1058"/>
      <c r="P205" s="370"/>
      <c r="Q205" s="370"/>
      <c r="R205" s="370"/>
    </row>
    <row r="206" spans="6:18">
      <c r="F206" s="1085"/>
      <c r="J206" s="1083"/>
      <c r="K206" s="1083"/>
      <c r="L206" s="1746"/>
      <c r="M206" s="1746"/>
      <c r="O206" s="1058"/>
      <c r="P206" s="370"/>
      <c r="Q206" s="370"/>
      <c r="R206" s="370"/>
    </row>
    <row r="207" spans="6:18">
      <c r="F207" s="1085"/>
      <c r="J207" s="1083"/>
      <c r="K207" s="1083"/>
      <c r="L207" s="1746"/>
      <c r="M207" s="1746"/>
      <c r="O207" s="1058"/>
      <c r="P207" s="370"/>
      <c r="Q207" s="370"/>
      <c r="R207" s="370"/>
    </row>
    <row r="208" spans="6:18">
      <c r="F208" s="1085"/>
      <c r="J208" s="1083"/>
      <c r="K208" s="1083"/>
      <c r="L208" s="1746"/>
      <c r="M208" s="1746"/>
      <c r="O208" s="1058"/>
      <c r="P208" s="370"/>
      <c r="Q208" s="370"/>
      <c r="R208" s="370"/>
    </row>
    <row r="209" spans="6:18">
      <c r="F209" s="1085"/>
      <c r="J209" s="1083"/>
      <c r="K209" s="1083"/>
      <c r="L209" s="1746"/>
      <c r="M209" s="1746"/>
      <c r="O209" s="1058"/>
      <c r="P209" s="370"/>
      <c r="Q209" s="370"/>
      <c r="R209" s="370"/>
    </row>
    <row r="210" spans="6:18">
      <c r="F210" s="1085"/>
      <c r="J210" s="1083"/>
      <c r="K210" s="1083"/>
      <c r="L210" s="1746"/>
      <c r="M210" s="1746"/>
      <c r="O210" s="1058"/>
      <c r="P210" s="370"/>
      <c r="Q210" s="370"/>
      <c r="R210" s="370"/>
    </row>
    <row r="211" spans="6:18">
      <c r="F211" s="1085"/>
      <c r="J211" s="1083"/>
      <c r="K211" s="1083"/>
      <c r="L211" s="1746"/>
      <c r="M211" s="1746"/>
      <c r="O211" s="1058"/>
      <c r="P211" s="370"/>
      <c r="Q211" s="370"/>
      <c r="R211" s="370"/>
    </row>
    <row r="212" spans="6:18">
      <c r="F212" s="1085"/>
      <c r="J212" s="1083"/>
      <c r="K212" s="1083"/>
      <c r="L212" s="1746"/>
      <c r="M212" s="1746"/>
      <c r="O212" s="1058"/>
      <c r="P212" s="370"/>
      <c r="Q212" s="370"/>
      <c r="R212" s="370"/>
    </row>
    <row r="213" spans="6:18">
      <c r="F213" s="1085"/>
      <c r="J213" s="1083"/>
      <c r="K213" s="1083"/>
      <c r="L213" s="1746"/>
      <c r="M213" s="1746"/>
      <c r="O213" s="1058"/>
      <c r="P213" s="370"/>
      <c r="Q213" s="370"/>
      <c r="R213" s="370"/>
    </row>
    <row r="214" spans="6:18">
      <c r="F214" s="1085"/>
      <c r="J214" s="1083"/>
      <c r="K214" s="1083"/>
      <c r="L214" s="1746"/>
      <c r="M214" s="1746"/>
      <c r="O214" s="1058"/>
      <c r="P214" s="370"/>
      <c r="Q214" s="370"/>
      <c r="R214" s="370"/>
    </row>
    <row r="215" spans="6:18">
      <c r="F215" s="1085"/>
      <c r="J215" s="1083"/>
      <c r="K215" s="1083"/>
      <c r="L215" s="1746"/>
      <c r="M215" s="1746"/>
      <c r="O215" s="1058"/>
      <c r="P215" s="370"/>
      <c r="Q215" s="370"/>
      <c r="R215" s="370"/>
    </row>
    <row r="216" spans="6:18">
      <c r="F216" s="1085"/>
      <c r="J216" s="1083"/>
      <c r="K216" s="1083"/>
      <c r="L216" s="1746"/>
      <c r="M216" s="1746"/>
      <c r="O216" s="1058"/>
      <c r="P216" s="370"/>
      <c r="Q216" s="370"/>
      <c r="R216" s="370"/>
    </row>
    <row r="217" spans="6:18">
      <c r="F217" s="1085"/>
      <c r="J217" s="1083"/>
      <c r="K217" s="1083"/>
      <c r="L217" s="1746"/>
      <c r="M217" s="1746"/>
      <c r="O217" s="1058"/>
      <c r="P217" s="370"/>
      <c r="Q217" s="370"/>
      <c r="R217" s="370"/>
    </row>
    <row r="218" spans="6:18">
      <c r="F218" s="1085"/>
      <c r="J218" s="1083"/>
      <c r="K218" s="1083"/>
      <c r="L218" s="1746"/>
      <c r="M218" s="1746"/>
      <c r="O218" s="1058"/>
      <c r="P218" s="370"/>
      <c r="Q218" s="370"/>
      <c r="R218" s="370"/>
    </row>
    <row r="219" spans="6:18">
      <c r="F219" s="1085"/>
      <c r="J219" s="1083"/>
      <c r="K219" s="1083"/>
      <c r="L219" s="1746"/>
      <c r="M219" s="1746"/>
      <c r="O219" s="1058"/>
      <c r="P219" s="370"/>
      <c r="Q219" s="370"/>
      <c r="R219" s="370"/>
    </row>
    <row r="220" spans="6:18">
      <c r="F220" s="1085"/>
      <c r="J220" s="1083"/>
      <c r="K220" s="1083"/>
      <c r="L220" s="1746"/>
      <c r="M220" s="1746"/>
      <c r="O220" s="1058"/>
      <c r="P220" s="370"/>
      <c r="Q220" s="370"/>
      <c r="R220" s="370"/>
    </row>
    <row r="221" spans="6:18">
      <c r="F221" s="1085"/>
      <c r="J221" s="1083"/>
      <c r="K221" s="1083"/>
      <c r="L221" s="1746"/>
      <c r="M221" s="1746"/>
      <c r="O221" s="1058"/>
      <c r="P221" s="370"/>
      <c r="Q221" s="370"/>
      <c r="R221" s="370"/>
    </row>
    <row r="222" spans="6:18">
      <c r="F222" s="1085"/>
      <c r="J222" s="1083"/>
      <c r="K222" s="1083"/>
      <c r="L222" s="1746"/>
      <c r="M222" s="1746"/>
      <c r="O222" s="1058"/>
      <c r="P222" s="370"/>
      <c r="Q222" s="370"/>
      <c r="R222" s="370"/>
    </row>
    <row r="223" spans="6:18">
      <c r="F223" s="1085"/>
      <c r="J223" s="1083"/>
      <c r="K223" s="1083"/>
      <c r="L223" s="1746"/>
      <c r="M223" s="1746"/>
      <c r="O223" s="1058"/>
      <c r="P223" s="370"/>
      <c r="Q223" s="370"/>
      <c r="R223" s="370"/>
    </row>
    <row r="224" spans="6:18">
      <c r="F224" s="1085"/>
      <c r="J224" s="1083"/>
      <c r="K224" s="1083"/>
      <c r="L224" s="1746"/>
      <c r="M224" s="1746"/>
      <c r="O224" s="1058"/>
      <c r="P224" s="370"/>
      <c r="Q224" s="370"/>
      <c r="R224" s="370"/>
    </row>
    <row r="225" spans="6:18">
      <c r="F225" s="1085"/>
      <c r="J225" s="1083"/>
      <c r="K225" s="1083"/>
      <c r="L225" s="1746"/>
      <c r="M225" s="1746"/>
      <c r="O225" s="1058"/>
      <c r="P225" s="370"/>
      <c r="Q225" s="370"/>
      <c r="R225" s="370"/>
    </row>
    <row r="226" spans="6:18">
      <c r="F226" s="1085"/>
      <c r="J226" s="1083"/>
      <c r="K226" s="1083"/>
      <c r="L226" s="1746"/>
      <c r="M226" s="1746"/>
      <c r="O226" s="1058"/>
      <c r="P226" s="370"/>
      <c r="Q226" s="370"/>
      <c r="R226" s="370"/>
    </row>
    <row r="227" spans="6:18">
      <c r="F227" s="1085"/>
      <c r="J227" s="1083"/>
      <c r="K227" s="1083"/>
      <c r="L227" s="1746"/>
      <c r="M227" s="1746"/>
      <c r="O227" s="1058"/>
      <c r="P227" s="370"/>
      <c r="Q227" s="370"/>
      <c r="R227" s="370"/>
    </row>
    <row r="228" spans="6:18">
      <c r="F228" s="1085"/>
      <c r="J228" s="1083"/>
      <c r="K228" s="1083"/>
      <c r="L228" s="1746"/>
      <c r="M228" s="1746"/>
      <c r="O228" s="1058"/>
      <c r="P228" s="370"/>
      <c r="Q228" s="370"/>
      <c r="R228" s="370"/>
    </row>
    <row r="229" spans="6:18">
      <c r="F229" s="1085"/>
      <c r="J229" s="1083"/>
      <c r="K229" s="1083"/>
      <c r="L229" s="1746"/>
      <c r="M229" s="1746"/>
      <c r="O229" s="1058"/>
      <c r="P229" s="370"/>
      <c r="Q229" s="370"/>
      <c r="R229" s="370"/>
    </row>
    <row r="230" spans="6:18">
      <c r="F230" s="1085"/>
      <c r="J230" s="1083"/>
      <c r="K230" s="1083"/>
      <c r="L230" s="1746"/>
      <c r="M230" s="1746"/>
      <c r="O230" s="1058"/>
      <c r="P230" s="370"/>
      <c r="Q230" s="370"/>
      <c r="R230" s="370"/>
    </row>
    <row r="231" spans="6:18">
      <c r="F231" s="1085"/>
      <c r="J231" s="1083"/>
      <c r="K231" s="1083"/>
      <c r="L231" s="1746"/>
      <c r="M231" s="1746"/>
      <c r="O231" s="1058"/>
      <c r="P231" s="370"/>
      <c r="Q231" s="370"/>
      <c r="R231" s="370"/>
    </row>
    <row r="232" spans="6:18">
      <c r="F232" s="1085"/>
      <c r="J232" s="1083"/>
      <c r="K232" s="1083"/>
      <c r="L232" s="1746"/>
      <c r="M232" s="1746"/>
      <c r="O232" s="1058"/>
      <c r="P232" s="370"/>
      <c r="Q232" s="370"/>
      <c r="R232" s="370"/>
    </row>
    <row r="233" spans="6:18">
      <c r="F233" s="1085"/>
      <c r="J233" s="1083"/>
      <c r="K233" s="1083"/>
      <c r="L233" s="1746"/>
      <c r="M233" s="1746"/>
      <c r="O233" s="1058"/>
      <c r="P233" s="370"/>
      <c r="Q233" s="370"/>
      <c r="R233" s="370"/>
    </row>
    <row r="234" spans="6:18">
      <c r="F234" s="1085"/>
      <c r="J234" s="1083"/>
      <c r="K234" s="1083"/>
      <c r="L234" s="1746"/>
      <c r="M234" s="1746"/>
      <c r="O234" s="1058"/>
      <c r="P234" s="370"/>
      <c r="Q234" s="370"/>
      <c r="R234" s="370"/>
    </row>
    <row r="235" spans="6:18">
      <c r="F235" s="1085"/>
      <c r="J235" s="1083"/>
      <c r="K235" s="1083"/>
      <c r="L235" s="1746"/>
      <c r="M235" s="1746"/>
      <c r="O235" s="1058"/>
      <c r="P235" s="370"/>
      <c r="Q235" s="370"/>
      <c r="R235" s="370"/>
    </row>
    <row r="236" spans="6:18">
      <c r="F236" s="1085"/>
      <c r="J236" s="1083"/>
      <c r="K236" s="1083"/>
      <c r="L236" s="1746"/>
      <c r="M236" s="1746"/>
      <c r="O236" s="1058"/>
      <c r="P236" s="370"/>
      <c r="Q236" s="370"/>
      <c r="R236" s="370"/>
    </row>
    <row r="237" spans="6:18">
      <c r="F237" s="1085"/>
      <c r="J237" s="1083"/>
      <c r="K237" s="1083"/>
      <c r="L237" s="1746"/>
      <c r="M237" s="1746"/>
      <c r="O237" s="1058"/>
      <c r="P237" s="370"/>
      <c r="Q237" s="370"/>
      <c r="R237" s="370"/>
    </row>
    <row r="238" spans="6:18">
      <c r="F238" s="1085"/>
      <c r="J238" s="1083"/>
      <c r="K238" s="1083"/>
      <c r="L238" s="1746"/>
      <c r="M238" s="1746"/>
      <c r="O238" s="1058"/>
      <c r="P238" s="370"/>
      <c r="Q238" s="370"/>
      <c r="R238" s="370"/>
    </row>
    <row r="239" spans="6:18">
      <c r="F239" s="1085"/>
      <c r="J239" s="1083"/>
      <c r="K239" s="1083"/>
      <c r="L239" s="1746"/>
      <c r="M239" s="1746"/>
      <c r="O239" s="1058"/>
      <c r="P239" s="370"/>
      <c r="Q239" s="370"/>
      <c r="R239" s="370"/>
    </row>
    <row r="240" spans="6:18">
      <c r="F240" s="1085"/>
      <c r="J240" s="1083"/>
      <c r="K240" s="1083"/>
      <c r="L240" s="1746"/>
      <c r="M240" s="1746"/>
      <c r="O240" s="1058"/>
      <c r="P240" s="370"/>
      <c r="Q240" s="370"/>
      <c r="R240" s="370"/>
    </row>
    <row r="241" spans="6:18">
      <c r="F241" s="1085"/>
      <c r="J241" s="1083"/>
      <c r="K241" s="1083"/>
      <c r="L241" s="1746"/>
      <c r="M241" s="1746"/>
      <c r="O241" s="1058"/>
      <c r="P241" s="370"/>
      <c r="Q241" s="370"/>
      <c r="R241" s="370"/>
    </row>
    <row r="242" spans="6:18">
      <c r="F242" s="1085"/>
      <c r="J242" s="1083"/>
      <c r="K242" s="1083"/>
      <c r="L242" s="1746"/>
      <c r="M242" s="1746"/>
      <c r="O242" s="1058"/>
      <c r="P242" s="370"/>
      <c r="Q242" s="370"/>
      <c r="R242" s="370"/>
    </row>
    <row r="243" spans="6:18">
      <c r="F243" s="1085"/>
      <c r="J243" s="1083"/>
      <c r="K243" s="1083"/>
      <c r="L243" s="1746"/>
      <c r="M243" s="1746"/>
      <c r="O243" s="1058"/>
      <c r="P243" s="370"/>
      <c r="Q243" s="370"/>
      <c r="R243" s="370"/>
    </row>
    <row r="244" spans="6:18">
      <c r="F244" s="1085"/>
      <c r="J244" s="1083"/>
      <c r="K244" s="1083"/>
      <c r="L244" s="1746"/>
      <c r="M244" s="1746"/>
      <c r="O244" s="1058"/>
      <c r="P244" s="370"/>
      <c r="Q244" s="370"/>
      <c r="R244" s="370"/>
    </row>
    <row r="245" spans="6:18">
      <c r="F245" s="1085"/>
      <c r="J245" s="1083"/>
      <c r="K245" s="1083"/>
      <c r="L245" s="1746"/>
      <c r="M245" s="1746"/>
      <c r="O245" s="1058"/>
      <c r="P245" s="370"/>
      <c r="Q245" s="370"/>
      <c r="R245" s="370"/>
    </row>
    <row r="246" spans="6:18">
      <c r="F246" s="1085"/>
      <c r="J246" s="1083"/>
      <c r="K246" s="1083"/>
      <c r="L246" s="1746"/>
      <c r="M246" s="1746"/>
      <c r="O246" s="1058"/>
      <c r="P246" s="370"/>
      <c r="Q246" s="370"/>
      <c r="R246" s="370"/>
    </row>
    <row r="247" spans="6:18">
      <c r="F247" s="1085"/>
      <c r="J247" s="1083"/>
      <c r="K247" s="1083"/>
      <c r="L247" s="1746"/>
      <c r="M247" s="1746"/>
      <c r="O247" s="1058"/>
      <c r="P247" s="370"/>
      <c r="Q247" s="370"/>
      <c r="R247" s="370"/>
    </row>
    <row r="248" spans="6:18">
      <c r="F248" s="1085"/>
      <c r="J248" s="1083"/>
      <c r="K248" s="1083"/>
      <c r="L248" s="1746"/>
      <c r="M248" s="1746"/>
      <c r="O248" s="1058"/>
      <c r="P248" s="370"/>
      <c r="Q248" s="370"/>
      <c r="R248" s="370"/>
    </row>
    <row r="249" spans="6:18">
      <c r="F249" s="1085"/>
      <c r="J249" s="1083"/>
      <c r="K249" s="1083"/>
      <c r="L249" s="1746"/>
      <c r="M249" s="1746"/>
      <c r="O249" s="1058"/>
      <c r="P249" s="370"/>
      <c r="Q249" s="370"/>
      <c r="R249" s="370"/>
    </row>
    <row r="250" spans="6:18">
      <c r="F250" s="1085"/>
      <c r="J250" s="1083"/>
      <c r="K250" s="1083"/>
      <c r="L250" s="1746"/>
      <c r="M250" s="1746"/>
      <c r="O250" s="1058"/>
      <c r="P250" s="370"/>
      <c r="Q250" s="370"/>
      <c r="R250" s="370"/>
    </row>
    <row r="251" spans="6:18">
      <c r="F251" s="1085"/>
      <c r="J251" s="1083"/>
      <c r="K251" s="1083"/>
      <c r="L251" s="1746"/>
      <c r="M251" s="1746"/>
      <c r="O251" s="1058"/>
      <c r="P251" s="370"/>
      <c r="Q251" s="370"/>
      <c r="R251" s="370"/>
    </row>
    <row r="252" spans="6:18">
      <c r="F252" s="1085"/>
      <c r="J252" s="1083"/>
      <c r="K252" s="1083"/>
      <c r="L252" s="1746"/>
      <c r="M252" s="1746"/>
      <c r="O252" s="1058"/>
      <c r="P252" s="370"/>
      <c r="Q252" s="370"/>
      <c r="R252" s="370"/>
    </row>
    <row r="253" spans="6:18">
      <c r="F253" s="1085"/>
      <c r="J253" s="1083"/>
      <c r="K253" s="1083"/>
      <c r="L253" s="1746"/>
      <c r="M253" s="1746"/>
      <c r="O253" s="1058"/>
      <c r="P253" s="370"/>
      <c r="Q253" s="370"/>
      <c r="R253" s="370"/>
    </row>
    <row r="254" spans="6:18">
      <c r="F254" s="1085"/>
      <c r="J254" s="1083"/>
      <c r="K254" s="1083"/>
      <c r="L254" s="1746"/>
      <c r="M254" s="1746"/>
      <c r="O254" s="1058"/>
      <c r="P254" s="370"/>
      <c r="Q254" s="370"/>
      <c r="R254" s="370"/>
    </row>
    <row r="255" spans="6:18">
      <c r="F255" s="1085"/>
      <c r="J255" s="1083"/>
      <c r="K255" s="1083"/>
      <c r="L255" s="1746"/>
      <c r="M255" s="1746"/>
      <c r="O255" s="1058"/>
      <c r="P255" s="370"/>
      <c r="Q255" s="370"/>
      <c r="R255" s="370"/>
    </row>
    <row r="256" spans="6:18">
      <c r="F256" s="1085"/>
      <c r="J256" s="1083"/>
      <c r="K256" s="1083"/>
      <c r="L256" s="1746"/>
      <c r="M256" s="1746"/>
      <c r="O256" s="1058"/>
      <c r="P256" s="370"/>
      <c r="Q256" s="370"/>
      <c r="R256" s="370"/>
    </row>
    <row r="257" spans="6:18">
      <c r="F257" s="1085"/>
      <c r="J257" s="1083"/>
      <c r="K257" s="1083"/>
      <c r="L257" s="1746"/>
      <c r="M257" s="1746"/>
      <c r="O257" s="1058"/>
      <c r="P257" s="370"/>
      <c r="Q257" s="370"/>
      <c r="R257" s="370"/>
    </row>
    <row r="258" spans="6:18">
      <c r="F258" s="1085"/>
      <c r="J258" s="1083"/>
      <c r="K258" s="1083"/>
      <c r="L258" s="1746"/>
      <c r="M258" s="1746"/>
      <c r="O258" s="1058"/>
      <c r="P258" s="370"/>
      <c r="Q258" s="370"/>
      <c r="R258" s="370"/>
    </row>
    <row r="259" spans="6:18">
      <c r="F259" s="1085"/>
      <c r="J259" s="1083"/>
      <c r="K259" s="1083"/>
      <c r="L259" s="1746"/>
      <c r="M259" s="1746"/>
      <c r="O259" s="1058"/>
      <c r="P259" s="370"/>
      <c r="Q259" s="370"/>
      <c r="R259" s="370"/>
    </row>
    <row r="260" spans="6:18">
      <c r="F260" s="1085"/>
      <c r="J260" s="1083"/>
      <c r="K260" s="1083"/>
      <c r="L260" s="1746"/>
      <c r="M260" s="1746"/>
      <c r="O260" s="1058"/>
      <c r="P260" s="370"/>
      <c r="Q260" s="370"/>
      <c r="R260" s="370"/>
    </row>
    <row r="261" spans="6:18">
      <c r="F261" s="1085"/>
      <c r="J261" s="1083"/>
      <c r="K261" s="1083"/>
      <c r="L261" s="1746"/>
      <c r="M261" s="1746"/>
      <c r="O261" s="1058"/>
      <c r="P261" s="370"/>
      <c r="Q261" s="370"/>
      <c r="R261" s="370"/>
    </row>
    <row r="262" spans="6:18">
      <c r="F262" s="1085"/>
      <c r="J262" s="1083"/>
      <c r="K262" s="1083"/>
      <c r="L262" s="1746"/>
      <c r="M262" s="1746"/>
      <c r="O262" s="1058"/>
      <c r="P262" s="370"/>
      <c r="Q262" s="370"/>
      <c r="R262" s="370"/>
    </row>
    <row r="263" spans="6:18">
      <c r="F263" s="1085"/>
      <c r="J263" s="1083"/>
      <c r="K263" s="1083"/>
      <c r="L263" s="1746"/>
      <c r="M263" s="1746"/>
      <c r="O263" s="1058"/>
      <c r="P263" s="370"/>
      <c r="Q263" s="370"/>
      <c r="R263" s="370"/>
    </row>
    <row r="264" spans="6:18">
      <c r="F264" s="1085"/>
      <c r="J264" s="1083"/>
      <c r="K264" s="1083"/>
      <c r="L264" s="1746"/>
      <c r="M264" s="1746"/>
      <c r="O264" s="1058"/>
      <c r="P264" s="370"/>
      <c r="Q264" s="370"/>
      <c r="R264" s="370"/>
    </row>
    <row r="265" spans="6:18">
      <c r="F265" s="1085"/>
      <c r="J265" s="1083"/>
      <c r="K265" s="1083"/>
      <c r="L265" s="1746"/>
      <c r="M265" s="1746"/>
      <c r="O265" s="1058"/>
      <c r="P265" s="370"/>
      <c r="Q265" s="370"/>
      <c r="R265" s="370"/>
    </row>
    <row r="266" spans="6:18">
      <c r="F266" s="1085"/>
      <c r="J266" s="1083"/>
      <c r="K266" s="1083"/>
      <c r="L266" s="1746"/>
      <c r="M266" s="1746"/>
      <c r="O266" s="1058"/>
      <c r="P266" s="370"/>
      <c r="Q266" s="370"/>
      <c r="R266" s="370"/>
    </row>
    <row r="267" spans="6:18">
      <c r="F267" s="1085"/>
      <c r="J267" s="1083"/>
      <c r="K267" s="1083"/>
      <c r="L267" s="1746"/>
      <c r="M267" s="1746"/>
      <c r="O267" s="1058"/>
      <c r="P267" s="370"/>
      <c r="Q267" s="370"/>
      <c r="R267" s="370"/>
    </row>
    <row r="268" spans="6:18">
      <c r="F268" s="1085"/>
      <c r="J268" s="1083"/>
      <c r="K268" s="1083"/>
      <c r="L268" s="1746"/>
      <c r="M268" s="1746"/>
      <c r="O268" s="1058"/>
      <c r="P268" s="370"/>
      <c r="Q268" s="370"/>
      <c r="R268" s="370"/>
    </row>
    <row r="269" spans="6:18">
      <c r="F269" s="1085"/>
      <c r="J269" s="1083"/>
      <c r="K269" s="1083"/>
      <c r="L269" s="1746"/>
      <c r="M269" s="1746"/>
      <c r="O269" s="1058"/>
      <c r="P269" s="370"/>
      <c r="Q269" s="370"/>
      <c r="R269" s="370"/>
    </row>
    <row r="270" spans="6:18">
      <c r="F270" s="1085"/>
      <c r="J270" s="1083"/>
      <c r="K270" s="1083"/>
      <c r="L270" s="1746"/>
      <c r="M270" s="1746"/>
      <c r="O270" s="1058"/>
      <c r="P270" s="370"/>
      <c r="Q270" s="370"/>
      <c r="R270" s="370"/>
    </row>
    <row r="271" spans="6:18">
      <c r="F271" s="1085"/>
      <c r="J271" s="1083"/>
      <c r="K271" s="1083"/>
      <c r="L271" s="1746"/>
      <c r="M271" s="1746"/>
      <c r="O271" s="1058"/>
      <c r="P271" s="370"/>
      <c r="Q271" s="370"/>
      <c r="R271" s="370"/>
    </row>
    <row r="272" spans="6:18">
      <c r="F272" s="1085"/>
      <c r="J272" s="1083"/>
      <c r="K272" s="1083"/>
      <c r="L272" s="1746"/>
      <c r="M272" s="1746"/>
      <c r="O272" s="1058"/>
      <c r="P272" s="370"/>
      <c r="Q272" s="370"/>
      <c r="R272" s="370"/>
    </row>
    <row r="273" spans="6:18">
      <c r="F273" s="1085"/>
      <c r="J273" s="1083"/>
      <c r="K273" s="1083"/>
      <c r="L273" s="1746"/>
      <c r="M273" s="1746"/>
      <c r="O273" s="1058"/>
      <c r="P273" s="370"/>
      <c r="Q273" s="370"/>
      <c r="R273" s="370"/>
    </row>
    <row r="274" spans="6:18">
      <c r="F274" s="1085"/>
      <c r="J274" s="1083"/>
      <c r="K274" s="1083"/>
      <c r="L274" s="1746"/>
      <c r="M274" s="1746"/>
      <c r="O274" s="1058"/>
      <c r="P274" s="370"/>
      <c r="Q274" s="370"/>
      <c r="R274" s="370"/>
    </row>
    <row r="275" spans="6:18">
      <c r="F275" s="1085"/>
      <c r="J275" s="1083"/>
      <c r="K275" s="1083"/>
      <c r="L275" s="1746"/>
      <c r="M275" s="1746"/>
      <c r="O275" s="1058"/>
      <c r="P275" s="370"/>
      <c r="Q275" s="370"/>
      <c r="R275" s="370"/>
    </row>
    <row r="276" spans="6:18">
      <c r="F276" s="1085"/>
      <c r="J276" s="1083"/>
      <c r="K276" s="1083"/>
      <c r="L276" s="1746"/>
      <c r="M276" s="1746"/>
      <c r="O276" s="1058"/>
      <c r="P276" s="370"/>
      <c r="Q276" s="370"/>
      <c r="R276" s="370"/>
    </row>
    <row r="277" spans="6:18">
      <c r="F277" s="1085"/>
      <c r="J277" s="1083"/>
      <c r="K277" s="1083"/>
      <c r="L277" s="1746"/>
      <c r="M277" s="1746"/>
      <c r="O277" s="1058"/>
      <c r="P277" s="370"/>
      <c r="Q277" s="370"/>
      <c r="R277" s="370"/>
    </row>
    <row r="278" spans="6:18">
      <c r="F278" s="1085"/>
      <c r="J278" s="1083"/>
      <c r="K278" s="1083"/>
      <c r="L278" s="1746"/>
      <c r="M278" s="1746"/>
      <c r="O278" s="1058"/>
      <c r="P278" s="370"/>
      <c r="Q278" s="370"/>
      <c r="R278" s="370"/>
    </row>
    <row r="279" spans="6:18">
      <c r="F279" s="1085"/>
      <c r="J279" s="1083"/>
      <c r="K279" s="1083"/>
      <c r="L279" s="1746"/>
      <c r="M279" s="1746"/>
      <c r="O279" s="1058"/>
      <c r="P279" s="370"/>
      <c r="Q279" s="370"/>
      <c r="R279" s="370"/>
    </row>
    <row r="280" spans="6:18">
      <c r="F280" s="1085"/>
      <c r="J280" s="1083"/>
      <c r="K280" s="1083"/>
      <c r="L280" s="1746"/>
      <c r="M280" s="1746"/>
      <c r="O280" s="1058"/>
      <c r="P280" s="370"/>
      <c r="Q280" s="370"/>
      <c r="R280" s="370"/>
    </row>
    <row r="281" spans="6:18">
      <c r="F281" s="1085"/>
      <c r="J281" s="1083"/>
      <c r="K281" s="1083"/>
      <c r="L281" s="1746"/>
      <c r="M281" s="1746"/>
      <c r="O281" s="1058"/>
      <c r="P281" s="370"/>
      <c r="Q281" s="370"/>
      <c r="R281" s="370"/>
    </row>
    <row r="282" spans="6:18">
      <c r="F282" s="1085"/>
      <c r="J282" s="1083"/>
      <c r="K282" s="1083"/>
      <c r="L282" s="1746"/>
      <c r="M282" s="1746"/>
      <c r="O282" s="1058"/>
      <c r="P282" s="370"/>
      <c r="Q282" s="370"/>
      <c r="R282" s="370"/>
    </row>
    <row r="283" spans="6:18">
      <c r="F283" s="1085"/>
      <c r="J283" s="1083"/>
      <c r="K283" s="1083"/>
      <c r="L283" s="1746"/>
      <c r="M283" s="1746"/>
      <c r="O283" s="1058"/>
      <c r="P283" s="370"/>
      <c r="Q283" s="370"/>
      <c r="R283" s="370"/>
    </row>
    <row r="284" spans="6:18">
      <c r="F284" s="1085"/>
      <c r="J284" s="1083"/>
      <c r="K284" s="1083"/>
      <c r="L284" s="1746"/>
      <c r="M284" s="1746"/>
      <c r="O284" s="1058"/>
      <c r="P284" s="370"/>
      <c r="Q284" s="370"/>
      <c r="R284" s="370"/>
    </row>
    <row r="285" spans="6:18">
      <c r="F285" s="1085"/>
      <c r="J285" s="1083"/>
      <c r="K285" s="1083"/>
      <c r="L285" s="1746"/>
      <c r="M285" s="1746"/>
      <c r="O285" s="1058"/>
      <c r="P285" s="370"/>
      <c r="Q285" s="370"/>
      <c r="R285" s="370"/>
    </row>
    <row r="286" spans="6:18">
      <c r="F286" s="1085"/>
      <c r="J286" s="1083"/>
      <c r="K286" s="1083"/>
      <c r="L286" s="1746"/>
      <c r="M286" s="1746"/>
      <c r="O286" s="1058"/>
      <c r="P286" s="370"/>
      <c r="Q286" s="370"/>
      <c r="R286" s="370"/>
    </row>
    <row r="287" spans="6:18">
      <c r="F287" s="1085"/>
      <c r="J287" s="1083"/>
      <c r="K287" s="1083"/>
      <c r="L287" s="1746"/>
      <c r="M287" s="1746"/>
      <c r="O287" s="1058"/>
      <c r="P287" s="370"/>
      <c r="Q287" s="370"/>
      <c r="R287" s="370"/>
    </row>
    <row r="288" spans="6:18">
      <c r="F288" s="1085"/>
      <c r="J288" s="1083"/>
      <c r="K288" s="1083"/>
      <c r="L288" s="1746"/>
      <c r="M288" s="1746"/>
      <c r="O288" s="1058"/>
      <c r="P288" s="370"/>
      <c r="Q288" s="370"/>
      <c r="R288" s="370"/>
    </row>
    <row r="289" spans="6:18">
      <c r="F289" s="1085"/>
      <c r="J289" s="1083"/>
      <c r="K289" s="1083"/>
      <c r="L289" s="1746"/>
      <c r="M289" s="1746"/>
      <c r="O289" s="1058"/>
      <c r="P289" s="370"/>
      <c r="Q289" s="370"/>
      <c r="R289" s="370"/>
    </row>
    <row r="290" spans="6:18">
      <c r="F290" s="1085"/>
      <c r="J290" s="1083"/>
      <c r="K290" s="1083"/>
      <c r="L290" s="1746"/>
      <c r="M290" s="1746"/>
      <c r="O290" s="1058"/>
      <c r="P290" s="370"/>
      <c r="Q290" s="370"/>
      <c r="R290" s="370"/>
    </row>
    <row r="291" spans="6:18">
      <c r="F291" s="1085"/>
      <c r="J291" s="1083"/>
      <c r="K291" s="1083"/>
      <c r="L291" s="1746"/>
      <c r="M291" s="1746"/>
      <c r="O291" s="1058"/>
      <c r="P291" s="370"/>
      <c r="Q291" s="370"/>
      <c r="R291" s="370"/>
    </row>
    <row r="292" spans="6:18">
      <c r="F292" s="1085"/>
      <c r="J292" s="1083"/>
      <c r="K292" s="1083"/>
      <c r="L292" s="1746"/>
      <c r="M292" s="1746"/>
      <c r="O292" s="1058"/>
      <c r="P292" s="370"/>
      <c r="Q292" s="370"/>
      <c r="R292" s="370"/>
    </row>
    <row r="293" spans="6:18">
      <c r="F293" s="1085"/>
      <c r="J293" s="1083"/>
      <c r="K293" s="1083"/>
      <c r="L293" s="1746"/>
      <c r="M293" s="1746"/>
      <c r="O293" s="1058"/>
      <c r="P293" s="370"/>
      <c r="Q293" s="370"/>
      <c r="R293" s="370"/>
    </row>
    <row r="294" spans="6:18">
      <c r="F294" s="1085"/>
      <c r="J294" s="1083"/>
      <c r="K294" s="1083"/>
      <c r="L294" s="1746"/>
      <c r="M294" s="1746"/>
      <c r="O294" s="1058"/>
      <c r="P294" s="370"/>
      <c r="Q294" s="370"/>
      <c r="R294" s="370"/>
    </row>
    <row r="295" spans="6:18">
      <c r="F295" s="1085"/>
      <c r="J295" s="1083"/>
      <c r="K295" s="1083"/>
      <c r="L295" s="1746"/>
      <c r="M295" s="1746"/>
      <c r="O295" s="1058"/>
      <c r="P295" s="370"/>
      <c r="Q295" s="370"/>
      <c r="R295" s="370"/>
    </row>
    <row r="296" spans="6:18">
      <c r="F296" s="1085"/>
      <c r="J296" s="1083"/>
      <c r="K296" s="1083"/>
      <c r="L296" s="1746"/>
      <c r="M296" s="1746"/>
      <c r="O296" s="1058"/>
      <c r="P296" s="370"/>
      <c r="Q296" s="370"/>
      <c r="R296" s="370"/>
    </row>
    <row r="297" spans="6:18">
      <c r="F297" s="1085"/>
      <c r="J297" s="1083"/>
      <c r="K297" s="1083"/>
      <c r="L297" s="1746"/>
      <c r="M297" s="1746"/>
      <c r="O297" s="1058"/>
      <c r="P297" s="370"/>
      <c r="Q297" s="370"/>
      <c r="R297" s="370"/>
    </row>
    <row r="298" spans="6:18">
      <c r="F298" s="1085"/>
      <c r="J298" s="1083"/>
      <c r="K298" s="1083"/>
      <c r="L298" s="1746"/>
      <c r="M298" s="1746"/>
      <c r="O298" s="1058"/>
      <c r="P298" s="370"/>
      <c r="Q298" s="370"/>
      <c r="R298" s="370"/>
    </row>
    <row r="299" spans="6:18">
      <c r="F299" s="1085"/>
      <c r="J299" s="1083"/>
      <c r="K299" s="1083"/>
      <c r="L299" s="1746"/>
      <c r="M299" s="1746"/>
      <c r="O299" s="1058"/>
      <c r="P299" s="370"/>
      <c r="Q299" s="370"/>
      <c r="R299" s="370"/>
    </row>
    <row r="300" spans="6:18">
      <c r="F300" s="1085"/>
      <c r="J300" s="1083"/>
      <c r="K300" s="1083"/>
      <c r="L300" s="1746"/>
      <c r="M300" s="1746"/>
      <c r="O300" s="1058"/>
      <c r="P300" s="370"/>
      <c r="Q300" s="370"/>
      <c r="R300" s="370"/>
    </row>
    <row r="301" spans="6:18">
      <c r="F301" s="1085"/>
      <c r="J301" s="1083"/>
      <c r="K301" s="1083"/>
      <c r="L301" s="1746"/>
      <c r="M301" s="1746"/>
      <c r="O301" s="1058"/>
      <c r="P301" s="370"/>
      <c r="Q301" s="370"/>
      <c r="R301" s="370"/>
    </row>
    <row r="302" spans="6:18">
      <c r="F302" s="1085"/>
      <c r="J302" s="1083"/>
      <c r="K302" s="1083"/>
      <c r="L302" s="1746"/>
      <c r="M302" s="1746"/>
      <c r="O302" s="1058"/>
      <c r="P302" s="370"/>
      <c r="Q302" s="370"/>
      <c r="R302" s="370"/>
    </row>
    <row r="303" spans="6:18">
      <c r="F303" s="1085"/>
      <c r="J303" s="1083"/>
      <c r="K303" s="1083"/>
      <c r="L303" s="1746"/>
      <c r="M303" s="1746"/>
      <c r="O303" s="1058"/>
      <c r="P303" s="370"/>
      <c r="Q303" s="370"/>
      <c r="R303" s="370"/>
    </row>
    <row r="304" spans="6:18">
      <c r="F304" s="1085"/>
      <c r="J304" s="1083"/>
      <c r="K304" s="1083"/>
      <c r="L304" s="1746"/>
      <c r="M304" s="1746"/>
      <c r="O304" s="1058"/>
      <c r="P304" s="370"/>
      <c r="Q304" s="370"/>
      <c r="R304" s="370"/>
    </row>
    <row r="305" spans="6:18">
      <c r="F305" s="1085"/>
      <c r="J305" s="1083"/>
      <c r="K305" s="1083"/>
      <c r="L305" s="1746"/>
      <c r="M305" s="1746"/>
      <c r="O305" s="1058"/>
      <c r="P305" s="370"/>
      <c r="Q305" s="370"/>
      <c r="R305" s="370"/>
    </row>
    <row r="306" spans="6:18">
      <c r="F306" s="1085"/>
      <c r="J306" s="1083"/>
      <c r="K306" s="1083"/>
      <c r="L306" s="1746"/>
      <c r="M306" s="1746"/>
      <c r="O306" s="1058"/>
      <c r="P306" s="370"/>
      <c r="Q306" s="370"/>
      <c r="R306" s="370"/>
    </row>
    <row r="307" spans="6:18">
      <c r="F307" s="1085"/>
      <c r="J307" s="1083"/>
      <c r="K307" s="1083"/>
      <c r="L307" s="1746"/>
      <c r="M307" s="1746"/>
      <c r="O307" s="1058"/>
      <c r="P307" s="370"/>
      <c r="Q307" s="370"/>
      <c r="R307" s="370"/>
    </row>
    <row r="308" spans="6:18">
      <c r="F308" s="1085"/>
      <c r="J308" s="1083"/>
      <c r="K308" s="1083"/>
      <c r="L308" s="1746"/>
      <c r="M308" s="1746"/>
      <c r="O308" s="1058"/>
      <c r="P308" s="370"/>
      <c r="Q308" s="370"/>
      <c r="R308" s="370"/>
    </row>
    <row r="309" spans="6:18">
      <c r="F309" s="1085"/>
      <c r="J309" s="1083"/>
      <c r="K309" s="1083"/>
      <c r="L309" s="1746"/>
      <c r="M309" s="1746"/>
      <c r="O309" s="1058"/>
      <c r="P309" s="370"/>
      <c r="Q309" s="370"/>
      <c r="R309" s="370"/>
    </row>
    <row r="310" spans="6:18">
      <c r="F310" s="1085"/>
      <c r="J310" s="1083"/>
      <c r="K310" s="1083"/>
      <c r="L310" s="1746"/>
      <c r="M310" s="1746"/>
      <c r="O310" s="1058"/>
      <c r="P310" s="370"/>
      <c r="Q310" s="370"/>
      <c r="R310" s="370"/>
    </row>
    <row r="311" spans="6:18">
      <c r="F311" s="1085"/>
      <c r="J311" s="1083"/>
      <c r="K311" s="1083"/>
      <c r="L311" s="1746"/>
      <c r="M311" s="1746"/>
      <c r="O311" s="1058"/>
      <c r="P311" s="370"/>
      <c r="Q311" s="370"/>
      <c r="R311" s="370"/>
    </row>
    <row r="312" spans="6:18">
      <c r="F312" s="1085"/>
      <c r="J312" s="1083"/>
      <c r="K312" s="1083"/>
      <c r="L312" s="1746"/>
      <c r="M312" s="1746"/>
      <c r="O312" s="1058"/>
      <c r="P312" s="370"/>
      <c r="Q312" s="370"/>
      <c r="R312" s="370"/>
    </row>
    <row r="313" spans="6:18">
      <c r="F313" s="1085"/>
      <c r="J313" s="1083"/>
      <c r="K313" s="1083"/>
      <c r="L313" s="1746"/>
      <c r="M313" s="1746"/>
      <c r="O313" s="1058"/>
      <c r="P313" s="370"/>
      <c r="Q313" s="370"/>
      <c r="R313" s="370"/>
    </row>
    <row r="314" spans="6:18">
      <c r="F314" s="1085"/>
      <c r="J314" s="1083"/>
      <c r="K314" s="1083"/>
      <c r="L314" s="1746"/>
      <c r="M314" s="1746"/>
      <c r="O314" s="1058"/>
      <c r="P314" s="370"/>
      <c r="Q314" s="370"/>
      <c r="R314" s="370"/>
    </row>
    <row r="315" spans="6:18">
      <c r="F315" s="1085"/>
      <c r="J315" s="1083"/>
      <c r="K315" s="1083"/>
      <c r="L315" s="1746"/>
      <c r="M315" s="1746"/>
      <c r="O315" s="1058"/>
      <c r="P315" s="370"/>
      <c r="Q315" s="370"/>
      <c r="R315" s="370"/>
    </row>
    <row r="316" spans="6:18">
      <c r="F316" s="1085"/>
      <c r="J316" s="1083"/>
      <c r="K316" s="1083"/>
      <c r="L316" s="1746"/>
      <c r="M316" s="1746"/>
      <c r="O316" s="1058"/>
      <c r="P316" s="370"/>
      <c r="Q316" s="370"/>
      <c r="R316" s="370"/>
    </row>
    <row r="317" spans="6:18">
      <c r="F317" s="1085"/>
      <c r="J317" s="1083"/>
      <c r="K317" s="1083"/>
      <c r="L317" s="1746"/>
      <c r="M317" s="1746"/>
      <c r="O317" s="1058"/>
      <c r="P317" s="370"/>
      <c r="Q317" s="370"/>
      <c r="R317" s="370"/>
    </row>
    <row r="318" spans="6:18">
      <c r="F318" s="1085"/>
      <c r="J318" s="1083"/>
      <c r="K318" s="1083"/>
      <c r="L318" s="1746"/>
      <c r="M318" s="1746"/>
      <c r="O318" s="1058"/>
      <c r="P318" s="370"/>
      <c r="Q318" s="370"/>
      <c r="R318" s="370"/>
    </row>
    <row r="319" spans="6:18">
      <c r="F319" s="1085"/>
      <c r="J319" s="1083"/>
      <c r="K319" s="1083"/>
      <c r="L319" s="1746"/>
      <c r="M319" s="1746"/>
      <c r="O319" s="1058"/>
      <c r="P319" s="370"/>
      <c r="Q319" s="370"/>
      <c r="R319" s="370"/>
    </row>
    <row r="320" spans="6:18">
      <c r="F320" s="1085"/>
      <c r="J320" s="1083"/>
      <c r="K320" s="1083"/>
      <c r="L320" s="1746"/>
      <c r="M320" s="1746"/>
      <c r="O320" s="1058"/>
      <c r="P320" s="370"/>
      <c r="Q320" s="370"/>
      <c r="R320" s="370"/>
    </row>
    <row r="321" spans="6:19">
      <c r="F321" s="1085"/>
      <c r="J321" s="1083"/>
      <c r="K321" s="1083"/>
      <c r="L321" s="1746"/>
      <c r="M321" s="1746"/>
      <c r="O321" s="1058"/>
      <c r="P321" s="370"/>
      <c r="Q321" s="370"/>
      <c r="R321" s="370"/>
      <c r="S321" s="370"/>
    </row>
    <row r="322" spans="6:19">
      <c r="F322" s="1085"/>
      <c r="J322" s="1083"/>
      <c r="K322" s="1083"/>
      <c r="L322" s="1746"/>
      <c r="M322" s="1746"/>
      <c r="O322" s="1058"/>
      <c r="P322" s="370"/>
      <c r="Q322" s="370"/>
      <c r="R322" s="370"/>
      <c r="S322" s="370"/>
    </row>
    <row r="323" spans="6:19">
      <c r="F323" s="1085"/>
      <c r="J323" s="1083"/>
      <c r="K323" s="1083"/>
      <c r="L323" s="1746"/>
      <c r="M323" s="1746"/>
      <c r="O323" s="1058"/>
      <c r="P323" s="370"/>
      <c r="Q323" s="370"/>
      <c r="R323" s="370"/>
      <c r="S323" s="370"/>
    </row>
    <row r="324" spans="6:19">
      <c r="F324" s="1085"/>
      <c r="J324" s="1083"/>
      <c r="K324" s="1083"/>
      <c r="L324" s="1746"/>
      <c r="M324" s="1746"/>
      <c r="O324" s="1058"/>
      <c r="P324" s="370"/>
      <c r="Q324" s="370"/>
      <c r="R324" s="370"/>
      <c r="S324" s="370"/>
    </row>
    <row r="325" spans="6:19">
      <c r="F325" s="1085"/>
      <c r="J325" s="1083"/>
      <c r="K325" s="1083"/>
      <c r="L325" s="1746"/>
      <c r="M325" s="1746"/>
      <c r="O325" s="1058"/>
      <c r="P325" s="370"/>
      <c r="Q325" s="370"/>
      <c r="R325" s="370"/>
      <c r="S325" s="370"/>
    </row>
    <row r="326" spans="6:19">
      <c r="F326" s="1085"/>
      <c r="J326" s="1083"/>
      <c r="K326" s="1083"/>
      <c r="L326" s="1746"/>
      <c r="M326" s="1746"/>
      <c r="O326" s="1058"/>
      <c r="P326" s="370"/>
      <c r="Q326" s="370"/>
      <c r="R326" s="370"/>
      <c r="S326" s="370"/>
    </row>
    <row r="327" spans="6:19">
      <c r="F327" s="1085"/>
      <c r="J327" s="1083"/>
      <c r="K327" s="1083"/>
      <c r="L327" s="1746"/>
      <c r="M327" s="1746"/>
      <c r="O327" s="1058"/>
      <c r="P327" s="370"/>
      <c r="Q327" s="370"/>
      <c r="R327" s="370"/>
      <c r="S327" s="370"/>
    </row>
    <row r="328" spans="6:19">
      <c r="F328" s="1085"/>
      <c r="J328" s="1083"/>
      <c r="K328" s="1083"/>
      <c r="L328" s="1746"/>
      <c r="M328" s="1746"/>
      <c r="O328" s="1058"/>
      <c r="P328" s="370"/>
      <c r="Q328" s="370"/>
      <c r="R328" s="370"/>
      <c r="S328" s="370"/>
    </row>
    <row r="329" spans="6:19">
      <c r="F329" s="1085"/>
      <c r="J329" s="1083"/>
      <c r="K329" s="1083"/>
      <c r="L329" s="1746"/>
      <c r="M329" s="1746"/>
      <c r="O329" s="1058"/>
      <c r="P329" s="370"/>
      <c r="Q329" s="370"/>
      <c r="R329" s="370"/>
      <c r="S329" s="370"/>
    </row>
    <row r="330" spans="6:19">
      <c r="F330" s="1085"/>
      <c r="J330" s="1083"/>
      <c r="K330" s="1083"/>
      <c r="L330" s="1746"/>
      <c r="M330" s="1746"/>
      <c r="O330" s="1058"/>
      <c r="P330" s="370"/>
      <c r="Q330" s="370"/>
      <c r="R330" s="370"/>
      <c r="S330" s="370"/>
    </row>
    <row r="331" spans="6:19">
      <c r="F331" s="1085"/>
      <c r="J331" s="1083"/>
      <c r="K331" s="1083"/>
      <c r="L331" s="1746"/>
      <c r="M331" s="1746"/>
      <c r="O331" s="1058"/>
      <c r="P331" s="370"/>
      <c r="Q331" s="370"/>
      <c r="R331" s="370"/>
      <c r="S331" s="370"/>
    </row>
    <row r="332" spans="6:19">
      <c r="F332" s="1085"/>
      <c r="J332" s="1083"/>
      <c r="K332" s="1083"/>
      <c r="L332" s="1746"/>
      <c r="M332" s="1746"/>
      <c r="O332" s="1058"/>
      <c r="P332" s="370"/>
      <c r="Q332" s="370"/>
      <c r="R332" s="370"/>
      <c r="S332" s="370"/>
    </row>
    <row r="333" spans="6:19">
      <c r="F333" s="1085"/>
      <c r="J333" s="1083"/>
      <c r="K333" s="1083"/>
      <c r="L333" s="1746"/>
      <c r="M333" s="1746"/>
      <c r="O333" s="1058"/>
      <c r="P333" s="370"/>
      <c r="Q333" s="370"/>
      <c r="R333" s="370"/>
      <c r="S333" s="370"/>
    </row>
    <row r="334" spans="6:19">
      <c r="F334" s="1085"/>
      <c r="J334" s="1083"/>
      <c r="K334" s="1083"/>
      <c r="L334" s="1746"/>
      <c r="M334" s="1746"/>
      <c r="O334" s="1058"/>
      <c r="P334" s="370"/>
      <c r="Q334" s="370"/>
      <c r="R334" s="370"/>
      <c r="S334" s="370"/>
    </row>
    <row r="335" spans="6:19">
      <c r="F335" s="1085"/>
      <c r="J335" s="1083"/>
      <c r="K335" s="1083"/>
      <c r="L335" s="1746"/>
      <c r="M335" s="1746"/>
      <c r="O335" s="1058"/>
      <c r="P335" s="370"/>
      <c r="Q335" s="370"/>
      <c r="R335" s="370"/>
      <c r="S335" s="370"/>
    </row>
    <row r="336" spans="6:19">
      <c r="F336" s="1085"/>
      <c r="J336" s="1083"/>
      <c r="K336" s="1083"/>
      <c r="L336" s="1746"/>
      <c r="M336" s="1746"/>
      <c r="O336" s="1058"/>
      <c r="P336" s="370"/>
      <c r="Q336" s="370"/>
      <c r="R336" s="370"/>
      <c r="S336" s="370"/>
    </row>
    <row r="337" spans="6:19">
      <c r="F337" s="1085"/>
      <c r="J337" s="1083"/>
      <c r="K337" s="1083"/>
      <c r="L337" s="1746"/>
      <c r="M337" s="1746"/>
      <c r="O337" s="1058"/>
      <c r="P337" s="370"/>
      <c r="Q337" s="370"/>
      <c r="R337" s="370"/>
      <c r="S337" s="370"/>
    </row>
    <row r="338" spans="6:19">
      <c r="F338" s="1085"/>
      <c r="J338" s="1083"/>
      <c r="K338" s="1083"/>
      <c r="L338" s="1746"/>
      <c r="M338" s="1746"/>
      <c r="O338" s="1058"/>
      <c r="P338" s="370"/>
      <c r="Q338" s="370"/>
      <c r="R338" s="370"/>
      <c r="S338" s="370"/>
    </row>
    <row r="339" spans="6:19">
      <c r="F339" s="1085"/>
      <c r="J339" s="1083"/>
      <c r="K339" s="1083"/>
      <c r="L339" s="1746"/>
      <c r="M339" s="1746"/>
      <c r="O339" s="1058"/>
      <c r="P339" s="370"/>
      <c r="Q339" s="370"/>
      <c r="R339" s="370"/>
      <c r="S339" s="370"/>
    </row>
    <row r="340" spans="6:19">
      <c r="F340" s="1085"/>
      <c r="J340" s="1083"/>
      <c r="K340" s="1083"/>
      <c r="L340" s="1746"/>
      <c r="M340" s="1746"/>
      <c r="O340" s="1058"/>
      <c r="P340" s="370"/>
      <c r="Q340" s="370"/>
      <c r="R340" s="370"/>
      <c r="S340" s="370"/>
    </row>
    <row r="341" spans="6:19">
      <c r="F341" s="1085"/>
      <c r="J341" s="1083"/>
      <c r="K341" s="1083"/>
      <c r="L341" s="1746"/>
      <c r="M341" s="1746"/>
      <c r="O341" s="1058"/>
      <c r="P341" s="370"/>
      <c r="Q341" s="370"/>
      <c r="R341" s="370"/>
      <c r="S341" s="370"/>
    </row>
    <row r="342" spans="6:19">
      <c r="F342" s="1085"/>
      <c r="J342" s="1083"/>
      <c r="K342" s="1083"/>
      <c r="L342" s="1746"/>
      <c r="M342" s="1746"/>
      <c r="O342" s="1058"/>
      <c r="P342" s="370"/>
      <c r="Q342" s="370"/>
      <c r="R342" s="370"/>
      <c r="S342" s="370"/>
    </row>
    <row r="343" spans="6:19">
      <c r="F343" s="1085"/>
      <c r="J343" s="1083"/>
      <c r="K343" s="1083"/>
      <c r="L343" s="1746"/>
      <c r="M343" s="1746"/>
      <c r="O343" s="1058"/>
      <c r="P343" s="370"/>
      <c r="Q343" s="370"/>
      <c r="R343" s="370"/>
      <c r="S343" s="370"/>
    </row>
    <row r="344" spans="6:19">
      <c r="F344" s="1085"/>
      <c r="J344" s="1083"/>
      <c r="K344" s="1083"/>
      <c r="L344" s="1746"/>
      <c r="M344" s="1746"/>
      <c r="O344" s="1058"/>
      <c r="P344" s="370"/>
      <c r="Q344" s="370"/>
      <c r="R344" s="370"/>
      <c r="S344" s="370"/>
    </row>
    <row r="345" spans="6:19">
      <c r="F345" s="1085"/>
      <c r="J345" s="1083"/>
      <c r="K345" s="1083"/>
      <c r="L345" s="1746"/>
      <c r="M345" s="1746"/>
      <c r="O345" s="1058"/>
      <c r="P345" s="370"/>
      <c r="Q345" s="370"/>
      <c r="R345" s="370"/>
      <c r="S345" s="370"/>
    </row>
    <row r="346" spans="6:19">
      <c r="F346" s="1085"/>
      <c r="J346" s="1083"/>
      <c r="K346" s="1083"/>
      <c r="L346" s="1746"/>
      <c r="M346" s="1746"/>
      <c r="O346" s="1058"/>
      <c r="P346" s="370"/>
      <c r="Q346" s="370"/>
      <c r="R346" s="370"/>
      <c r="S346" s="370"/>
    </row>
    <row r="347" spans="6:19">
      <c r="F347" s="1085"/>
      <c r="J347" s="1083"/>
      <c r="K347" s="1083"/>
      <c r="L347" s="1746"/>
      <c r="M347" s="1746"/>
      <c r="O347" s="1058"/>
      <c r="P347" s="370"/>
      <c r="Q347" s="370"/>
      <c r="R347" s="370"/>
      <c r="S347" s="370"/>
    </row>
    <row r="348" spans="6:19">
      <c r="F348" s="1085"/>
      <c r="J348" s="1083"/>
      <c r="K348" s="1083"/>
      <c r="L348" s="1746"/>
      <c r="M348" s="1746"/>
      <c r="O348" s="1058"/>
      <c r="P348" s="370"/>
      <c r="Q348" s="370"/>
      <c r="R348" s="370"/>
      <c r="S348" s="370"/>
    </row>
    <row r="349" spans="6:19">
      <c r="F349" s="1085"/>
      <c r="J349" s="1083"/>
      <c r="K349" s="1083"/>
      <c r="L349" s="1746"/>
      <c r="M349" s="1746"/>
      <c r="O349" s="1058"/>
      <c r="P349" s="370"/>
      <c r="Q349" s="370"/>
      <c r="R349" s="370"/>
      <c r="S349" s="370"/>
    </row>
    <row r="350" spans="6:19">
      <c r="F350" s="1085"/>
      <c r="J350" s="1083"/>
      <c r="K350" s="1083"/>
      <c r="L350" s="1746"/>
      <c r="M350" s="1746"/>
      <c r="O350" s="1058"/>
      <c r="P350" s="370"/>
      <c r="Q350" s="370"/>
      <c r="R350" s="370"/>
      <c r="S350" s="370"/>
    </row>
    <row r="351" spans="6:19">
      <c r="F351" s="1085"/>
      <c r="J351" s="1083"/>
      <c r="K351" s="1083"/>
      <c r="L351" s="1746"/>
      <c r="M351" s="1746"/>
      <c r="O351" s="1058"/>
      <c r="P351" s="370"/>
      <c r="Q351" s="370"/>
      <c r="R351" s="370"/>
      <c r="S351" s="370"/>
    </row>
    <row r="352" spans="6:19">
      <c r="F352" s="1085"/>
      <c r="J352" s="1083"/>
      <c r="K352" s="1083"/>
      <c r="L352" s="1746"/>
      <c r="M352" s="1746"/>
      <c r="O352" s="1058"/>
      <c r="P352" s="370"/>
      <c r="Q352" s="370"/>
      <c r="R352" s="370"/>
      <c r="S352" s="370"/>
    </row>
    <row r="353" spans="6:21">
      <c r="F353" s="1085"/>
      <c r="J353" s="1083"/>
      <c r="K353" s="1083"/>
      <c r="L353" s="1746"/>
      <c r="M353" s="1746"/>
      <c r="O353" s="1058"/>
      <c r="P353" s="370"/>
      <c r="Q353" s="370"/>
      <c r="R353" s="370"/>
      <c r="S353" s="370"/>
    </row>
    <row r="354" spans="6:21">
      <c r="F354" s="1085"/>
      <c r="J354" s="1083"/>
      <c r="K354" s="1083"/>
      <c r="L354" s="1746"/>
      <c r="M354" s="1746"/>
      <c r="O354" s="1058"/>
      <c r="P354" s="370"/>
      <c r="Q354" s="370"/>
      <c r="R354" s="370"/>
      <c r="S354" s="370"/>
    </row>
    <row r="355" spans="6:21">
      <c r="F355" s="1085"/>
      <c r="J355" s="1083"/>
      <c r="K355" s="1083"/>
      <c r="L355" s="1746"/>
      <c r="M355" s="1746"/>
      <c r="O355" s="1058"/>
      <c r="P355" s="370"/>
      <c r="Q355" s="370"/>
      <c r="R355" s="370"/>
      <c r="S355" s="370"/>
    </row>
    <row r="356" spans="6:21">
      <c r="F356" s="1085"/>
      <c r="J356" s="1083"/>
      <c r="K356" s="1083"/>
      <c r="L356" s="1746"/>
      <c r="M356" s="1746"/>
      <c r="O356" s="1058"/>
      <c r="P356" s="370"/>
      <c r="Q356" s="370"/>
      <c r="R356" s="370"/>
      <c r="S356" s="370"/>
    </row>
    <row r="357" spans="6:21">
      <c r="F357" s="1085"/>
      <c r="J357" s="1083"/>
      <c r="K357" s="1083"/>
      <c r="L357" s="1746"/>
      <c r="M357" s="1746"/>
      <c r="O357" s="1058"/>
      <c r="P357" s="370"/>
      <c r="Q357" s="370"/>
      <c r="R357" s="370"/>
      <c r="S357" s="370"/>
    </row>
    <row r="358" spans="6:21">
      <c r="F358" s="1085"/>
      <c r="J358" s="1083"/>
      <c r="K358" s="1083"/>
      <c r="L358" s="1746"/>
      <c r="M358" s="1746"/>
      <c r="O358" s="1058"/>
      <c r="P358" s="370"/>
      <c r="Q358" s="370"/>
      <c r="R358" s="370"/>
      <c r="S358" s="370"/>
    </row>
    <row r="359" spans="6:21">
      <c r="F359" s="1085"/>
      <c r="J359" s="1083"/>
      <c r="K359" s="1083"/>
      <c r="L359" s="1746"/>
      <c r="M359" s="1746"/>
      <c r="O359" s="1058"/>
      <c r="P359" s="370"/>
      <c r="Q359" s="370"/>
      <c r="R359" s="370"/>
      <c r="S359" s="370"/>
    </row>
    <row r="360" spans="6:21">
      <c r="F360" s="1085"/>
      <c r="J360" s="1083"/>
      <c r="K360" s="1083"/>
      <c r="L360" s="1746"/>
      <c r="M360" s="1746"/>
      <c r="O360" s="1058"/>
      <c r="P360" s="370"/>
      <c r="Q360" s="370"/>
      <c r="R360" s="370"/>
      <c r="S360" s="370"/>
      <c r="T360" s="370"/>
      <c r="U360" s="370"/>
    </row>
    <row r="361" spans="6:21">
      <c r="F361" s="1085"/>
      <c r="J361" s="1083"/>
      <c r="K361" s="1083"/>
      <c r="L361" s="1746"/>
      <c r="M361" s="1746"/>
      <c r="O361" s="1058"/>
      <c r="P361" s="370"/>
      <c r="Q361" s="370"/>
      <c r="R361" s="370"/>
      <c r="S361" s="370"/>
      <c r="T361" s="370"/>
      <c r="U361" s="370"/>
    </row>
    <row r="362" spans="6:21">
      <c r="F362" s="1085"/>
      <c r="J362" s="1083"/>
      <c r="K362" s="1083"/>
      <c r="L362" s="1746"/>
      <c r="M362" s="1746"/>
      <c r="O362" s="1058"/>
      <c r="P362" s="370"/>
      <c r="Q362" s="370"/>
      <c r="R362" s="370"/>
      <c r="S362" s="370"/>
      <c r="T362" s="370"/>
      <c r="U362" s="370"/>
    </row>
    <row r="363" spans="6:21">
      <c r="F363" s="1085"/>
      <c r="J363" s="1083"/>
      <c r="K363" s="1083"/>
      <c r="L363" s="1746"/>
      <c r="M363" s="1746"/>
      <c r="O363" s="1058"/>
      <c r="P363" s="370"/>
      <c r="Q363" s="370"/>
      <c r="R363" s="370"/>
      <c r="S363" s="370"/>
      <c r="T363" s="370"/>
      <c r="U363" s="370"/>
    </row>
    <row r="364" spans="6:21">
      <c r="F364" s="1085"/>
      <c r="J364" s="1083"/>
      <c r="K364" s="1083"/>
      <c r="L364" s="1746"/>
      <c r="M364" s="1746"/>
      <c r="O364" s="1058"/>
      <c r="P364" s="370"/>
      <c r="Q364" s="370"/>
      <c r="R364" s="370"/>
      <c r="S364" s="370"/>
      <c r="T364" s="370"/>
      <c r="U364" s="370"/>
    </row>
    <row r="365" spans="6:21">
      <c r="F365" s="1085"/>
      <c r="J365" s="1083"/>
      <c r="K365" s="1083"/>
      <c r="L365" s="1746"/>
      <c r="M365" s="1746"/>
      <c r="O365" s="1058"/>
      <c r="P365" s="370"/>
      <c r="Q365" s="370"/>
      <c r="R365" s="370"/>
      <c r="S365" s="370"/>
      <c r="T365" s="370"/>
      <c r="U365" s="370"/>
    </row>
    <row r="366" spans="6:21">
      <c r="F366" s="1085"/>
      <c r="J366" s="1083"/>
      <c r="K366" s="1083"/>
      <c r="L366" s="1746"/>
      <c r="M366" s="1746"/>
      <c r="O366" s="1058"/>
      <c r="P366" s="370"/>
      <c r="Q366" s="370"/>
      <c r="R366" s="370"/>
      <c r="S366" s="370"/>
      <c r="T366" s="370"/>
      <c r="U366" s="370"/>
    </row>
    <row r="367" spans="6:21">
      <c r="F367" s="1085"/>
      <c r="J367" s="1083"/>
      <c r="K367" s="1083"/>
      <c r="L367" s="1746"/>
      <c r="M367" s="1746"/>
      <c r="O367" s="1058"/>
      <c r="P367" s="370"/>
      <c r="Q367" s="370"/>
      <c r="R367" s="370"/>
      <c r="S367" s="370"/>
      <c r="T367" s="370"/>
      <c r="U367" s="370"/>
    </row>
    <row r="368" spans="6:21">
      <c r="F368" s="1085"/>
      <c r="J368" s="1083"/>
      <c r="K368" s="1083"/>
      <c r="L368" s="1746"/>
      <c r="M368" s="1746"/>
      <c r="O368" s="1058"/>
      <c r="P368" s="370"/>
      <c r="Q368" s="370"/>
      <c r="R368" s="370"/>
      <c r="S368" s="370"/>
      <c r="T368" s="370"/>
      <c r="U368" s="370"/>
    </row>
    <row r="369" spans="6:21">
      <c r="F369" s="1085"/>
      <c r="J369" s="1083"/>
      <c r="K369" s="1083"/>
      <c r="L369" s="1746"/>
      <c r="M369" s="1746"/>
      <c r="O369" s="1058"/>
      <c r="P369" s="370"/>
      <c r="Q369" s="370"/>
      <c r="R369" s="370"/>
      <c r="S369" s="370"/>
      <c r="T369" s="370"/>
      <c r="U369" s="370"/>
    </row>
    <row r="370" spans="6:21">
      <c r="F370" s="1085"/>
      <c r="J370" s="1083"/>
      <c r="K370" s="1083"/>
      <c r="L370" s="1746"/>
      <c r="M370" s="1746"/>
      <c r="O370" s="1058"/>
      <c r="P370" s="370"/>
      <c r="Q370" s="370"/>
      <c r="R370" s="370"/>
      <c r="S370" s="370"/>
      <c r="T370" s="370"/>
      <c r="U370" s="370"/>
    </row>
    <row r="371" spans="6:21">
      <c r="F371" s="1085"/>
      <c r="J371" s="1083"/>
      <c r="K371" s="1083"/>
      <c r="L371" s="1746"/>
      <c r="M371" s="1746"/>
      <c r="O371" s="1058"/>
      <c r="P371" s="370"/>
      <c r="Q371" s="370"/>
      <c r="R371" s="370"/>
      <c r="S371" s="370"/>
      <c r="T371" s="370"/>
      <c r="U371" s="370"/>
    </row>
    <row r="372" spans="6:21">
      <c r="F372" s="1085"/>
      <c r="J372" s="1083"/>
      <c r="K372" s="1083"/>
      <c r="L372" s="1746"/>
      <c r="M372" s="1746"/>
      <c r="O372" s="1058"/>
      <c r="P372" s="370"/>
      <c r="Q372" s="370"/>
      <c r="R372" s="370"/>
      <c r="S372" s="370"/>
      <c r="T372" s="370"/>
      <c r="U372" s="370"/>
    </row>
    <row r="373" spans="6:21">
      <c r="F373" s="1085"/>
      <c r="J373" s="1083"/>
      <c r="K373" s="1083"/>
      <c r="L373" s="1746"/>
      <c r="M373" s="1746"/>
      <c r="O373" s="1058"/>
      <c r="P373" s="370"/>
      <c r="Q373" s="370"/>
      <c r="R373" s="370"/>
      <c r="S373" s="370"/>
      <c r="T373" s="370"/>
      <c r="U373" s="370"/>
    </row>
    <row r="374" spans="6:21">
      <c r="F374" s="1085"/>
      <c r="J374" s="1083"/>
      <c r="K374" s="1083"/>
      <c r="L374" s="1746"/>
      <c r="M374" s="1746"/>
      <c r="O374" s="1058"/>
      <c r="P374" s="370"/>
      <c r="Q374" s="370"/>
      <c r="R374" s="370"/>
      <c r="S374" s="370"/>
      <c r="T374" s="370"/>
      <c r="U374" s="370"/>
    </row>
    <row r="375" spans="6:21">
      <c r="F375" s="1085"/>
      <c r="J375" s="1083"/>
      <c r="K375" s="1083"/>
      <c r="L375" s="1746"/>
      <c r="M375" s="1746"/>
      <c r="O375" s="1058"/>
      <c r="P375" s="370"/>
      <c r="Q375" s="370"/>
      <c r="R375" s="370"/>
      <c r="S375" s="370"/>
      <c r="T375" s="370"/>
      <c r="U375" s="370"/>
    </row>
    <row r="376" spans="6:21">
      <c r="F376" s="1085"/>
      <c r="J376" s="1083"/>
      <c r="K376" s="1083"/>
      <c r="L376" s="1746"/>
      <c r="M376" s="1746"/>
      <c r="O376" s="1058"/>
      <c r="P376" s="370"/>
      <c r="Q376" s="370"/>
      <c r="R376" s="370"/>
      <c r="S376" s="370"/>
      <c r="T376" s="370"/>
      <c r="U376" s="370"/>
    </row>
    <row r="377" spans="6:21">
      <c r="F377" s="1085"/>
      <c r="J377" s="1083"/>
      <c r="K377" s="1083"/>
      <c r="L377" s="1746"/>
      <c r="M377" s="1746"/>
      <c r="O377" s="1058"/>
      <c r="P377" s="370"/>
      <c r="Q377" s="370"/>
      <c r="R377" s="370"/>
      <c r="S377" s="370"/>
      <c r="T377" s="370"/>
      <c r="U377" s="370"/>
    </row>
    <row r="378" spans="6:21">
      <c r="F378" s="1085"/>
      <c r="J378" s="1083"/>
      <c r="K378" s="1083"/>
      <c r="L378" s="1746"/>
      <c r="M378" s="1746"/>
      <c r="O378" s="1058"/>
      <c r="P378" s="370"/>
      <c r="Q378" s="370"/>
      <c r="R378" s="370"/>
      <c r="S378" s="370"/>
      <c r="T378" s="370"/>
      <c r="U378" s="370"/>
    </row>
    <row r="379" spans="6:21">
      <c r="F379" s="1085"/>
      <c r="J379" s="1083"/>
      <c r="K379" s="1083"/>
      <c r="L379" s="1746"/>
      <c r="M379" s="1746"/>
      <c r="O379" s="1058"/>
      <c r="P379" s="370"/>
      <c r="Q379" s="370"/>
      <c r="R379" s="370"/>
      <c r="S379" s="370"/>
      <c r="T379" s="370"/>
      <c r="U379" s="370"/>
    </row>
    <row r="380" spans="6:21">
      <c r="F380" s="1085"/>
      <c r="J380" s="1083"/>
      <c r="K380" s="1083"/>
      <c r="L380" s="1746"/>
      <c r="M380" s="1746"/>
      <c r="O380" s="1058"/>
      <c r="P380" s="370"/>
      <c r="Q380" s="370"/>
      <c r="R380" s="370"/>
      <c r="S380" s="370"/>
      <c r="T380" s="370"/>
      <c r="U380" s="370"/>
    </row>
    <row r="381" spans="6:21">
      <c r="F381" s="1085"/>
      <c r="J381" s="1083"/>
      <c r="K381" s="1083"/>
      <c r="L381" s="1746"/>
      <c r="M381" s="1746"/>
      <c r="O381" s="1058"/>
      <c r="P381" s="370"/>
      <c r="Q381" s="370"/>
      <c r="R381" s="370"/>
      <c r="S381" s="370"/>
      <c r="T381" s="370"/>
      <c r="U381" s="370"/>
    </row>
    <row r="382" spans="6:21">
      <c r="F382" s="1085"/>
      <c r="J382" s="1083"/>
      <c r="K382" s="1083"/>
      <c r="L382" s="1746"/>
      <c r="M382" s="1746"/>
      <c r="O382" s="1058"/>
      <c r="P382" s="370"/>
      <c r="Q382" s="370"/>
      <c r="R382" s="370"/>
      <c r="S382" s="370"/>
      <c r="T382" s="370"/>
      <c r="U382" s="370"/>
    </row>
    <row r="383" spans="6:21">
      <c r="F383" s="1085"/>
      <c r="J383" s="1083"/>
      <c r="K383" s="1083"/>
      <c r="L383" s="1746"/>
      <c r="M383" s="1746"/>
      <c r="O383" s="1058"/>
      <c r="P383" s="370"/>
      <c r="Q383" s="370"/>
      <c r="R383" s="370"/>
      <c r="S383" s="370"/>
      <c r="T383" s="370"/>
      <c r="U383" s="370"/>
    </row>
    <row r="384" spans="6:21">
      <c r="F384" s="1085"/>
      <c r="J384" s="1083"/>
      <c r="K384" s="1083"/>
      <c r="L384" s="1746"/>
      <c r="M384" s="1746"/>
      <c r="O384" s="1058"/>
      <c r="P384" s="370"/>
      <c r="Q384" s="370"/>
      <c r="R384" s="370"/>
      <c r="S384" s="370"/>
      <c r="T384" s="370"/>
      <c r="U384" s="370"/>
    </row>
    <row r="385" spans="6:21">
      <c r="F385" s="1085"/>
      <c r="J385" s="1083"/>
      <c r="K385" s="1083"/>
      <c r="L385" s="1746"/>
      <c r="M385" s="1746"/>
      <c r="O385" s="1058"/>
      <c r="P385" s="370"/>
      <c r="Q385" s="370"/>
      <c r="R385" s="370"/>
      <c r="S385" s="370"/>
      <c r="T385" s="370"/>
      <c r="U385" s="370"/>
    </row>
    <row r="386" spans="6:21">
      <c r="F386" s="1085"/>
      <c r="J386" s="1083"/>
      <c r="K386" s="1083"/>
      <c r="L386" s="1746"/>
      <c r="M386" s="1746"/>
      <c r="O386" s="1058"/>
      <c r="P386" s="370"/>
      <c r="Q386" s="370"/>
      <c r="R386" s="370"/>
      <c r="S386" s="370"/>
      <c r="T386" s="370"/>
      <c r="U386" s="370"/>
    </row>
    <row r="387" spans="6:21">
      <c r="F387" s="1085"/>
      <c r="J387" s="1083"/>
      <c r="K387" s="1083"/>
      <c r="L387" s="1746"/>
      <c r="M387" s="1746"/>
      <c r="O387" s="1058"/>
      <c r="P387" s="370"/>
      <c r="Q387" s="370"/>
      <c r="R387" s="370"/>
      <c r="S387" s="370"/>
      <c r="T387" s="370"/>
      <c r="U387" s="370"/>
    </row>
    <row r="388" spans="6:21">
      <c r="F388" s="1085"/>
      <c r="J388" s="1083"/>
      <c r="K388" s="1083"/>
      <c r="L388" s="1746"/>
      <c r="M388" s="1746"/>
      <c r="O388" s="1058"/>
      <c r="P388" s="370"/>
      <c r="Q388" s="370"/>
      <c r="R388" s="370"/>
      <c r="S388" s="370"/>
      <c r="T388" s="370"/>
      <c r="U388" s="370"/>
    </row>
    <row r="389" spans="6:21">
      <c r="F389" s="1085"/>
      <c r="J389" s="1083"/>
      <c r="K389" s="1083"/>
      <c r="L389" s="1746"/>
      <c r="M389" s="1746"/>
      <c r="O389" s="1058"/>
      <c r="P389" s="370"/>
      <c r="Q389" s="370"/>
      <c r="R389" s="370"/>
      <c r="S389" s="370"/>
      <c r="T389" s="370"/>
      <c r="U389" s="370"/>
    </row>
    <row r="390" spans="6:21">
      <c r="F390" s="1085"/>
      <c r="J390" s="1083"/>
      <c r="K390" s="1083"/>
      <c r="L390" s="1746"/>
      <c r="M390" s="1746"/>
      <c r="O390" s="1058"/>
      <c r="P390" s="370"/>
      <c r="Q390" s="370"/>
      <c r="R390" s="370"/>
      <c r="S390" s="370"/>
      <c r="T390" s="370"/>
      <c r="U390" s="370"/>
    </row>
    <row r="391" spans="6:21">
      <c r="F391" s="1085"/>
      <c r="J391" s="1083"/>
      <c r="K391" s="1083"/>
      <c r="L391" s="1746"/>
      <c r="M391" s="1746"/>
      <c r="O391" s="1058"/>
      <c r="P391" s="370"/>
      <c r="Q391" s="370"/>
      <c r="R391" s="370"/>
      <c r="S391" s="370"/>
      <c r="T391" s="370"/>
      <c r="U391" s="370"/>
    </row>
    <row r="392" spans="6:21">
      <c r="F392" s="1085"/>
      <c r="J392" s="1083"/>
      <c r="K392" s="1083"/>
      <c r="L392" s="1746"/>
      <c r="M392" s="1746"/>
      <c r="O392" s="1058"/>
      <c r="P392" s="370"/>
      <c r="Q392" s="370"/>
      <c r="R392" s="370"/>
      <c r="S392" s="370"/>
      <c r="T392" s="370"/>
      <c r="U392" s="370"/>
    </row>
    <row r="393" spans="6:21">
      <c r="F393" s="1085"/>
      <c r="J393" s="1083"/>
      <c r="K393" s="1083"/>
      <c r="L393" s="1746"/>
      <c r="M393" s="1746"/>
      <c r="O393" s="1058"/>
      <c r="P393" s="370"/>
      <c r="Q393" s="370"/>
      <c r="R393" s="370"/>
      <c r="S393" s="370"/>
      <c r="T393" s="370"/>
      <c r="U393" s="370"/>
    </row>
    <row r="394" spans="6:21">
      <c r="F394" s="1085"/>
      <c r="J394" s="1083"/>
      <c r="K394" s="1083"/>
      <c r="L394" s="1746"/>
      <c r="M394" s="1746"/>
      <c r="O394" s="1058"/>
      <c r="P394" s="370"/>
      <c r="Q394" s="370"/>
      <c r="R394" s="370"/>
      <c r="S394" s="370"/>
      <c r="T394" s="370"/>
      <c r="U394" s="370"/>
    </row>
    <row r="395" spans="6:21">
      <c r="F395" s="1085"/>
      <c r="J395" s="1083"/>
      <c r="K395" s="1083"/>
      <c r="L395" s="1746"/>
      <c r="M395" s="1746"/>
      <c r="O395" s="1058"/>
      <c r="P395" s="370"/>
      <c r="Q395" s="370"/>
      <c r="R395" s="370"/>
      <c r="S395" s="370"/>
      <c r="T395" s="370"/>
      <c r="U395" s="370"/>
    </row>
    <row r="396" spans="6:21">
      <c r="F396" s="1085"/>
      <c r="J396" s="1083"/>
      <c r="K396" s="1083"/>
      <c r="L396" s="1746"/>
      <c r="M396" s="1746"/>
      <c r="O396" s="1058"/>
      <c r="P396" s="370"/>
      <c r="Q396" s="370"/>
      <c r="R396" s="370"/>
      <c r="S396" s="370"/>
      <c r="T396" s="370"/>
      <c r="U396" s="370"/>
    </row>
    <row r="397" spans="6:21">
      <c r="F397" s="1085"/>
      <c r="J397" s="1083"/>
      <c r="K397" s="1083"/>
      <c r="L397" s="1746"/>
      <c r="M397" s="1746"/>
      <c r="O397" s="1058"/>
      <c r="P397" s="370"/>
      <c r="Q397" s="370"/>
      <c r="R397" s="370"/>
      <c r="S397" s="370"/>
      <c r="T397" s="370"/>
      <c r="U397" s="370"/>
    </row>
    <row r="398" spans="6:21">
      <c r="F398" s="1085"/>
      <c r="J398" s="1083"/>
      <c r="K398" s="1083"/>
      <c r="L398" s="1746"/>
      <c r="M398" s="1746"/>
      <c r="O398" s="1058"/>
      <c r="P398" s="370"/>
      <c r="Q398" s="370"/>
      <c r="R398" s="370"/>
      <c r="S398" s="370"/>
      <c r="T398" s="370"/>
      <c r="U398" s="370"/>
    </row>
    <row r="399" spans="6:21">
      <c r="F399" s="1085"/>
      <c r="J399" s="1083"/>
      <c r="K399" s="1083"/>
      <c r="L399" s="1746"/>
      <c r="M399" s="1746"/>
      <c r="O399" s="1058"/>
      <c r="P399" s="370"/>
      <c r="Q399" s="370"/>
      <c r="R399" s="370"/>
      <c r="S399" s="370"/>
      <c r="T399" s="370"/>
      <c r="U399" s="370"/>
    </row>
    <row r="400" spans="6:21">
      <c r="F400" s="1085"/>
      <c r="J400" s="1083"/>
      <c r="K400" s="1083"/>
      <c r="L400" s="1746"/>
      <c r="M400" s="1746"/>
      <c r="O400" s="1058"/>
      <c r="P400" s="370"/>
      <c r="Q400" s="370"/>
      <c r="R400" s="370"/>
      <c r="S400" s="370"/>
      <c r="T400" s="370"/>
      <c r="U400" s="370"/>
    </row>
    <row r="401" spans="6:21">
      <c r="F401" s="1085"/>
      <c r="J401" s="1083"/>
      <c r="K401" s="1083"/>
      <c r="L401" s="1746"/>
      <c r="M401" s="1746"/>
      <c r="O401" s="1058"/>
      <c r="P401" s="370"/>
      <c r="Q401" s="370"/>
      <c r="R401" s="370"/>
      <c r="S401" s="370"/>
      <c r="T401" s="370"/>
      <c r="U401" s="370"/>
    </row>
    <row r="402" spans="6:21">
      <c r="F402" s="1085"/>
      <c r="J402" s="1083"/>
      <c r="K402" s="1083"/>
      <c r="L402" s="1746"/>
      <c r="M402" s="1746"/>
      <c r="O402" s="1058"/>
      <c r="P402" s="370"/>
      <c r="Q402" s="370"/>
      <c r="R402" s="370"/>
      <c r="S402" s="370"/>
      <c r="T402" s="370"/>
      <c r="U402" s="370"/>
    </row>
    <row r="403" spans="6:21">
      <c r="F403" s="1085"/>
      <c r="J403" s="1083"/>
      <c r="K403" s="1083"/>
      <c r="L403" s="1746"/>
      <c r="M403" s="1746"/>
      <c r="O403" s="1058"/>
      <c r="P403" s="370"/>
      <c r="Q403" s="370"/>
      <c r="R403" s="370"/>
      <c r="S403" s="370"/>
      <c r="T403" s="370"/>
      <c r="U403" s="370"/>
    </row>
    <row r="404" spans="6:21">
      <c r="F404" s="1085"/>
      <c r="J404" s="1083"/>
      <c r="K404" s="1083"/>
      <c r="L404" s="1746"/>
      <c r="M404" s="1746"/>
      <c r="O404" s="1058"/>
      <c r="P404" s="370"/>
      <c r="Q404" s="370"/>
      <c r="R404" s="370"/>
      <c r="S404" s="370"/>
      <c r="T404" s="370"/>
      <c r="U404" s="370"/>
    </row>
    <row r="405" spans="6:21">
      <c r="F405" s="1085"/>
      <c r="J405" s="1083"/>
      <c r="K405" s="1083"/>
      <c r="L405" s="1746"/>
      <c r="M405" s="1746"/>
      <c r="O405" s="1058"/>
      <c r="P405" s="370"/>
      <c r="Q405" s="370"/>
      <c r="R405" s="370"/>
      <c r="S405" s="370"/>
      <c r="T405" s="370"/>
      <c r="U405" s="370"/>
    </row>
    <row r="406" spans="6:21">
      <c r="F406" s="1085"/>
      <c r="J406" s="1083"/>
      <c r="K406" s="1083"/>
      <c r="L406" s="1746"/>
      <c r="M406" s="1746"/>
      <c r="O406" s="1058"/>
      <c r="P406" s="370"/>
      <c r="Q406" s="370"/>
      <c r="R406" s="370"/>
      <c r="S406" s="370"/>
      <c r="T406" s="370"/>
      <c r="U406" s="370"/>
    </row>
    <row r="407" spans="6:21">
      <c r="F407" s="1085"/>
      <c r="J407" s="1083"/>
      <c r="K407" s="1083"/>
      <c r="L407" s="1746"/>
      <c r="M407" s="1746"/>
      <c r="O407" s="1058"/>
      <c r="P407" s="370"/>
      <c r="Q407" s="370"/>
      <c r="R407" s="370"/>
      <c r="S407" s="370"/>
      <c r="T407" s="370"/>
      <c r="U407" s="370"/>
    </row>
    <row r="408" spans="6:21">
      <c r="F408" s="1085"/>
      <c r="J408" s="1083"/>
      <c r="K408" s="1083"/>
      <c r="L408" s="1746"/>
      <c r="M408" s="1746"/>
      <c r="O408" s="1058"/>
      <c r="P408" s="370"/>
      <c r="Q408" s="370"/>
      <c r="R408" s="370"/>
      <c r="S408" s="370"/>
      <c r="T408" s="370"/>
      <c r="U408" s="370"/>
    </row>
    <row r="409" spans="6:21">
      <c r="F409" s="1085"/>
      <c r="J409" s="1083"/>
      <c r="K409" s="1083"/>
      <c r="L409" s="1746"/>
      <c r="M409" s="1746"/>
      <c r="O409" s="1058"/>
      <c r="P409" s="370"/>
      <c r="Q409" s="370"/>
      <c r="R409" s="370"/>
      <c r="S409" s="370"/>
      <c r="T409" s="370"/>
      <c r="U409" s="370"/>
    </row>
    <row r="410" spans="6:21">
      <c r="F410" s="1085"/>
      <c r="J410" s="1083"/>
      <c r="K410" s="1083"/>
      <c r="L410" s="1746"/>
      <c r="M410" s="1746"/>
      <c r="O410" s="1058"/>
      <c r="P410" s="370"/>
      <c r="Q410" s="370"/>
      <c r="R410" s="370"/>
      <c r="S410" s="370"/>
      <c r="T410" s="370"/>
      <c r="U410" s="370"/>
    </row>
    <row r="411" spans="6:21">
      <c r="F411" s="1085"/>
      <c r="J411" s="1083"/>
      <c r="K411" s="1083"/>
      <c r="L411" s="1746"/>
      <c r="M411" s="1746"/>
      <c r="O411" s="1058"/>
      <c r="P411" s="370"/>
      <c r="Q411" s="370"/>
      <c r="R411" s="370"/>
      <c r="S411" s="370"/>
      <c r="T411" s="370"/>
      <c r="U411" s="370"/>
    </row>
    <row r="412" spans="6:21">
      <c r="F412" s="1085"/>
      <c r="J412" s="1083"/>
      <c r="K412" s="1083"/>
      <c r="L412" s="1746"/>
      <c r="M412" s="1746"/>
      <c r="O412" s="1058"/>
      <c r="P412" s="370"/>
      <c r="Q412" s="370"/>
      <c r="R412" s="370"/>
      <c r="S412" s="370"/>
      <c r="T412" s="370"/>
      <c r="U412" s="370"/>
    </row>
    <row r="413" spans="6:21">
      <c r="F413" s="1085"/>
      <c r="J413" s="1083"/>
      <c r="K413" s="1083"/>
      <c r="L413" s="1746"/>
      <c r="M413" s="1746"/>
      <c r="O413" s="1058"/>
      <c r="P413" s="370"/>
      <c r="Q413" s="370"/>
      <c r="R413" s="370"/>
      <c r="S413" s="370"/>
      <c r="T413" s="370"/>
      <c r="U413" s="370"/>
    </row>
    <row r="414" spans="6:21">
      <c r="F414" s="1085"/>
      <c r="J414" s="1083"/>
      <c r="K414" s="1083"/>
      <c r="L414" s="1746"/>
      <c r="M414" s="1746"/>
      <c r="O414" s="1058"/>
      <c r="P414" s="370"/>
      <c r="Q414" s="370"/>
      <c r="R414" s="370"/>
      <c r="S414" s="370"/>
      <c r="T414" s="370"/>
      <c r="U414" s="370"/>
    </row>
    <row r="415" spans="6:21">
      <c r="F415" s="1085"/>
      <c r="J415" s="1083"/>
      <c r="K415" s="1083"/>
      <c r="L415" s="1746"/>
      <c r="M415" s="1746"/>
      <c r="O415" s="1058"/>
      <c r="P415" s="370"/>
      <c r="Q415" s="370"/>
      <c r="R415" s="370"/>
      <c r="S415" s="370"/>
      <c r="T415" s="370"/>
      <c r="U415" s="370"/>
    </row>
    <row r="416" spans="6:21">
      <c r="F416" s="1085"/>
      <c r="J416" s="1083"/>
      <c r="K416" s="1083"/>
      <c r="L416" s="1746"/>
      <c r="M416" s="1746"/>
      <c r="O416" s="1058"/>
      <c r="P416" s="370"/>
      <c r="Q416" s="370"/>
      <c r="R416" s="370"/>
      <c r="S416" s="370"/>
      <c r="T416" s="370"/>
      <c r="U416" s="370"/>
    </row>
    <row r="417" spans="6:21">
      <c r="F417" s="1085"/>
      <c r="J417" s="1083"/>
      <c r="K417" s="1083"/>
      <c r="L417" s="1746"/>
      <c r="M417" s="1746"/>
      <c r="O417" s="1058"/>
      <c r="P417" s="370"/>
      <c r="Q417" s="370"/>
      <c r="R417" s="370"/>
      <c r="S417" s="370"/>
      <c r="T417" s="370"/>
      <c r="U417" s="370"/>
    </row>
    <row r="418" spans="6:21">
      <c r="F418" s="1085"/>
      <c r="J418" s="1083"/>
      <c r="K418" s="1083"/>
      <c r="L418" s="1746"/>
      <c r="M418" s="1746"/>
      <c r="O418" s="1058"/>
      <c r="P418" s="370"/>
      <c r="Q418" s="370"/>
      <c r="R418" s="370"/>
      <c r="S418" s="370"/>
      <c r="T418" s="370"/>
      <c r="U418" s="370"/>
    </row>
    <row r="419" spans="6:21">
      <c r="F419" s="1085"/>
      <c r="J419" s="1083"/>
      <c r="K419" s="1083"/>
      <c r="L419" s="1746"/>
      <c r="M419" s="1746"/>
      <c r="O419" s="1058"/>
      <c r="P419" s="370"/>
      <c r="Q419" s="370"/>
      <c r="R419" s="370"/>
      <c r="S419" s="370"/>
      <c r="T419" s="370"/>
      <c r="U419" s="370"/>
    </row>
    <row r="420" spans="6:21">
      <c r="F420" s="1085"/>
      <c r="J420" s="1083"/>
      <c r="K420" s="1083"/>
      <c r="L420" s="1746"/>
      <c r="M420" s="1746"/>
      <c r="O420" s="1058"/>
      <c r="P420" s="370"/>
      <c r="Q420" s="370"/>
      <c r="R420" s="370"/>
      <c r="S420" s="370"/>
      <c r="T420" s="370"/>
      <c r="U420" s="370"/>
    </row>
    <row r="421" spans="6:21">
      <c r="F421" s="1085"/>
      <c r="J421" s="1083"/>
      <c r="K421" s="1083"/>
      <c r="L421" s="1746"/>
      <c r="M421" s="1746"/>
      <c r="O421" s="1058"/>
      <c r="P421" s="370"/>
      <c r="Q421" s="370"/>
      <c r="R421" s="370"/>
      <c r="S421" s="370"/>
      <c r="T421" s="370"/>
      <c r="U421" s="370"/>
    </row>
    <row r="422" spans="6:21">
      <c r="F422" s="1085"/>
      <c r="J422" s="1083"/>
      <c r="K422" s="1083"/>
      <c r="L422" s="1746"/>
      <c r="M422" s="1746"/>
      <c r="O422" s="1058"/>
      <c r="P422" s="370"/>
      <c r="Q422" s="370"/>
      <c r="R422" s="370"/>
      <c r="S422" s="370"/>
      <c r="T422" s="370"/>
      <c r="U422" s="370"/>
    </row>
    <row r="423" spans="6:21">
      <c r="F423" s="1085"/>
      <c r="J423" s="1083"/>
      <c r="K423" s="1083"/>
      <c r="L423" s="1746"/>
      <c r="M423" s="1746"/>
      <c r="O423" s="1058"/>
      <c r="P423" s="370"/>
      <c r="Q423" s="370"/>
      <c r="R423" s="370"/>
      <c r="S423" s="370"/>
      <c r="T423" s="370"/>
      <c r="U423" s="370"/>
    </row>
    <row r="424" spans="6:21">
      <c r="F424" s="1085"/>
      <c r="J424" s="1083"/>
      <c r="K424" s="1083"/>
      <c r="L424" s="1746"/>
      <c r="M424" s="1746"/>
      <c r="O424" s="1058"/>
      <c r="P424" s="370"/>
      <c r="Q424" s="370"/>
      <c r="R424" s="370"/>
      <c r="S424" s="370"/>
      <c r="T424" s="370"/>
      <c r="U424" s="370"/>
    </row>
    <row r="425" spans="6:21">
      <c r="F425" s="1085"/>
      <c r="J425" s="1083"/>
      <c r="K425" s="1083"/>
      <c r="L425" s="1746"/>
      <c r="M425" s="1746"/>
      <c r="O425" s="1058"/>
      <c r="P425" s="370"/>
      <c r="Q425" s="370"/>
      <c r="R425" s="370"/>
      <c r="S425" s="370"/>
    </row>
    <row r="426" spans="6:21">
      <c r="F426" s="1085"/>
      <c r="J426" s="1083"/>
      <c r="K426" s="1083"/>
      <c r="L426" s="1746"/>
      <c r="M426" s="1746"/>
      <c r="O426" s="1058"/>
      <c r="P426" s="370"/>
      <c r="Q426" s="370"/>
      <c r="R426" s="370"/>
      <c r="S426" s="370"/>
    </row>
    <row r="427" spans="6:21">
      <c r="F427" s="1085"/>
      <c r="J427" s="1083"/>
      <c r="K427" s="1083"/>
      <c r="L427" s="1746"/>
      <c r="M427" s="1746"/>
      <c r="O427" s="1058"/>
      <c r="P427" s="370"/>
      <c r="Q427" s="370"/>
      <c r="R427" s="370"/>
      <c r="S427" s="370"/>
    </row>
    <row r="428" spans="6:21">
      <c r="F428" s="1085"/>
      <c r="J428" s="1083"/>
      <c r="K428" s="1083"/>
      <c r="L428" s="1746"/>
      <c r="M428" s="1746"/>
      <c r="O428" s="1058"/>
      <c r="P428" s="370"/>
      <c r="Q428" s="370"/>
      <c r="R428" s="370"/>
      <c r="S428" s="370"/>
    </row>
    <row r="429" spans="6:21">
      <c r="F429" s="1085"/>
      <c r="J429" s="1083"/>
      <c r="K429" s="1083"/>
      <c r="L429" s="1746"/>
      <c r="M429" s="1746"/>
      <c r="O429" s="1058"/>
      <c r="P429" s="370"/>
      <c r="Q429" s="370"/>
      <c r="R429" s="370"/>
      <c r="S429" s="370"/>
    </row>
    <row r="430" spans="6:21">
      <c r="F430" s="1085"/>
      <c r="J430" s="1083"/>
      <c r="K430" s="1083"/>
      <c r="L430" s="1746"/>
      <c r="M430" s="1746"/>
      <c r="O430" s="1058"/>
      <c r="P430" s="370"/>
      <c r="Q430" s="370"/>
      <c r="R430" s="370"/>
      <c r="S430" s="370"/>
    </row>
    <row r="431" spans="6:21">
      <c r="F431" s="1085"/>
      <c r="J431" s="1083"/>
      <c r="K431" s="1083"/>
      <c r="L431" s="1746"/>
      <c r="M431" s="1746"/>
      <c r="O431" s="1058"/>
      <c r="P431" s="370"/>
      <c r="Q431" s="370"/>
      <c r="R431" s="370"/>
      <c r="S431" s="370"/>
    </row>
    <row r="432" spans="6:21">
      <c r="F432" s="1085"/>
      <c r="J432" s="1083"/>
      <c r="K432" s="1083"/>
      <c r="L432" s="1746"/>
      <c r="M432" s="1746"/>
      <c r="O432" s="1058"/>
      <c r="P432" s="370"/>
      <c r="Q432" s="370"/>
      <c r="R432" s="370"/>
      <c r="S432" s="370"/>
    </row>
    <row r="433" spans="6:19">
      <c r="F433" s="1085"/>
      <c r="J433" s="1083"/>
      <c r="K433" s="1083"/>
      <c r="L433" s="1746"/>
      <c r="M433" s="1746"/>
      <c r="O433" s="1058"/>
      <c r="P433" s="370"/>
      <c r="Q433" s="370"/>
      <c r="R433" s="370"/>
      <c r="S433" s="370"/>
    </row>
    <row r="434" spans="6:19">
      <c r="F434" s="1085"/>
      <c r="J434" s="1083"/>
      <c r="K434" s="1083"/>
      <c r="L434" s="1746"/>
      <c r="M434" s="1746"/>
      <c r="O434" s="1058"/>
      <c r="P434" s="370"/>
      <c r="Q434" s="370"/>
      <c r="R434" s="370"/>
      <c r="S434" s="370"/>
    </row>
    <row r="435" spans="6:19">
      <c r="F435" s="1085"/>
      <c r="J435" s="1083"/>
      <c r="K435" s="1083"/>
      <c r="L435" s="1746"/>
      <c r="M435" s="1746"/>
      <c r="O435" s="1058"/>
      <c r="P435" s="370"/>
      <c r="Q435" s="370"/>
      <c r="R435" s="370"/>
      <c r="S435" s="370"/>
    </row>
    <row r="436" spans="6:19">
      <c r="F436" s="1085"/>
      <c r="J436" s="1083"/>
      <c r="K436" s="1083"/>
      <c r="L436" s="1746"/>
      <c r="M436" s="1746"/>
      <c r="O436" s="1058"/>
      <c r="P436" s="370"/>
      <c r="Q436" s="370"/>
      <c r="R436" s="370"/>
      <c r="S436" s="370"/>
    </row>
    <row r="437" spans="6:19">
      <c r="F437" s="1085"/>
      <c r="J437" s="1083"/>
      <c r="K437" s="1083"/>
      <c r="L437" s="1746"/>
      <c r="M437" s="1746"/>
      <c r="O437" s="1058"/>
      <c r="P437" s="370"/>
      <c r="Q437" s="370"/>
      <c r="R437" s="370"/>
      <c r="S437" s="370"/>
    </row>
    <row r="438" spans="6:19">
      <c r="F438" s="1085"/>
      <c r="J438" s="1083"/>
      <c r="K438" s="1083"/>
      <c r="L438" s="1746"/>
      <c r="M438" s="1746"/>
      <c r="O438" s="1058"/>
      <c r="P438" s="370"/>
      <c r="Q438" s="370"/>
      <c r="R438" s="370"/>
      <c r="S438" s="370"/>
    </row>
    <row r="439" spans="6:19">
      <c r="F439" s="1085"/>
      <c r="J439" s="1083"/>
      <c r="K439" s="1083"/>
      <c r="L439" s="1746"/>
      <c r="M439" s="1746"/>
      <c r="O439" s="1058"/>
      <c r="P439" s="370"/>
      <c r="Q439" s="370"/>
      <c r="R439" s="370"/>
      <c r="S439" s="370"/>
    </row>
    <row r="440" spans="6:19">
      <c r="F440" s="1085"/>
      <c r="J440" s="1083"/>
      <c r="K440" s="1083"/>
      <c r="L440" s="1746"/>
      <c r="M440" s="1746"/>
      <c r="O440" s="1058"/>
      <c r="P440" s="370"/>
      <c r="Q440" s="370"/>
      <c r="R440" s="370"/>
      <c r="S440" s="370"/>
    </row>
    <row r="441" spans="6:19">
      <c r="F441" s="1085"/>
      <c r="J441" s="1083"/>
      <c r="K441" s="1083"/>
      <c r="L441" s="1746"/>
      <c r="M441" s="1746"/>
      <c r="O441" s="1058"/>
      <c r="P441" s="370"/>
      <c r="Q441" s="370"/>
      <c r="R441" s="370"/>
      <c r="S441" s="370"/>
    </row>
    <row r="442" spans="6:19">
      <c r="F442" s="1085"/>
      <c r="J442" s="1083"/>
      <c r="K442" s="1083"/>
      <c r="L442" s="1746"/>
      <c r="M442" s="1746"/>
      <c r="O442" s="1058"/>
      <c r="P442" s="370"/>
      <c r="Q442" s="370"/>
      <c r="R442" s="370"/>
      <c r="S442" s="370"/>
    </row>
    <row r="443" spans="6:19">
      <c r="F443" s="1085"/>
      <c r="J443" s="1083"/>
      <c r="K443" s="1083"/>
      <c r="L443" s="1746"/>
      <c r="M443" s="1746"/>
      <c r="O443" s="1058"/>
      <c r="P443" s="370"/>
      <c r="Q443" s="370"/>
      <c r="R443" s="370"/>
      <c r="S443" s="370"/>
    </row>
    <row r="444" spans="6:19">
      <c r="F444" s="1085"/>
      <c r="J444" s="1083"/>
      <c r="K444" s="1083"/>
      <c r="L444" s="1746"/>
      <c r="M444" s="1746"/>
      <c r="O444" s="1058"/>
      <c r="P444" s="370"/>
      <c r="Q444" s="370"/>
      <c r="R444" s="370"/>
      <c r="S444" s="370"/>
    </row>
    <row r="445" spans="6:19">
      <c r="F445" s="1085"/>
      <c r="J445" s="1083"/>
      <c r="K445" s="1083"/>
      <c r="L445" s="1746"/>
      <c r="M445" s="1746"/>
      <c r="O445" s="1058"/>
      <c r="P445" s="370"/>
      <c r="Q445" s="370"/>
      <c r="R445" s="370"/>
      <c r="S445" s="370"/>
    </row>
    <row r="446" spans="6:19">
      <c r="F446" s="1085"/>
      <c r="J446" s="1083"/>
      <c r="K446" s="1083"/>
      <c r="L446" s="1746"/>
      <c r="M446" s="1746"/>
      <c r="O446" s="1058"/>
      <c r="P446" s="370"/>
      <c r="Q446" s="370"/>
      <c r="R446" s="370"/>
      <c r="S446" s="370"/>
    </row>
    <row r="447" spans="6:19">
      <c r="F447" s="1085"/>
      <c r="J447" s="1083"/>
      <c r="K447" s="1083"/>
      <c r="L447" s="1746"/>
      <c r="M447" s="1746"/>
      <c r="O447" s="1058"/>
      <c r="P447" s="370"/>
      <c r="Q447" s="370"/>
      <c r="R447" s="370"/>
      <c r="S447" s="370"/>
    </row>
    <row r="448" spans="6:19">
      <c r="F448" s="1085"/>
      <c r="J448" s="1083"/>
      <c r="K448" s="1083"/>
      <c r="L448" s="1746"/>
      <c r="M448" s="1746"/>
      <c r="O448" s="1058"/>
      <c r="P448" s="370"/>
      <c r="Q448" s="370"/>
      <c r="R448" s="370"/>
      <c r="S448" s="370"/>
    </row>
    <row r="449" spans="6:19">
      <c r="F449" s="1085"/>
      <c r="J449" s="1083"/>
      <c r="K449" s="1083"/>
      <c r="L449" s="1746"/>
      <c r="M449" s="1746"/>
      <c r="O449" s="1058"/>
      <c r="P449" s="370"/>
      <c r="Q449" s="370"/>
      <c r="R449" s="370"/>
      <c r="S449" s="370"/>
    </row>
    <row r="450" spans="6:19">
      <c r="F450" s="1085"/>
      <c r="J450" s="1083"/>
      <c r="K450" s="1083"/>
      <c r="L450" s="1746"/>
      <c r="M450" s="1746"/>
      <c r="O450" s="1058"/>
      <c r="P450" s="370"/>
      <c r="Q450" s="370"/>
      <c r="R450" s="370"/>
      <c r="S450" s="370"/>
    </row>
    <row r="451" spans="6:19">
      <c r="F451" s="1085"/>
      <c r="J451" s="1083"/>
      <c r="K451" s="1083"/>
      <c r="L451" s="1746"/>
      <c r="M451" s="1746"/>
      <c r="O451" s="1058"/>
      <c r="P451" s="370"/>
      <c r="Q451" s="370"/>
      <c r="R451" s="370"/>
      <c r="S451" s="370"/>
    </row>
    <row r="452" spans="6:19">
      <c r="F452" s="1085"/>
      <c r="J452" s="1083"/>
      <c r="K452" s="1083"/>
      <c r="L452" s="1746"/>
      <c r="M452" s="1746"/>
      <c r="O452" s="1058"/>
      <c r="P452" s="370"/>
      <c r="Q452" s="370"/>
      <c r="R452" s="370"/>
      <c r="S452" s="370"/>
    </row>
    <row r="453" spans="6:19">
      <c r="F453" s="1085"/>
      <c r="J453" s="1083"/>
      <c r="K453" s="1083"/>
      <c r="L453" s="1746"/>
      <c r="M453" s="1746"/>
      <c r="O453" s="1058"/>
      <c r="P453" s="370"/>
      <c r="Q453" s="370"/>
      <c r="R453" s="370"/>
      <c r="S453" s="370"/>
    </row>
    <row r="454" spans="6:19">
      <c r="F454" s="1085"/>
      <c r="J454" s="1083"/>
      <c r="K454" s="1083"/>
      <c r="L454" s="1746"/>
      <c r="M454" s="1746"/>
      <c r="O454" s="1058"/>
      <c r="P454" s="370"/>
      <c r="Q454" s="370"/>
      <c r="R454" s="370"/>
      <c r="S454" s="370"/>
    </row>
    <row r="455" spans="6:19">
      <c r="F455" s="1085"/>
      <c r="J455" s="1083"/>
      <c r="K455" s="1083"/>
      <c r="L455" s="1746"/>
      <c r="M455" s="1746"/>
      <c r="O455" s="1058"/>
      <c r="P455" s="370"/>
      <c r="Q455" s="370"/>
      <c r="R455" s="370"/>
      <c r="S455" s="370"/>
    </row>
    <row r="456" spans="6:19">
      <c r="F456" s="1085"/>
      <c r="J456" s="1083"/>
      <c r="K456" s="1083"/>
      <c r="L456" s="1746"/>
      <c r="M456" s="1746"/>
      <c r="O456" s="1058"/>
      <c r="P456" s="370"/>
      <c r="Q456" s="370"/>
      <c r="R456" s="370"/>
      <c r="S456" s="370"/>
    </row>
    <row r="457" spans="6:19">
      <c r="F457" s="1085"/>
      <c r="J457" s="1083"/>
      <c r="K457" s="1083"/>
      <c r="L457" s="1746"/>
      <c r="M457" s="1746"/>
      <c r="O457" s="1058"/>
      <c r="P457" s="370"/>
      <c r="Q457" s="370"/>
      <c r="R457" s="370"/>
      <c r="S457" s="370"/>
    </row>
    <row r="458" spans="6:19">
      <c r="F458" s="1085"/>
      <c r="J458" s="1083"/>
      <c r="K458" s="1083"/>
      <c r="L458" s="1746"/>
      <c r="M458" s="1746"/>
      <c r="O458" s="1058"/>
      <c r="P458" s="370"/>
      <c r="Q458" s="370"/>
      <c r="R458" s="370"/>
      <c r="S458" s="370"/>
    </row>
    <row r="459" spans="6:19">
      <c r="F459" s="1085"/>
      <c r="J459" s="1083"/>
      <c r="K459" s="1083"/>
      <c r="L459" s="1746"/>
      <c r="M459" s="1746"/>
      <c r="O459" s="1058"/>
      <c r="P459" s="370"/>
      <c r="Q459" s="370"/>
      <c r="R459" s="370"/>
      <c r="S459" s="370"/>
    </row>
    <row r="460" spans="6:19">
      <c r="F460" s="1085"/>
      <c r="J460" s="1083"/>
      <c r="K460" s="1083"/>
      <c r="L460" s="1746"/>
      <c r="M460" s="1746"/>
      <c r="O460" s="1058"/>
      <c r="P460" s="370"/>
      <c r="Q460" s="370"/>
      <c r="R460" s="370"/>
      <c r="S460" s="370"/>
    </row>
    <row r="461" spans="6:19">
      <c r="F461" s="1085"/>
      <c r="J461" s="1083"/>
      <c r="K461" s="1083"/>
      <c r="L461" s="1746"/>
      <c r="M461" s="1746"/>
      <c r="O461" s="1058"/>
      <c r="P461" s="370"/>
      <c r="Q461" s="370"/>
      <c r="R461" s="370"/>
      <c r="S461" s="370"/>
    </row>
    <row r="462" spans="6:19">
      <c r="F462" s="1085"/>
      <c r="J462" s="1083"/>
      <c r="K462" s="1083"/>
      <c r="L462" s="1746"/>
      <c r="M462" s="1746"/>
      <c r="O462" s="1058"/>
      <c r="P462" s="370"/>
      <c r="Q462" s="370"/>
      <c r="R462" s="370"/>
      <c r="S462" s="370"/>
    </row>
    <row r="463" spans="6:19">
      <c r="F463" s="1085"/>
      <c r="J463" s="1083"/>
      <c r="K463" s="1083"/>
      <c r="L463" s="1746"/>
      <c r="M463" s="1746"/>
      <c r="O463" s="1058"/>
      <c r="P463" s="370"/>
      <c r="Q463" s="370"/>
      <c r="R463" s="370"/>
      <c r="S463" s="370"/>
    </row>
    <row r="464" spans="6:19">
      <c r="F464" s="1085"/>
      <c r="J464" s="1083"/>
      <c r="K464" s="1083"/>
      <c r="L464" s="1746"/>
      <c r="M464" s="1746"/>
      <c r="O464" s="1058"/>
      <c r="P464" s="370"/>
      <c r="Q464" s="370"/>
      <c r="R464" s="370"/>
      <c r="S464" s="370"/>
    </row>
    <row r="465" spans="6:19">
      <c r="F465" s="1085"/>
      <c r="J465" s="1083"/>
      <c r="K465" s="1083"/>
      <c r="L465" s="1746"/>
      <c r="M465" s="1746"/>
      <c r="O465" s="1058"/>
      <c r="P465" s="370"/>
      <c r="Q465" s="370"/>
      <c r="R465" s="370"/>
      <c r="S465" s="370"/>
    </row>
    <row r="466" spans="6:19">
      <c r="F466" s="1085"/>
      <c r="J466" s="1083"/>
      <c r="K466" s="1083"/>
      <c r="L466" s="1746"/>
      <c r="M466" s="1746"/>
      <c r="O466" s="1058"/>
      <c r="P466" s="370"/>
      <c r="Q466" s="370"/>
      <c r="R466" s="370"/>
      <c r="S466" s="370"/>
    </row>
    <row r="467" spans="6:19">
      <c r="F467" s="1085"/>
      <c r="J467" s="1083"/>
      <c r="K467" s="1083"/>
      <c r="L467" s="1746"/>
      <c r="M467" s="1746"/>
      <c r="O467" s="1058"/>
      <c r="P467" s="370"/>
      <c r="Q467" s="370"/>
      <c r="R467" s="370"/>
      <c r="S467" s="370"/>
    </row>
    <row r="468" spans="6:19">
      <c r="F468" s="1085"/>
      <c r="J468" s="1083"/>
      <c r="K468" s="1083"/>
      <c r="L468" s="1746"/>
      <c r="M468" s="1746"/>
      <c r="O468" s="1058"/>
      <c r="P468" s="370"/>
      <c r="Q468" s="370"/>
      <c r="R468" s="370"/>
      <c r="S468" s="370"/>
    </row>
    <row r="469" spans="6:19">
      <c r="F469" s="1085"/>
      <c r="J469" s="1083"/>
      <c r="K469" s="1083"/>
      <c r="L469" s="1746"/>
      <c r="M469" s="1746"/>
      <c r="O469" s="1058"/>
      <c r="P469" s="370"/>
      <c r="Q469" s="370"/>
      <c r="R469" s="370"/>
      <c r="S469" s="370"/>
    </row>
    <row r="470" spans="6:19">
      <c r="F470" s="1085"/>
      <c r="J470" s="1083"/>
      <c r="K470" s="1083"/>
      <c r="L470" s="1746"/>
      <c r="M470" s="1746"/>
      <c r="O470" s="1058"/>
      <c r="P470" s="370"/>
      <c r="Q470" s="370"/>
      <c r="R470" s="370"/>
      <c r="S470" s="370"/>
    </row>
    <row r="471" spans="6:19">
      <c r="F471" s="1085"/>
      <c r="J471" s="1083"/>
      <c r="K471" s="1083"/>
      <c r="L471" s="1746"/>
      <c r="M471" s="1746"/>
      <c r="O471" s="1058"/>
      <c r="P471" s="370"/>
      <c r="Q471" s="370"/>
      <c r="R471" s="370"/>
      <c r="S471" s="370"/>
    </row>
    <row r="472" spans="6:19">
      <c r="F472" s="1085"/>
      <c r="J472" s="1083"/>
      <c r="K472" s="1083"/>
      <c r="L472" s="1746"/>
      <c r="M472" s="1746"/>
      <c r="O472" s="1058"/>
      <c r="P472" s="370"/>
      <c r="Q472" s="370"/>
      <c r="R472" s="370"/>
      <c r="S472" s="370"/>
    </row>
    <row r="473" spans="6:19">
      <c r="F473" s="1085"/>
      <c r="J473" s="1083"/>
      <c r="K473" s="1083"/>
      <c r="L473" s="1746"/>
      <c r="M473" s="1746"/>
      <c r="O473" s="1058"/>
      <c r="P473" s="370"/>
      <c r="Q473" s="370"/>
      <c r="R473" s="370"/>
      <c r="S473" s="370"/>
    </row>
    <row r="474" spans="6:19">
      <c r="F474" s="1085"/>
      <c r="J474" s="1083"/>
      <c r="K474" s="1083"/>
      <c r="L474" s="1746"/>
      <c r="M474" s="1746"/>
      <c r="O474" s="1058"/>
      <c r="P474" s="370"/>
      <c r="Q474" s="370"/>
      <c r="R474" s="370"/>
      <c r="S474" s="370"/>
    </row>
    <row r="475" spans="6:19">
      <c r="F475" s="1085"/>
      <c r="J475" s="1083"/>
      <c r="K475" s="1083"/>
      <c r="L475" s="1746"/>
      <c r="M475" s="1746"/>
      <c r="O475" s="1058"/>
      <c r="P475" s="370"/>
      <c r="Q475" s="370"/>
      <c r="R475" s="370"/>
      <c r="S475" s="370"/>
    </row>
    <row r="476" spans="6:19">
      <c r="F476" s="1085"/>
      <c r="J476" s="1083"/>
      <c r="K476" s="1083"/>
      <c r="L476" s="1746"/>
      <c r="M476" s="1746"/>
      <c r="O476" s="1058"/>
      <c r="P476" s="370"/>
      <c r="Q476" s="370"/>
      <c r="R476" s="370"/>
      <c r="S476" s="370"/>
    </row>
    <row r="477" spans="6:19">
      <c r="F477" s="1085"/>
      <c r="J477" s="1083"/>
      <c r="K477" s="1083"/>
      <c r="L477" s="1746"/>
      <c r="M477" s="1746"/>
      <c r="O477" s="1058"/>
      <c r="P477" s="370"/>
      <c r="Q477" s="370"/>
      <c r="R477" s="370"/>
      <c r="S477" s="370"/>
    </row>
    <row r="478" spans="6:19">
      <c r="F478" s="1085"/>
      <c r="J478" s="1083"/>
      <c r="K478" s="1083"/>
      <c r="L478" s="1746"/>
      <c r="M478" s="1746"/>
      <c r="O478" s="1058"/>
      <c r="P478" s="370"/>
      <c r="Q478" s="370"/>
      <c r="R478" s="370"/>
      <c r="S478" s="370"/>
    </row>
    <row r="479" spans="6:19">
      <c r="F479" s="1085"/>
      <c r="J479" s="1083"/>
      <c r="K479" s="1083"/>
      <c r="L479" s="1746"/>
      <c r="M479" s="1746"/>
      <c r="O479" s="1058"/>
      <c r="P479" s="370"/>
      <c r="Q479" s="370"/>
      <c r="R479" s="370"/>
      <c r="S479" s="370"/>
    </row>
    <row r="480" spans="6:19">
      <c r="F480" s="1085"/>
      <c r="J480" s="1083"/>
      <c r="K480" s="1083"/>
      <c r="L480" s="1746"/>
      <c r="M480" s="1746"/>
      <c r="O480" s="1058"/>
      <c r="P480" s="370"/>
      <c r="Q480" s="370"/>
      <c r="R480" s="370"/>
      <c r="S480" s="370"/>
    </row>
    <row r="481" spans="6:20">
      <c r="F481" s="1085"/>
      <c r="J481" s="1083"/>
      <c r="K481" s="1083"/>
      <c r="L481" s="1746"/>
      <c r="M481" s="1746"/>
      <c r="O481" s="1058"/>
      <c r="P481" s="370"/>
      <c r="Q481" s="370"/>
      <c r="R481" s="370"/>
      <c r="S481" s="370"/>
    </row>
    <row r="482" spans="6:20">
      <c r="F482" s="1085"/>
      <c r="J482" s="1083"/>
      <c r="K482" s="1083"/>
      <c r="L482" s="1746"/>
      <c r="M482" s="1746"/>
      <c r="O482" s="1058"/>
      <c r="P482" s="370"/>
      <c r="Q482" s="370"/>
      <c r="R482" s="370"/>
      <c r="S482" s="370"/>
    </row>
    <row r="483" spans="6:20">
      <c r="F483" s="1085"/>
      <c r="J483" s="1083"/>
      <c r="K483" s="1083"/>
      <c r="L483" s="1746"/>
      <c r="M483" s="1746"/>
      <c r="O483" s="1058"/>
      <c r="P483" s="370"/>
      <c r="Q483" s="370"/>
      <c r="R483" s="370"/>
      <c r="S483" s="370"/>
    </row>
    <row r="484" spans="6:20">
      <c r="F484" s="1085"/>
      <c r="J484" s="1083"/>
      <c r="K484" s="1083"/>
      <c r="L484" s="1746"/>
      <c r="M484" s="1746"/>
      <c r="O484" s="1058"/>
      <c r="P484" s="370"/>
      <c r="Q484" s="370"/>
      <c r="R484" s="370"/>
      <c r="S484" s="370"/>
    </row>
    <row r="485" spans="6:20">
      <c r="F485" s="1085"/>
      <c r="J485" s="1083"/>
      <c r="K485" s="1083"/>
      <c r="L485" s="1746"/>
      <c r="M485" s="1746"/>
      <c r="O485" s="1058"/>
      <c r="P485" s="370"/>
      <c r="Q485" s="370"/>
      <c r="R485" s="370"/>
      <c r="S485" s="370"/>
      <c r="T485" s="370"/>
    </row>
    <row r="486" spans="6:20">
      <c r="F486" s="1085"/>
      <c r="J486" s="1083"/>
      <c r="K486" s="1083"/>
      <c r="L486" s="1746"/>
      <c r="M486" s="1746"/>
      <c r="O486" s="1058"/>
      <c r="P486" s="370"/>
      <c r="Q486" s="370"/>
      <c r="R486" s="370"/>
      <c r="S486" s="370"/>
      <c r="T486" s="370"/>
    </row>
    <row r="487" spans="6:20">
      <c r="F487" s="1085"/>
      <c r="J487" s="1083"/>
      <c r="K487" s="1083"/>
      <c r="L487" s="1746"/>
      <c r="M487" s="1746"/>
      <c r="O487" s="1058"/>
      <c r="P487" s="370"/>
      <c r="Q487" s="370"/>
      <c r="R487" s="370"/>
      <c r="S487" s="370"/>
      <c r="T487" s="370"/>
    </row>
    <row r="488" spans="6:20">
      <c r="F488" s="1085"/>
      <c r="J488" s="1083"/>
      <c r="K488" s="1083"/>
      <c r="L488" s="1746"/>
      <c r="M488" s="1746"/>
      <c r="O488" s="1058"/>
      <c r="P488" s="370"/>
      <c r="Q488" s="370"/>
      <c r="R488" s="370"/>
      <c r="S488" s="370"/>
      <c r="T488" s="370"/>
    </row>
    <row r="489" spans="6:20">
      <c r="F489" s="1085"/>
      <c r="J489" s="1083"/>
      <c r="K489" s="1083"/>
      <c r="L489" s="1746"/>
      <c r="M489" s="1746"/>
      <c r="O489" s="1058"/>
      <c r="P489" s="370"/>
      <c r="Q489" s="370"/>
      <c r="R489" s="370"/>
      <c r="S489" s="370"/>
      <c r="T489" s="370"/>
    </row>
    <row r="490" spans="6:20">
      <c r="F490" s="1085"/>
      <c r="J490" s="1083"/>
      <c r="K490" s="1083"/>
      <c r="L490" s="1746"/>
      <c r="M490" s="1746"/>
      <c r="O490" s="1058"/>
      <c r="P490" s="370"/>
      <c r="Q490" s="370"/>
      <c r="R490" s="370"/>
      <c r="S490" s="370"/>
      <c r="T490" s="370"/>
    </row>
    <row r="491" spans="6:20">
      <c r="F491" s="1085"/>
      <c r="J491" s="1083"/>
      <c r="K491" s="1083"/>
      <c r="L491" s="1746"/>
      <c r="M491" s="1746"/>
      <c r="O491" s="1058"/>
      <c r="P491" s="370"/>
      <c r="Q491" s="370"/>
      <c r="R491" s="370"/>
      <c r="S491" s="370"/>
      <c r="T491" s="370"/>
    </row>
    <row r="492" spans="6:20">
      <c r="F492" s="1085"/>
      <c r="J492" s="1083"/>
      <c r="K492" s="1083"/>
      <c r="L492" s="1746"/>
      <c r="M492" s="1746"/>
      <c r="O492" s="1058"/>
      <c r="P492" s="370"/>
      <c r="Q492" s="370"/>
      <c r="R492" s="370"/>
      <c r="S492" s="370"/>
      <c r="T492" s="370"/>
    </row>
    <row r="493" spans="6:20">
      <c r="F493" s="1085"/>
      <c r="J493" s="1083"/>
      <c r="K493" s="1083"/>
      <c r="L493" s="1746"/>
      <c r="M493" s="1746"/>
      <c r="O493" s="1058"/>
      <c r="P493" s="370"/>
      <c r="Q493" s="370"/>
      <c r="R493" s="370"/>
      <c r="S493" s="370"/>
      <c r="T493" s="370"/>
    </row>
    <row r="494" spans="6:20">
      <c r="F494" s="1085"/>
      <c r="J494" s="1083"/>
      <c r="K494" s="1083"/>
      <c r="L494" s="1746"/>
      <c r="M494" s="1746"/>
      <c r="O494" s="1058"/>
      <c r="P494" s="370"/>
      <c r="Q494" s="370"/>
      <c r="R494" s="370"/>
      <c r="S494" s="370"/>
      <c r="T494" s="370"/>
    </row>
    <row r="495" spans="6:20">
      <c r="F495" s="1085"/>
      <c r="J495" s="1083"/>
      <c r="K495" s="1083"/>
      <c r="L495" s="1746"/>
      <c r="M495" s="1746"/>
      <c r="O495" s="1058"/>
      <c r="P495" s="370"/>
      <c r="Q495" s="370"/>
      <c r="R495" s="370"/>
      <c r="S495" s="370"/>
      <c r="T495" s="370"/>
    </row>
    <row r="496" spans="6:20">
      <c r="F496" s="1085"/>
      <c r="J496" s="1083"/>
      <c r="K496" s="1083"/>
      <c r="L496" s="1746"/>
      <c r="M496" s="1746"/>
      <c r="O496" s="1058"/>
      <c r="P496" s="370"/>
      <c r="Q496" s="370"/>
      <c r="R496" s="370"/>
      <c r="S496" s="370"/>
      <c r="T496" s="370"/>
    </row>
    <row r="497" spans="6:20">
      <c r="F497" s="1085"/>
      <c r="J497" s="1083"/>
      <c r="K497" s="1083"/>
      <c r="L497" s="1746"/>
      <c r="M497" s="1746"/>
      <c r="O497" s="1058"/>
      <c r="P497" s="370"/>
      <c r="Q497" s="370"/>
      <c r="R497" s="370"/>
      <c r="S497" s="370"/>
      <c r="T497" s="370"/>
    </row>
    <row r="498" spans="6:20">
      <c r="F498" s="1085"/>
      <c r="J498" s="1083"/>
      <c r="K498" s="1083"/>
      <c r="L498" s="1746"/>
      <c r="M498" s="1746"/>
      <c r="O498" s="1058"/>
      <c r="P498" s="370"/>
      <c r="Q498" s="370"/>
      <c r="R498" s="370"/>
      <c r="S498" s="370"/>
      <c r="T498" s="370"/>
    </row>
    <row r="499" spans="6:20">
      <c r="F499" s="1085"/>
      <c r="J499" s="1083"/>
      <c r="K499" s="1083"/>
      <c r="L499" s="1746"/>
      <c r="M499" s="1746"/>
      <c r="O499" s="1058"/>
      <c r="P499" s="370"/>
      <c r="Q499" s="370"/>
      <c r="R499" s="370"/>
      <c r="S499" s="370"/>
      <c r="T499" s="370"/>
    </row>
    <row r="500" spans="6:20">
      <c r="F500" s="1085"/>
      <c r="J500" s="1083"/>
      <c r="K500" s="1083"/>
      <c r="L500" s="1746"/>
      <c r="M500" s="1746"/>
      <c r="O500" s="1058"/>
      <c r="P500" s="370"/>
      <c r="Q500" s="370"/>
      <c r="R500" s="370"/>
      <c r="S500" s="370"/>
      <c r="T500" s="370"/>
    </row>
    <row r="501" spans="6:20">
      <c r="F501" s="1085"/>
      <c r="J501" s="1083"/>
      <c r="K501" s="1083"/>
      <c r="L501" s="1746"/>
      <c r="M501" s="1746"/>
      <c r="O501" s="1058"/>
      <c r="P501" s="370"/>
      <c r="Q501" s="370"/>
      <c r="R501" s="370"/>
      <c r="S501" s="370"/>
      <c r="T501" s="370"/>
    </row>
    <row r="502" spans="6:20">
      <c r="F502" s="1085"/>
      <c r="J502" s="1083"/>
      <c r="K502" s="1083"/>
      <c r="L502" s="1746"/>
      <c r="M502" s="1746"/>
      <c r="O502" s="1058"/>
      <c r="P502" s="370"/>
      <c r="Q502" s="370"/>
      <c r="R502" s="370"/>
      <c r="S502" s="370"/>
      <c r="T502" s="370"/>
    </row>
    <row r="503" spans="6:20">
      <c r="F503" s="1085"/>
      <c r="J503" s="1083"/>
      <c r="K503" s="1083"/>
      <c r="L503" s="1746"/>
      <c r="M503" s="1746"/>
      <c r="O503" s="1058"/>
      <c r="P503" s="370"/>
      <c r="Q503" s="370"/>
      <c r="R503" s="370"/>
      <c r="S503" s="370"/>
      <c r="T503" s="370"/>
    </row>
    <row r="504" spans="6:20">
      <c r="F504" s="1085"/>
      <c r="J504" s="1083"/>
      <c r="K504" s="1083"/>
      <c r="L504" s="1746"/>
      <c r="M504" s="1746"/>
      <c r="O504" s="1058"/>
      <c r="P504" s="370"/>
      <c r="Q504" s="370"/>
      <c r="R504" s="370"/>
      <c r="S504" s="370"/>
      <c r="T504" s="370"/>
    </row>
    <row r="505" spans="6:20">
      <c r="F505" s="1085"/>
      <c r="J505" s="1083"/>
      <c r="K505" s="1083"/>
      <c r="L505" s="1746"/>
      <c r="M505" s="1746"/>
      <c r="O505" s="1058"/>
      <c r="P505" s="370"/>
      <c r="Q505" s="370"/>
      <c r="R505" s="370"/>
      <c r="S505" s="370"/>
      <c r="T505" s="370"/>
    </row>
    <row r="506" spans="6:20">
      <c r="F506" s="1085"/>
      <c r="J506" s="1083"/>
      <c r="K506" s="1083"/>
      <c r="L506" s="1746"/>
      <c r="M506" s="1746"/>
      <c r="O506" s="1058"/>
      <c r="P506" s="370"/>
      <c r="Q506" s="370"/>
      <c r="R506" s="370"/>
      <c r="S506" s="370"/>
      <c r="T506" s="370"/>
    </row>
    <row r="507" spans="6:20">
      <c r="F507" s="1085"/>
      <c r="J507" s="1083"/>
      <c r="K507" s="1083"/>
      <c r="L507" s="1746"/>
      <c r="M507" s="1746"/>
      <c r="O507" s="1058"/>
      <c r="P507" s="370"/>
      <c r="Q507" s="370"/>
      <c r="R507" s="370"/>
      <c r="S507" s="370"/>
      <c r="T507" s="370"/>
    </row>
    <row r="508" spans="6:20">
      <c r="F508" s="1085"/>
      <c r="J508" s="1083"/>
      <c r="K508" s="1083"/>
      <c r="L508" s="1746"/>
      <c r="M508" s="1746"/>
      <c r="O508" s="1058"/>
      <c r="P508" s="370"/>
      <c r="Q508" s="370"/>
      <c r="R508" s="370"/>
      <c r="S508" s="370"/>
      <c r="T508" s="370"/>
    </row>
    <row r="509" spans="6:20">
      <c r="F509" s="1085"/>
      <c r="J509" s="1083"/>
      <c r="K509" s="1083"/>
      <c r="L509" s="1746"/>
      <c r="M509" s="1746"/>
      <c r="O509" s="1058"/>
      <c r="P509" s="370"/>
      <c r="Q509" s="370"/>
      <c r="R509" s="370"/>
      <c r="S509" s="370"/>
      <c r="T509" s="370"/>
    </row>
    <row r="510" spans="6:20">
      <c r="F510" s="1085"/>
      <c r="J510" s="1083"/>
      <c r="K510" s="1083"/>
      <c r="L510" s="1746"/>
      <c r="M510" s="1746"/>
      <c r="O510" s="1058"/>
      <c r="P510" s="370"/>
      <c r="Q510" s="370"/>
      <c r="R510" s="370"/>
      <c r="S510" s="370"/>
      <c r="T510" s="370"/>
    </row>
    <row r="511" spans="6:20">
      <c r="F511" s="1085"/>
      <c r="J511" s="1083"/>
      <c r="K511" s="1083"/>
      <c r="L511" s="1746"/>
      <c r="M511" s="1746"/>
      <c r="O511" s="1058"/>
      <c r="P511" s="370"/>
      <c r="Q511" s="370"/>
      <c r="R511" s="370"/>
      <c r="S511" s="370"/>
      <c r="T511" s="370"/>
    </row>
    <row r="512" spans="6:20">
      <c r="F512" s="1085"/>
      <c r="J512" s="1083"/>
      <c r="K512" s="1083"/>
      <c r="L512" s="1746"/>
      <c r="M512" s="1746"/>
      <c r="O512" s="1058"/>
      <c r="P512" s="370"/>
      <c r="Q512" s="370"/>
      <c r="R512" s="370"/>
      <c r="S512" s="370"/>
      <c r="T512" s="370"/>
    </row>
    <row r="513" spans="6:20">
      <c r="F513" s="1085"/>
      <c r="J513" s="1083"/>
      <c r="K513" s="1083"/>
      <c r="L513" s="1746"/>
      <c r="M513" s="1746"/>
      <c r="O513" s="1058"/>
      <c r="P513" s="370"/>
      <c r="Q513" s="370"/>
      <c r="R513" s="370"/>
      <c r="S513" s="370"/>
      <c r="T513" s="370"/>
    </row>
    <row r="514" spans="6:20">
      <c r="F514" s="1085"/>
      <c r="J514" s="1083"/>
      <c r="K514" s="1083"/>
      <c r="L514" s="1746"/>
      <c r="M514" s="1746"/>
      <c r="O514" s="1058"/>
      <c r="P514" s="370"/>
      <c r="Q514" s="370"/>
      <c r="R514" s="370"/>
      <c r="S514" s="370"/>
      <c r="T514" s="370"/>
    </row>
    <row r="515" spans="6:20">
      <c r="F515" s="1085"/>
      <c r="J515" s="1083"/>
      <c r="K515" s="1083"/>
      <c r="L515" s="1746"/>
      <c r="M515" s="1746"/>
      <c r="O515" s="1058"/>
      <c r="P515" s="370"/>
      <c r="Q515" s="370"/>
      <c r="R515" s="370"/>
      <c r="S515" s="370"/>
      <c r="T515" s="370"/>
    </row>
    <row r="516" spans="6:20">
      <c r="F516" s="1085"/>
      <c r="J516" s="1083"/>
      <c r="K516" s="1083"/>
      <c r="L516" s="1746"/>
      <c r="M516" s="1746"/>
      <c r="O516" s="1058"/>
      <c r="P516" s="370"/>
      <c r="Q516" s="370"/>
      <c r="R516" s="370"/>
      <c r="S516" s="370"/>
      <c r="T516" s="370"/>
    </row>
    <row r="517" spans="6:20">
      <c r="F517" s="1085"/>
      <c r="J517" s="1083"/>
      <c r="K517" s="1083"/>
      <c r="L517" s="1746"/>
      <c r="M517" s="1746"/>
      <c r="O517" s="1058"/>
      <c r="P517" s="370"/>
      <c r="Q517" s="370"/>
      <c r="R517" s="370"/>
      <c r="S517" s="370"/>
      <c r="T517" s="370"/>
    </row>
    <row r="518" spans="6:20">
      <c r="F518" s="1085"/>
      <c r="J518" s="1083"/>
      <c r="K518" s="1083"/>
      <c r="L518" s="1746"/>
      <c r="M518" s="1746"/>
      <c r="O518" s="1058"/>
      <c r="P518" s="370"/>
      <c r="Q518" s="370"/>
      <c r="R518" s="370"/>
      <c r="S518" s="370"/>
      <c r="T518" s="370"/>
    </row>
    <row r="519" spans="6:20">
      <c r="F519" s="1085"/>
      <c r="J519" s="1083"/>
      <c r="K519" s="1083"/>
      <c r="L519" s="1746"/>
      <c r="M519" s="1746"/>
      <c r="O519" s="1058"/>
      <c r="P519" s="370"/>
      <c r="Q519" s="370"/>
      <c r="R519" s="370"/>
      <c r="S519" s="370"/>
      <c r="T519" s="370"/>
    </row>
    <row r="520" spans="6:20">
      <c r="F520" s="1085"/>
      <c r="J520" s="1083"/>
      <c r="K520" s="1083"/>
      <c r="L520" s="1746"/>
      <c r="M520" s="1746"/>
      <c r="O520" s="1058"/>
      <c r="P520" s="370"/>
      <c r="Q520" s="370"/>
      <c r="R520" s="370"/>
      <c r="S520" s="370"/>
      <c r="T520" s="370"/>
    </row>
    <row r="521" spans="6:20">
      <c r="F521" s="1085"/>
      <c r="J521" s="1083"/>
      <c r="K521" s="1083"/>
      <c r="L521" s="1746"/>
      <c r="M521" s="1746"/>
      <c r="O521" s="1058"/>
      <c r="P521" s="370"/>
      <c r="Q521" s="370"/>
      <c r="R521" s="370"/>
      <c r="S521" s="370"/>
      <c r="T521" s="370"/>
    </row>
    <row r="522" spans="6:20">
      <c r="F522" s="1085"/>
      <c r="J522" s="1083"/>
      <c r="K522" s="1083"/>
      <c r="L522" s="1746"/>
      <c r="M522" s="1746"/>
      <c r="O522" s="1058"/>
      <c r="P522" s="370"/>
      <c r="Q522" s="370"/>
      <c r="R522" s="370"/>
      <c r="S522" s="370"/>
      <c r="T522" s="370"/>
    </row>
    <row r="523" spans="6:20">
      <c r="F523" s="1085"/>
      <c r="J523" s="1083"/>
      <c r="K523" s="1083"/>
      <c r="L523" s="1746"/>
      <c r="M523" s="1746"/>
      <c r="O523" s="1058"/>
      <c r="P523" s="370"/>
      <c r="Q523" s="370"/>
      <c r="R523" s="370"/>
      <c r="S523" s="370"/>
      <c r="T523" s="370"/>
    </row>
    <row r="524" spans="6:20">
      <c r="F524" s="1085"/>
      <c r="J524" s="1083"/>
      <c r="K524" s="1083"/>
      <c r="L524" s="1746"/>
      <c r="M524" s="1746"/>
      <c r="O524" s="1058"/>
      <c r="P524" s="370"/>
      <c r="Q524" s="370"/>
      <c r="R524" s="370"/>
      <c r="S524" s="370"/>
      <c r="T524" s="370"/>
    </row>
    <row r="525" spans="6:20">
      <c r="F525" s="1085"/>
      <c r="J525" s="1083"/>
      <c r="K525" s="1083"/>
      <c r="L525" s="1746"/>
      <c r="M525" s="1746"/>
      <c r="O525" s="1058"/>
      <c r="P525" s="370"/>
      <c r="Q525" s="370"/>
      <c r="R525" s="370"/>
      <c r="S525" s="370"/>
      <c r="T525" s="370"/>
    </row>
    <row r="526" spans="6:20">
      <c r="F526" s="1085"/>
      <c r="J526" s="1083"/>
      <c r="K526" s="1083"/>
      <c r="L526" s="1746"/>
      <c r="M526" s="1746"/>
      <c r="O526" s="1058"/>
      <c r="P526" s="370"/>
      <c r="Q526" s="370"/>
      <c r="R526" s="370"/>
      <c r="S526" s="370"/>
      <c r="T526" s="370"/>
    </row>
    <row r="527" spans="6:20">
      <c r="F527" s="1085"/>
      <c r="J527" s="1083"/>
      <c r="K527" s="1083"/>
      <c r="L527" s="1746"/>
      <c r="M527" s="1746"/>
      <c r="O527" s="1058"/>
      <c r="P527" s="370"/>
      <c r="Q527" s="370"/>
      <c r="R527" s="370"/>
      <c r="S527" s="370"/>
      <c r="T527" s="370"/>
    </row>
    <row r="528" spans="6:20">
      <c r="F528" s="1085"/>
      <c r="J528" s="1083"/>
      <c r="K528" s="1083"/>
      <c r="L528" s="1746"/>
      <c r="M528" s="1746"/>
      <c r="O528" s="1058"/>
      <c r="P528" s="370"/>
      <c r="Q528" s="370"/>
      <c r="R528" s="370"/>
      <c r="S528" s="370"/>
      <c r="T528" s="370"/>
    </row>
    <row r="529" spans="6:21">
      <c r="F529" s="1085"/>
      <c r="J529" s="1083"/>
      <c r="K529" s="1083"/>
      <c r="L529" s="1746"/>
      <c r="M529" s="1746"/>
      <c r="O529" s="1058"/>
      <c r="P529" s="370"/>
      <c r="Q529" s="370"/>
      <c r="R529" s="370"/>
      <c r="S529" s="370"/>
      <c r="T529" s="370"/>
    </row>
    <row r="530" spans="6:21">
      <c r="F530" s="1085"/>
      <c r="J530" s="1083"/>
      <c r="K530" s="1083"/>
      <c r="L530" s="1746"/>
      <c r="M530" s="1746"/>
      <c r="O530" s="1058"/>
      <c r="P530" s="370"/>
      <c r="Q530" s="370"/>
      <c r="R530" s="370"/>
      <c r="S530" s="370"/>
      <c r="T530" s="370"/>
    </row>
    <row r="531" spans="6:21">
      <c r="F531" s="1085"/>
      <c r="J531" s="1083"/>
      <c r="K531" s="1083"/>
      <c r="L531" s="1746"/>
      <c r="M531" s="1746"/>
      <c r="O531" s="1058"/>
      <c r="P531" s="370"/>
      <c r="Q531" s="370"/>
      <c r="R531" s="370"/>
      <c r="S531" s="370"/>
      <c r="T531" s="370"/>
    </row>
    <row r="532" spans="6:21">
      <c r="F532" s="1085"/>
      <c r="J532" s="1083"/>
      <c r="K532" s="1083"/>
      <c r="L532" s="1746"/>
      <c r="M532" s="1746"/>
      <c r="O532" s="1058"/>
      <c r="P532" s="370"/>
      <c r="Q532" s="370"/>
      <c r="R532" s="370"/>
      <c r="S532" s="370"/>
      <c r="T532" s="370"/>
    </row>
    <row r="533" spans="6:21">
      <c r="F533" s="1085"/>
      <c r="J533" s="1083"/>
      <c r="K533" s="1083"/>
      <c r="L533" s="1746"/>
      <c r="M533" s="1746"/>
      <c r="O533" s="1058"/>
      <c r="P533" s="370"/>
      <c r="Q533" s="370"/>
      <c r="R533" s="370"/>
      <c r="S533" s="370"/>
      <c r="T533" s="370"/>
    </row>
    <row r="534" spans="6:21">
      <c r="F534" s="1085"/>
      <c r="J534" s="1083"/>
      <c r="K534" s="1083"/>
      <c r="L534" s="1746"/>
      <c r="M534" s="1746"/>
      <c r="O534" s="1058"/>
      <c r="P534" s="370"/>
      <c r="Q534" s="370"/>
      <c r="R534" s="370"/>
      <c r="S534" s="370"/>
      <c r="T534" s="370"/>
      <c r="U534" s="370"/>
    </row>
    <row r="535" spans="6:21">
      <c r="F535" s="1085"/>
      <c r="J535" s="1083"/>
      <c r="K535" s="1083"/>
      <c r="L535" s="1746"/>
      <c r="M535" s="1746"/>
      <c r="O535" s="1058"/>
      <c r="P535" s="370"/>
      <c r="Q535" s="370"/>
      <c r="R535" s="370"/>
      <c r="S535" s="370"/>
      <c r="T535" s="370"/>
      <c r="U535" s="370"/>
    </row>
    <row r="536" spans="6:21">
      <c r="F536" s="1085"/>
      <c r="J536" s="1083"/>
      <c r="K536" s="1083"/>
      <c r="L536" s="1746"/>
      <c r="M536" s="1746"/>
      <c r="O536" s="1058"/>
      <c r="P536" s="370"/>
      <c r="Q536" s="370"/>
      <c r="R536" s="370"/>
      <c r="S536" s="370"/>
      <c r="T536" s="370"/>
      <c r="U536" s="370"/>
    </row>
    <row r="537" spans="6:21">
      <c r="F537" s="1085"/>
      <c r="J537" s="1083"/>
      <c r="K537" s="1083"/>
      <c r="L537" s="1746"/>
      <c r="M537" s="1746"/>
      <c r="O537" s="1058"/>
      <c r="P537" s="370"/>
      <c r="Q537" s="370"/>
      <c r="R537" s="370"/>
      <c r="S537" s="370"/>
      <c r="T537" s="370"/>
      <c r="U537" s="370"/>
    </row>
    <row r="538" spans="6:21">
      <c r="F538" s="1085"/>
      <c r="J538" s="1083"/>
      <c r="K538" s="1083"/>
      <c r="L538" s="1746"/>
      <c r="M538" s="1746"/>
      <c r="O538" s="1058"/>
      <c r="P538" s="370"/>
      <c r="Q538" s="370"/>
      <c r="R538" s="370"/>
      <c r="S538" s="370"/>
      <c r="T538" s="370"/>
      <c r="U538" s="370"/>
    </row>
    <row r="539" spans="6:21">
      <c r="F539" s="1085"/>
      <c r="J539" s="1083"/>
      <c r="K539" s="1083"/>
      <c r="L539" s="1746"/>
      <c r="M539" s="1746"/>
      <c r="O539" s="1058"/>
      <c r="P539" s="370"/>
      <c r="Q539" s="370"/>
      <c r="R539" s="370"/>
      <c r="S539" s="370"/>
      <c r="T539" s="370"/>
      <c r="U539" s="370"/>
    </row>
    <row r="540" spans="6:21">
      <c r="F540" s="1085"/>
      <c r="J540" s="1083"/>
      <c r="K540" s="1083"/>
      <c r="L540" s="1746"/>
      <c r="M540" s="1746"/>
      <c r="O540" s="1058"/>
      <c r="P540" s="370"/>
      <c r="Q540" s="370"/>
      <c r="R540" s="370"/>
      <c r="S540" s="370"/>
      <c r="T540" s="370"/>
      <c r="U540" s="370"/>
    </row>
    <row r="541" spans="6:21">
      <c r="F541" s="1085"/>
      <c r="J541" s="1083"/>
      <c r="K541" s="1083"/>
      <c r="L541" s="1746"/>
      <c r="M541" s="1746"/>
      <c r="O541" s="1058"/>
      <c r="P541" s="370"/>
      <c r="Q541" s="370"/>
      <c r="R541" s="370"/>
      <c r="S541" s="370"/>
      <c r="T541" s="370"/>
      <c r="U541" s="370"/>
    </row>
    <row r="542" spans="6:21">
      <c r="F542" s="1085"/>
      <c r="J542" s="1083"/>
      <c r="K542" s="1083"/>
      <c r="L542" s="1746"/>
      <c r="M542" s="1746"/>
      <c r="O542" s="1058"/>
      <c r="P542" s="370"/>
      <c r="Q542" s="370"/>
      <c r="R542" s="370"/>
      <c r="S542" s="370"/>
      <c r="T542" s="370"/>
      <c r="U542" s="370"/>
    </row>
    <row r="543" spans="6:21">
      <c r="F543" s="1085"/>
      <c r="J543" s="1083"/>
      <c r="K543" s="1083"/>
      <c r="L543" s="1746"/>
      <c r="M543" s="1746"/>
      <c r="O543" s="1058"/>
      <c r="P543" s="370"/>
      <c r="Q543" s="370"/>
      <c r="R543" s="370"/>
      <c r="S543" s="370"/>
      <c r="T543" s="370"/>
      <c r="U543" s="370"/>
    </row>
    <row r="544" spans="6:21">
      <c r="F544" s="1085"/>
      <c r="J544" s="1083"/>
      <c r="K544" s="1083"/>
      <c r="L544" s="1746"/>
      <c r="M544" s="1746"/>
      <c r="O544" s="1058"/>
      <c r="P544" s="370"/>
      <c r="Q544" s="370"/>
      <c r="R544" s="370"/>
      <c r="S544" s="370"/>
      <c r="T544" s="370"/>
      <c r="U544" s="370"/>
    </row>
    <row r="545" spans="6:21">
      <c r="F545" s="1085"/>
      <c r="J545" s="1083"/>
      <c r="K545" s="1083"/>
      <c r="L545" s="1746"/>
      <c r="M545" s="1746"/>
      <c r="O545" s="1058"/>
      <c r="P545" s="370"/>
      <c r="Q545" s="370"/>
      <c r="R545" s="370"/>
      <c r="S545" s="370"/>
      <c r="T545" s="370"/>
      <c r="U545" s="370"/>
    </row>
    <row r="546" spans="6:21">
      <c r="F546" s="1085"/>
      <c r="J546" s="1083"/>
      <c r="K546" s="1083"/>
      <c r="L546" s="1746"/>
      <c r="M546" s="1746"/>
      <c r="O546" s="1058"/>
      <c r="P546" s="370"/>
      <c r="Q546" s="370"/>
      <c r="R546" s="370"/>
      <c r="S546" s="370"/>
      <c r="T546" s="370"/>
      <c r="U546" s="370"/>
    </row>
    <row r="547" spans="6:21">
      <c r="F547" s="1085"/>
      <c r="J547" s="1083"/>
      <c r="K547" s="1083"/>
      <c r="L547" s="1746"/>
      <c r="M547" s="1746"/>
      <c r="O547" s="1058"/>
      <c r="P547" s="370"/>
      <c r="Q547" s="370"/>
      <c r="R547" s="370"/>
      <c r="S547" s="370"/>
      <c r="T547" s="370"/>
      <c r="U547" s="370"/>
    </row>
    <row r="548" spans="6:21">
      <c r="F548" s="1085"/>
      <c r="J548" s="1083"/>
      <c r="K548" s="1083"/>
      <c r="L548" s="1746"/>
      <c r="M548" s="1746"/>
      <c r="O548" s="1058"/>
      <c r="P548" s="370"/>
      <c r="Q548" s="370"/>
      <c r="R548" s="370"/>
      <c r="S548" s="370"/>
      <c r="T548" s="370"/>
      <c r="U548" s="370"/>
    </row>
    <row r="549" spans="6:21">
      <c r="F549" s="1085"/>
      <c r="J549" s="1083"/>
      <c r="K549" s="1083"/>
      <c r="L549" s="1746"/>
      <c r="M549" s="1746"/>
      <c r="O549" s="1058"/>
      <c r="P549" s="370"/>
      <c r="Q549" s="370"/>
      <c r="R549" s="370"/>
      <c r="S549" s="370"/>
      <c r="T549" s="370"/>
      <c r="U549" s="370"/>
    </row>
    <row r="550" spans="6:21">
      <c r="F550" s="1085"/>
      <c r="J550" s="1083"/>
      <c r="K550" s="1083"/>
      <c r="L550" s="1746"/>
      <c r="M550" s="1746"/>
      <c r="O550" s="1058"/>
      <c r="P550" s="370"/>
      <c r="Q550" s="370"/>
      <c r="R550" s="370"/>
      <c r="S550" s="370"/>
      <c r="T550" s="370"/>
      <c r="U550" s="370"/>
    </row>
    <row r="551" spans="6:21">
      <c r="F551" s="1085"/>
      <c r="J551" s="1083"/>
      <c r="K551" s="1083"/>
      <c r="L551" s="1746"/>
      <c r="M551" s="1746"/>
      <c r="O551" s="1058"/>
      <c r="P551" s="370"/>
      <c r="Q551" s="370"/>
      <c r="R551" s="370"/>
      <c r="S551" s="370"/>
      <c r="T551" s="370"/>
      <c r="U551" s="370"/>
    </row>
    <row r="552" spans="6:21">
      <c r="F552" s="1085"/>
      <c r="J552" s="1083"/>
      <c r="K552" s="1083"/>
      <c r="L552" s="1746"/>
      <c r="M552" s="1746"/>
      <c r="O552" s="1058"/>
      <c r="P552" s="370"/>
      <c r="Q552" s="370"/>
      <c r="R552" s="370"/>
      <c r="S552" s="370"/>
      <c r="T552" s="370"/>
      <c r="U552" s="370"/>
    </row>
    <row r="553" spans="6:21">
      <c r="F553" s="1085"/>
      <c r="J553" s="1083"/>
      <c r="K553" s="1083"/>
      <c r="L553" s="1746"/>
      <c r="M553" s="1746"/>
      <c r="O553" s="1058"/>
      <c r="P553" s="370"/>
      <c r="Q553" s="370"/>
      <c r="R553" s="370"/>
      <c r="S553" s="370"/>
      <c r="T553" s="370"/>
      <c r="U553" s="370"/>
    </row>
    <row r="554" spans="6:21">
      <c r="F554" s="1085"/>
      <c r="J554" s="1083"/>
      <c r="K554" s="1083"/>
      <c r="L554" s="1746"/>
      <c r="M554" s="1746"/>
      <c r="O554" s="1058"/>
      <c r="P554" s="370"/>
      <c r="Q554" s="370"/>
      <c r="R554" s="370"/>
      <c r="S554" s="370"/>
      <c r="T554" s="370"/>
      <c r="U554" s="370"/>
    </row>
    <row r="555" spans="6:21">
      <c r="F555" s="1085"/>
      <c r="J555" s="1083"/>
      <c r="K555" s="1083"/>
      <c r="L555" s="1746"/>
      <c r="M555" s="1746"/>
      <c r="O555" s="1058"/>
      <c r="P555" s="370"/>
      <c r="Q555" s="370"/>
      <c r="R555" s="370"/>
      <c r="S555" s="370"/>
      <c r="T555" s="370"/>
      <c r="U555" s="370"/>
    </row>
    <row r="556" spans="6:21">
      <c r="F556" s="1085"/>
      <c r="J556" s="1083"/>
      <c r="K556" s="1083"/>
      <c r="L556" s="1746"/>
      <c r="M556" s="1746"/>
      <c r="O556" s="1058"/>
      <c r="P556" s="370"/>
      <c r="Q556" s="370"/>
      <c r="R556" s="370"/>
      <c r="S556" s="370"/>
      <c r="T556" s="370"/>
      <c r="U556" s="370"/>
    </row>
    <row r="557" spans="6:21">
      <c r="F557" s="1085"/>
      <c r="J557" s="1083"/>
      <c r="K557" s="1083"/>
      <c r="L557" s="1746"/>
      <c r="M557" s="1746"/>
      <c r="O557" s="1058"/>
      <c r="P557" s="370"/>
      <c r="Q557" s="370"/>
      <c r="R557" s="370"/>
      <c r="S557" s="370"/>
      <c r="T557" s="370"/>
      <c r="U557" s="370"/>
    </row>
    <row r="558" spans="6:21">
      <c r="F558" s="1085"/>
      <c r="J558" s="1083"/>
      <c r="K558" s="1083"/>
      <c r="L558" s="1746"/>
      <c r="M558" s="1746"/>
      <c r="O558" s="1058"/>
      <c r="P558" s="370"/>
      <c r="Q558" s="370"/>
      <c r="R558" s="370"/>
      <c r="S558" s="370"/>
      <c r="T558" s="370"/>
      <c r="U558" s="370"/>
    </row>
    <row r="559" spans="6:21">
      <c r="F559" s="1085"/>
      <c r="J559" s="1083"/>
      <c r="K559" s="1083"/>
      <c r="L559" s="1746"/>
      <c r="M559" s="1746"/>
      <c r="O559" s="1058"/>
      <c r="P559" s="370"/>
      <c r="Q559" s="370"/>
      <c r="R559" s="370"/>
      <c r="S559" s="370"/>
      <c r="T559" s="370"/>
      <c r="U559" s="370"/>
    </row>
    <row r="560" spans="6:21">
      <c r="F560" s="1085"/>
      <c r="J560" s="1083"/>
      <c r="K560" s="1083"/>
      <c r="L560" s="1746"/>
      <c r="M560" s="1746"/>
      <c r="O560" s="1058"/>
      <c r="P560" s="370"/>
      <c r="Q560" s="370"/>
      <c r="R560" s="370"/>
      <c r="S560" s="370"/>
      <c r="T560" s="370"/>
      <c r="U560" s="370"/>
    </row>
    <row r="561" spans="6:21">
      <c r="F561" s="1085"/>
      <c r="J561" s="1083"/>
      <c r="K561" s="1083"/>
      <c r="L561" s="1746"/>
      <c r="M561" s="1746"/>
      <c r="O561" s="1058"/>
      <c r="P561" s="370"/>
      <c r="Q561" s="370"/>
      <c r="R561" s="370"/>
      <c r="S561" s="370"/>
      <c r="T561" s="370"/>
      <c r="U561" s="370"/>
    </row>
    <row r="562" spans="6:21">
      <c r="F562" s="1085"/>
      <c r="J562" s="1083"/>
      <c r="K562" s="1083"/>
      <c r="L562" s="1746"/>
      <c r="M562" s="1746"/>
      <c r="O562" s="1058"/>
      <c r="P562" s="370"/>
      <c r="Q562" s="370"/>
      <c r="R562" s="370"/>
      <c r="S562" s="370"/>
      <c r="T562" s="370"/>
      <c r="U562" s="370"/>
    </row>
    <row r="563" spans="6:21">
      <c r="F563" s="1085"/>
      <c r="J563" s="1083"/>
      <c r="K563" s="1083"/>
      <c r="L563" s="1746"/>
      <c r="M563" s="1746"/>
      <c r="O563" s="1058"/>
      <c r="P563" s="370"/>
      <c r="Q563" s="370"/>
      <c r="R563" s="370"/>
      <c r="S563" s="370"/>
      <c r="T563" s="370"/>
      <c r="U563" s="370"/>
    </row>
    <row r="564" spans="6:21">
      <c r="F564" s="1085"/>
      <c r="J564" s="1083"/>
      <c r="K564" s="1083"/>
      <c r="L564" s="1746"/>
      <c r="M564" s="1746"/>
      <c r="O564" s="1058"/>
      <c r="P564" s="370"/>
      <c r="Q564" s="370"/>
      <c r="R564" s="370"/>
      <c r="S564" s="370"/>
      <c r="T564" s="370"/>
      <c r="U564" s="370"/>
    </row>
    <row r="565" spans="6:21">
      <c r="F565" s="1085"/>
      <c r="J565" s="1083"/>
      <c r="K565" s="1083"/>
      <c r="L565" s="1746"/>
      <c r="M565" s="1746"/>
      <c r="O565" s="1058"/>
      <c r="P565" s="370"/>
      <c r="Q565" s="370"/>
      <c r="R565" s="370"/>
      <c r="S565" s="370"/>
      <c r="T565" s="370"/>
      <c r="U565" s="370"/>
    </row>
    <row r="566" spans="6:21">
      <c r="F566" s="1085"/>
      <c r="J566" s="1083"/>
      <c r="K566" s="1083"/>
      <c r="L566" s="1746"/>
      <c r="M566" s="1746"/>
      <c r="O566" s="1058"/>
      <c r="P566" s="370"/>
      <c r="Q566" s="370"/>
      <c r="R566" s="370"/>
      <c r="S566" s="370"/>
      <c r="T566" s="370"/>
      <c r="U566" s="370"/>
    </row>
    <row r="567" spans="6:21">
      <c r="F567" s="1085"/>
      <c r="J567" s="1083"/>
      <c r="K567" s="1083"/>
      <c r="L567" s="1746"/>
      <c r="M567" s="1746"/>
      <c r="O567" s="1058"/>
      <c r="P567" s="370"/>
      <c r="Q567" s="370"/>
      <c r="R567" s="370"/>
      <c r="S567" s="370"/>
      <c r="T567" s="370"/>
      <c r="U567" s="370"/>
    </row>
    <row r="568" spans="6:21">
      <c r="F568" s="1085"/>
      <c r="J568" s="1083"/>
      <c r="K568" s="1083"/>
      <c r="L568" s="1746"/>
      <c r="M568" s="1746"/>
      <c r="O568" s="1058"/>
      <c r="P568" s="370"/>
      <c r="Q568" s="370"/>
      <c r="R568" s="370"/>
      <c r="S568" s="370"/>
      <c r="T568" s="370"/>
      <c r="U568" s="370"/>
    </row>
    <row r="569" spans="6:21">
      <c r="F569" s="1085"/>
      <c r="J569" s="1083"/>
      <c r="K569" s="1083"/>
      <c r="L569" s="1746"/>
      <c r="M569" s="1746"/>
      <c r="O569" s="1058"/>
      <c r="P569" s="370"/>
      <c r="Q569" s="370"/>
      <c r="R569" s="370"/>
      <c r="S569" s="370"/>
      <c r="T569" s="370"/>
      <c r="U569" s="370"/>
    </row>
    <row r="570" spans="6:21">
      <c r="F570" s="1085"/>
      <c r="J570" s="1083"/>
      <c r="K570" s="1083"/>
      <c r="L570" s="1746"/>
      <c r="M570" s="1746"/>
      <c r="O570" s="1058"/>
      <c r="P570" s="370"/>
      <c r="Q570" s="370"/>
      <c r="R570" s="370"/>
      <c r="S570" s="370"/>
      <c r="T570" s="370"/>
      <c r="U570" s="370"/>
    </row>
    <row r="571" spans="6:21">
      <c r="F571" s="1085"/>
      <c r="J571" s="1083"/>
      <c r="K571" s="1083"/>
      <c r="L571" s="1746"/>
      <c r="M571" s="1746"/>
      <c r="O571" s="1058"/>
      <c r="P571" s="370"/>
      <c r="Q571" s="370"/>
      <c r="R571" s="370"/>
      <c r="S571" s="370"/>
      <c r="T571" s="370"/>
      <c r="U571" s="370"/>
    </row>
    <row r="572" spans="6:21">
      <c r="F572" s="1085"/>
      <c r="J572" s="1083"/>
      <c r="K572" s="1083"/>
      <c r="L572" s="1746"/>
      <c r="M572" s="1746"/>
      <c r="O572" s="1058"/>
      <c r="P572" s="370"/>
      <c r="Q572" s="370"/>
      <c r="R572" s="370"/>
      <c r="S572" s="370"/>
      <c r="T572" s="370"/>
      <c r="U572" s="370"/>
    </row>
    <row r="573" spans="6:21">
      <c r="F573" s="1085"/>
      <c r="J573" s="1083"/>
      <c r="K573" s="1083"/>
      <c r="L573" s="1746"/>
      <c r="M573" s="1746"/>
      <c r="O573" s="1058"/>
      <c r="P573" s="370"/>
      <c r="Q573" s="370"/>
      <c r="R573" s="370"/>
      <c r="S573" s="370"/>
      <c r="T573" s="370"/>
      <c r="U573" s="370"/>
    </row>
    <row r="574" spans="6:21">
      <c r="F574" s="1085"/>
      <c r="J574" s="1083"/>
      <c r="K574" s="1083"/>
      <c r="L574" s="1746"/>
      <c r="M574" s="1746"/>
      <c r="O574" s="1058"/>
      <c r="P574" s="370"/>
      <c r="Q574" s="370"/>
      <c r="R574" s="370"/>
      <c r="S574" s="370"/>
      <c r="T574" s="370"/>
      <c r="U574" s="370"/>
    </row>
    <row r="575" spans="6:21">
      <c r="F575" s="1085"/>
      <c r="J575" s="1083"/>
      <c r="K575" s="1083"/>
      <c r="L575" s="1746"/>
      <c r="M575" s="1746"/>
      <c r="O575" s="1058"/>
      <c r="P575" s="370"/>
      <c r="Q575" s="370"/>
      <c r="R575" s="370"/>
      <c r="S575" s="370"/>
      <c r="T575" s="370"/>
      <c r="U575" s="370"/>
    </row>
    <row r="576" spans="6:21">
      <c r="F576" s="1085"/>
      <c r="J576" s="1083"/>
      <c r="K576" s="1083"/>
      <c r="L576" s="1746"/>
      <c r="M576" s="1746"/>
      <c r="O576" s="1058"/>
      <c r="P576" s="370"/>
      <c r="Q576" s="370"/>
      <c r="R576" s="370"/>
      <c r="S576" s="370"/>
      <c r="T576" s="370"/>
      <c r="U576" s="370"/>
    </row>
    <row r="577" spans="6:21">
      <c r="F577" s="1085"/>
      <c r="J577" s="1083"/>
      <c r="K577" s="1083"/>
      <c r="L577" s="1746"/>
      <c r="M577" s="1746"/>
      <c r="O577" s="1058"/>
      <c r="P577" s="370"/>
      <c r="Q577" s="370"/>
      <c r="R577" s="370"/>
      <c r="S577" s="370"/>
      <c r="T577" s="370"/>
      <c r="U577" s="370"/>
    </row>
    <row r="578" spans="6:21">
      <c r="F578" s="1085"/>
      <c r="J578" s="1083"/>
      <c r="K578" s="1083"/>
      <c r="L578" s="1746"/>
      <c r="M578" s="1746"/>
      <c r="O578" s="1058"/>
      <c r="P578" s="370"/>
      <c r="Q578" s="370"/>
      <c r="R578" s="370"/>
      <c r="S578" s="370"/>
      <c r="T578" s="370"/>
      <c r="U578" s="370"/>
    </row>
    <row r="579" spans="6:21">
      <c r="F579" s="1085"/>
      <c r="J579" s="1083"/>
      <c r="K579" s="1083"/>
      <c r="L579" s="1746"/>
      <c r="M579" s="1746"/>
      <c r="O579" s="1058"/>
      <c r="P579" s="370"/>
      <c r="Q579" s="370"/>
      <c r="R579" s="370"/>
      <c r="S579" s="370"/>
      <c r="T579" s="370"/>
      <c r="U579" s="370"/>
    </row>
    <row r="580" spans="6:21">
      <c r="F580" s="1085"/>
      <c r="J580" s="1083"/>
      <c r="K580" s="1083"/>
      <c r="L580" s="1746"/>
      <c r="M580" s="1746"/>
      <c r="O580" s="1058"/>
      <c r="P580" s="370"/>
      <c r="Q580" s="370"/>
      <c r="R580" s="370"/>
      <c r="S580" s="370"/>
      <c r="T580" s="370"/>
      <c r="U580" s="370"/>
    </row>
    <row r="581" spans="6:21">
      <c r="F581" s="1085"/>
      <c r="J581" s="1083"/>
      <c r="K581" s="1083"/>
      <c r="L581" s="1746"/>
      <c r="M581" s="1746"/>
      <c r="O581" s="1058"/>
      <c r="P581" s="370"/>
      <c r="Q581" s="370"/>
      <c r="R581" s="370"/>
      <c r="S581" s="370"/>
      <c r="T581" s="370"/>
      <c r="U581" s="370"/>
    </row>
    <row r="582" spans="6:21">
      <c r="F582" s="1085"/>
      <c r="J582" s="1083"/>
      <c r="K582" s="1083"/>
      <c r="L582" s="1746"/>
      <c r="M582" s="1746"/>
      <c r="O582" s="1058"/>
      <c r="P582" s="370"/>
      <c r="Q582" s="370"/>
      <c r="R582" s="370"/>
      <c r="S582" s="370"/>
      <c r="T582" s="370"/>
      <c r="U582" s="370"/>
    </row>
    <row r="583" spans="6:21">
      <c r="F583" s="1085"/>
      <c r="J583" s="1083"/>
      <c r="K583" s="1083"/>
      <c r="L583" s="1746"/>
      <c r="M583" s="1746"/>
      <c r="O583" s="1058"/>
      <c r="P583" s="370"/>
      <c r="Q583" s="370"/>
      <c r="R583" s="370"/>
      <c r="S583" s="370"/>
      <c r="T583" s="370"/>
      <c r="U583" s="370"/>
    </row>
    <row r="584" spans="6:21">
      <c r="F584" s="1085"/>
      <c r="J584" s="1083"/>
      <c r="K584" s="1083"/>
      <c r="L584" s="1746"/>
      <c r="M584" s="1746"/>
      <c r="O584" s="1058"/>
      <c r="P584" s="370"/>
      <c r="Q584" s="370"/>
      <c r="R584" s="370"/>
      <c r="S584" s="370"/>
      <c r="T584" s="370"/>
      <c r="U584" s="370"/>
    </row>
    <row r="585" spans="6:21">
      <c r="F585" s="1085"/>
      <c r="J585" s="1083"/>
      <c r="K585" s="1083"/>
      <c r="L585" s="1746"/>
      <c r="M585" s="1746"/>
      <c r="O585" s="1058"/>
      <c r="P585" s="370"/>
      <c r="Q585" s="370"/>
      <c r="R585" s="370"/>
      <c r="S585" s="370"/>
      <c r="T585" s="370"/>
      <c r="U585" s="370"/>
    </row>
    <row r="586" spans="6:21">
      <c r="F586" s="1085"/>
      <c r="J586" s="1083"/>
      <c r="K586" s="1083"/>
      <c r="L586" s="1746"/>
      <c r="M586" s="1746"/>
      <c r="O586" s="1058"/>
      <c r="P586" s="370"/>
      <c r="Q586" s="370"/>
      <c r="R586" s="370"/>
      <c r="S586" s="370"/>
      <c r="T586" s="370"/>
      <c r="U586" s="370"/>
    </row>
    <row r="587" spans="6:21">
      <c r="F587" s="1085"/>
      <c r="J587" s="1083"/>
      <c r="K587" s="1083"/>
      <c r="L587" s="1746"/>
      <c r="M587" s="1746"/>
      <c r="O587" s="1058"/>
      <c r="P587" s="370"/>
      <c r="Q587" s="370"/>
      <c r="R587" s="370"/>
      <c r="S587" s="370"/>
      <c r="T587" s="370"/>
      <c r="U587" s="370"/>
    </row>
    <row r="588" spans="6:21">
      <c r="F588" s="1085"/>
      <c r="J588" s="1083"/>
      <c r="K588" s="1083"/>
      <c r="L588" s="1746"/>
      <c r="M588" s="1746"/>
      <c r="O588" s="1058"/>
      <c r="P588" s="370"/>
      <c r="Q588" s="370"/>
      <c r="R588" s="370"/>
      <c r="S588" s="370"/>
      <c r="T588" s="370"/>
      <c r="U588" s="370"/>
    </row>
    <row r="589" spans="6:21">
      <c r="F589" s="1085"/>
      <c r="J589" s="1083"/>
      <c r="K589" s="1083"/>
      <c r="L589" s="1746"/>
      <c r="M589" s="1746"/>
      <c r="O589" s="1058"/>
      <c r="P589" s="370"/>
      <c r="Q589" s="370"/>
      <c r="R589" s="370"/>
      <c r="S589" s="370"/>
      <c r="T589" s="370"/>
      <c r="U589" s="370"/>
    </row>
    <row r="590" spans="6:21">
      <c r="F590" s="1085"/>
      <c r="J590" s="1083"/>
      <c r="K590" s="1083"/>
      <c r="L590" s="1746"/>
      <c r="M590" s="1746"/>
      <c r="O590" s="1058"/>
      <c r="P590" s="370"/>
      <c r="Q590" s="370"/>
      <c r="R590" s="370"/>
      <c r="S590" s="370"/>
      <c r="T590" s="370"/>
      <c r="U590" s="370"/>
    </row>
    <row r="591" spans="6:21">
      <c r="F591" s="1085"/>
      <c r="J591" s="1083"/>
      <c r="K591" s="1083"/>
      <c r="L591" s="1746"/>
      <c r="M591" s="1746"/>
      <c r="O591" s="1058"/>
      <c r="P591" s="370"/>
      <c r="Q591" s="370"/>
      <c r="R591" s="370"/>
      <c r="S591" s="370"/>
      <c r="T591" s="370"/>
      <c r="U591" s="370"/>
    </row>
    <row r="592" spans="6:21">
      <c r="F592" s="1085"/>
      <c r="J592" s="1083"/>
      <c r="K592" s="1083"/>
      <c r="L592" s="1746"/>
      <c r="M592" s="1746"/>
      <c r="O592" s="1058"/>
      <c r="P592" s="370"/>
      <c r="Q592" s="370"/>
      <c r="R592" s="370"/>
      <c r="S592" s="370"/>
      <c r="T592" s="370"/>
      <c r="U592" s="370"/>
    </row>
    <row r="593" spans="6:21">
      <c r="F593" s="1085"/>
      <c r="J593" s="1083"/>
      <c r="K593" s="1083"/>
      <c r="L593" s="1746"/>
      <c r="M593" s="1746"/>
      <c r="O593" s="1058"/>
      <c r="P593" s="370"/>
      <c r="Q593" s="370"/>
      <c r="R593" s="370"/>
      <c r="S593" s="370"/>
      <c r="T593" s="370"/>
      <c r="U593" s="370"/>
    </row>
    <row r="594" spans="6:21">
      <c r="F594" s="1085"/>
      <c r="J594" s="1083"/>
      <c r="K594" s="1083"/>
      <c r="L594" s="1746"/>
      <c r="M594" s="1746"/>
      <c r="O594" s="1058"/>
      <c r="P594" s="370"/>
      <c r="Q594" s="370"/>
      <c r="R594" s="370"/>
      <c r="S594" s="370"/>
      <c r="T594" s="370"/>
      <c r="U594" s="370"/>
    </row>
    <row r="595" spans="6:21">
      <c r="F595" s="1085"/>
      <c r="J595" s="1083"/>
      <c r="K595" s="1083"/>
      <c r="L595" s="1746"/>
      <c r="M595" s="1746"/>
      <c r="O595" s="1058"/>
      <c r="P595" s="370"/>
      <c r="Q595" s="370"/>
      <c r="R595" s="370"/>
      <c r="S595" s="370"/>
      <c r="T595" s="370"/>
      <c r="U595" s="370"/>
    </row>
    <row r="596" spans="6:21">
      <c r="F596" s="1085"/>
      <c r="J596" s="1083"/>
      <c r="K596" s="1083"/>
      <c r="L596" s="1746"/>
      <c r="M596" s="1746"/>
      <c r="O596" s="1058"/>
      <c r="P596" s="370"/>
      <c r="Q596" s="370"/>
      <c r="R596" s="370"/>
      <c r="S596" s="370"/>
      <c r="T596" s="370"/>
      <c r="U596" s="370"/>
    </row>
    <row r="597" spans="6:21">
      <c r="F597" s="1085"/>
      <c r="J597" s="1083"/>
      <c r="K597" s="1083"/>
      <c r="L597" s="1746"/>
      <c r="M597" s="1746"/>
      <c r="O597" s="1058"/>
      <c r="P597" s="370"/>
      <c r="Q597" s="370"/>
      <c r="R597" s="370"/>
      <c r="S597" s="370"/>
      <c r="T597" s="370"/>
      <c r="U597" s="370"/>
    </row>
    <row r="598" spans="6:21">
      <c r="F598" s="1085"/>
      <c r="J598" s="1083"/>
      <c r="K598" s="1083"/>
      <c r="L598" s="1746"/>
      <c r="M598" s="1746"/>
      <c r="O598" s="1058"/>
      <c r="P598" s="370"/>
      <c r="Q598" s="370"/>
      <c r="R598" s="370"/>
      <c r="S598" s="370"/>
      <c r="T598" s="370"/>
      <c r="U598" s="370"/>
    </row>
    <row r="599" spans="6:21">
      <c r="F599" s="1085"/>
      <c r="J599" s="1083"/>
      <c r="K599" s="1083"/>
      <c r="L599" s="1746"/>
      <c r="M599" s="1746"/>
      <c r="O599" s="1058"/>
      <c r="P599" s="370"/>
      <c r="Q599" s="370"/>
      <c r="R599" s="370"/>
      <c r="S599" s="370"/>
      <c r="T599" s="370"/>
      <c r="U599" s="370"/>
    </row>
    <row r="600" spans="6:21">
      <c r="F600" s="1085"/>
      <c r="J600" s="1083"/>
      <c r="K600" s="1083"/>
      <c r="L600" s="1746"/>
      <c r="M600" s="1746"/>
      <c r="O600" s="1058"/>
      <c r="P600" s="370"/>
      <c r="Q600" s="370"/>
      <c r="R600" s="370"/>
      <c r="S600" s="370"/>
      <c r="T600" s="370"/>
      <c r="U600" s="370"/>
    </row>
    <row r="601" spans="6:21">
      <c r="F601" s="1085"/>
      <c r="J601" s="1083"/>
      <c r="K601" s="1083"/>
      <c r="L601" s="1746"/>
      <c r="M601" s="1746"/>
      <c r="O601" s="1058"/>
      <c r="P601" s="370"/>
      <c r="Q601" s="370"/>
      <c r="R601" s="370"/>
      <c r="S601" s="370"/>
      <c r="T601" s="370"/>
      <c r="U601" s="370"/>
    </row>
    <row r="602" spans="6:21">
      <c r="F602" s="1085"/>
      <c r="J602" s="1083"/>
      <c r="K602" s="1083"/>
      <c r="L602" s="1746"/>
      <c r="M602" s="1746"/>
      <c r="O602" s="1058"/>
      <c r="P602" s="370"/>
      <c r="Q602" s="370"/>
      <c r="R602" s="370"/>
      <c r="S602" s="370"/>
      <c r="T602" s="370"/>
      <c r="U602" s="370"/>
    </row>
    <row r="603" spans="6:21">
      <c r="F603" s="1085"/>
      <c r="J603" s="1083"/>
      <c r="K603" s="1083"/>
      <c r="L603" s="1746"/>
      <c r="M603" s="1746"/>
      <c r="O603" s="1058"/>
      <c r="P603" s="370"/>
      <c r="Q603" s="370"/>
      <c r="R603" s="370"/>
      <c r="S603" s="370"/>
      <c r="T603" s="370"/>
      <c r="U603" s="370"/>
    </row>
    <row r="604" spans="6:21">
      <c r="F604" s="1085"/>
      <c r="J604" s="1083"/>
      <c r="K604" s="1083"/>
      <c r="L604" s="1746"/>
      <c r="M604" s="1746"/>
      <c r="O604" s="1058"/>
      <c r="P604" s="370"/>
      <c r="Q604" s="370"/>
      <c r="R604" s="370"/>
      <c r="S604" s="370"/>
      <c r="T604" s="370"/>
      <c r="U604" s="370"/>
    </row>
    <row r="605" spans="6:21">
      <c r="F605" s="1085"/>
      <c r="J605" s="1083"/>
      <c r="K605" s="1083"/>
      <c r="L605" s="1746"/>
      <c r="M605" s="1746"/>
      <c r="O605" s="1058"/>
      <c r="P605" s="370"/>
      <c r="Q605" s="370"/>
      <c r="R605" s="370"/>
      <c r="S605" s="370"/>
      <c r="T605" s="370"/>
      <c r="U605" s="370"/>
    </row>
    <row r="606" spans="6:21">
      <c r="F606" s="1085"/>
      <c r="J606" s="1083"/>
      <c r="K606" s="1083"/>
      <c r="L606" s="1746"/>
      <c r="M606" s="1746"/>
      <c r="O606" s="1058"/>
      <c r="P606" s="370"/>
      <c r="Q606" s="370"/>
      <c r="R606" s="370"/>
      <c r="S606" s="370"/>
      <c r="T606" s="370"/>
      <c r="U606" s="370"/>
    </row>
    <row r="607" spans="6:21">
      <c r="F607" s="1085"/>
      <c r="J607" s="1083"/>
      <c r="K607" s="1083"/>
      <c r="L607" s="1746"/>
      <c r="M607" s="1746"/>
      <c r="O607" s="1058"/>
      <c r="P607" s="370"/>
      <c r="Q607" s="370"/>
      <c r="R607" s="370"/>
      <c r="S607" s="370"/>
      <c r="T607" s="370"/>
      <c r="U607" s="370"/>
    </row>
    <row r="608" spans="6:21">
      <c r="F608" s="1085"/>
      <c r="J608" s="1083"/>
      <c r="K608" s="1083"/>
      <c r="L608" s="1746"/>
      <c r="M608" s="1746"/>
      <c r="O608" s="1058"/>
      <c r="P608" s="370"/>
      <c r="Q608" s="370"/>
      <c r="R608" s="370"/>
      <c r="S608" s="370"/>
      <c r="T608" s="370"/>
      <c r="U608" s="370"/>
    </row>
    <row r="609" spans="6:21">
      <c r="F609" s="1085"/>
      <c r="J609" s="1083"/>
      <c r="K609" s="1083"/>
      <c r="L609" s="1746"/>
      <c r="M609" s="1746"/>
      <c r="O609" s="1058"/>
      <c r="P609" s="370"/>
      <c r="Q609" s="370"/>
      <c r="R609" s="370"/>
      <c r="S609" s="370"/>
      <c r="T609" s="370"/>
      <c r="U609" s="370"/>
    </row>
    <row r="610" spans="6:21">
      <c r="F610" s="1085"/>
      <c r="J610" s="1083"/>
      <c r="K610" s="1083"/>
      <c r="L610" s="1746"/>
      <c r="M610" s="1746"/>
      <c r="O610" s="1058"/>
      <c r="P610" s="370"/>
      <c r="Q610" s="370"/>
      <c r="R610" s="370"/>
      <c r="S610" s="370"/>
      <c r="T610" s="370"/>
      <c r="U610" s="370"/>
    </row>
    <row r="611" spans="6:21">
      <c r="F611" s="1085"/>
      <c r="J611" s="1083"/>
      <c r="K611" s="1083"/>
      <c r="L611" s="1746"/>
      <c r="M611" s="1746"/>
      <c r="O611" s="1058"/>
      <c r="P611" s="370"/>
      <c r="Q611" s="370"/>
      <c r="R611" s="370"/>
      <c r="S611" s="370"/>
      <c r="T611" s="370"/>
      <c r="U611" s="370"/>
    </row>
    <row r="612" spans="6:21">
      <c r="F612" s="1085"/>
      <c r="J612" s="1083"/>
      <c r="K612" s="1083"/>
      <c r="L612" s="1746"/>
      <c r="M612" s="1746"/>
      <c r="O612" s="1058"/>
      <c r="P612" s="370"/>
      <c r="Q612" s="370"/>
      <c r="R612" s="370"/>
      <c r="S612" s="370"/>
      <c r="T612" s="370"/>
      <c r="U612" s="370"/>
    </row>
    <row r="613" spans="6:21">
      <c r="F613" s="1085"/>
      <c r="J613" s="1083"/>
      <c r="K613" s="1083"/>
      <c r="L613" s="1746"/>
      <c r="M613" s="1746"/>
      <c r="O613" s="1058"/>
      <c r="P613" s="370"/>
      <c r="Q613" s="370"/>
      <c r="R613" s="370"/>
      <c r="S613" s="370"/>
      <c r="T613" s="370"/>
      <c r="U613" s="370"/>
    </row>
    <row r="614" spans="6:21">
      <c r="F614" s="1085"/>
      <c r="J614" s="1083"/>
      <c r="K614" s="1083"/>
      <c r="L614" s="1746"/>
      <c r="M614" s="1746"/>
      <c r="O614" s="1058"/>
      <c r="P614" s="370"/>
      <c r="Q614" s="370"/>
      <c r="R614" s="370"/>
      <c r="S614" s="370"/>
      <c r="T614" s="370"/>
      <c r="U614" s="370"/>
    </row>
    <row r="615" spans="6:21">
      <c r="F615" s="1085"/>
      <c r="J615" s="1083"/>
      <c r="K615" s="1083"/>
      <c r="L615" s="1746"/>
      <c r="M615" s="1746"/>
      <c r="O615" s="1058"/>
      <c r="P615" s="370"/>
      <c r="Q615" s="370"/>
      <c r="R615" s="370"/>
      <c r="S615" s="370"/>
      <c r="T615" s="370"/>
      <c r="U615" s="370"/>
    </row>
    <row r="616" spans="6:21">
      <c r="F616" s="1085"/>
      <c r="J616" s="1083"/>
      <c r="K616" s="1083"/>
      <c r="L616" s="1746"/>
      <c r="M616" s="1746"/>
      <c r="O616" s="1058"/>
      <c r="P616" s="370"/>
      <c r="Q616" s="370"/>
      <c r="R616" s="370"/>
      <c r="S616" s="370"/>
      <c r="T616" s="370"/>
      <c r="U616" s="370"/>
    </row>
    <row r="617" spans="6:21">
      <c r="F617" s="1085"/>
      <c r="J617" s="1083"/>
      <c r="K617" s="1083"/>
      <c r="L617" s="1746"/>
      <c r="M617" s="1746"/>
      <c r="O617" s="1058"/>
      <c r="P617" s="370"/>
      <c r="Q617" s="370"/>
      <c r="R617" s="370"/>
      <c r="S617" s="370"/>
      <c r="T617" s="370"/>
      <c r="U617" s="370"/>
    </row>
    <row r="618" spans="6:21">
      <c r="F618" s="1085"/>
      <c r="J618" s="1083"/>
      <c r="K618" s="1083"/>
      <c r="L618" s="1746"/>
      <c r="M618" s="1746"/>
      <c r="O618" s="1058"/>
      <c r="P618" s="370"/>
      <c r="Q618" s="370"/>
      <c r="R618" s="370"/>
      <c r="S618" s="370"/>
      <c r="T618" s="370"/>
      <c r="U618" s="370"/>
    </row>
    <row r="619" spans="6:21">
      <c r="F619" s="1085"/>
      <c r="J619" s="1083"/>
      <c r="K619" s="1083"/>
      <c r="L619" s="1746"/>
      <c r="M619" s="1746"/>
      <c r="O619" s="1058"/>
      <c r="P619" s="370"/>
      <c r="Q619" s="370"/>
      <c r="R619" s="370"/>
      <c r="S619" s="370"/>
      <c r="T619" s="370"/>
      <c r="U619" s="370"/>
    </row>
    <row r="620" spans="6:21">
      <c r="F620" s="1085"/>
      <c r="J620" s="1083"/>
      <c r="K620" s="1083"/>
      <c r="L620" s="1746"/>
      <c r="M620" s="1746"/>
      <c r="O620" s="1058"/>
      <c r="P620" s="370"/>
      <c r="Q620" s="370"/>
      <c r="R620" s="370"/>
      <c r="S620" s="370"/>
      <c r="T620" s="370"/>
      <c r="U620" s="370"/>
    </row>
    <row r="621" spans="6:21">
      <c r="F621" s="1085"/>
      <c r="J621" s="1083"/>
      <c r="K621" s="1083"/>
      <c r="L621" s="1746"/>
      <c r="M621" s="1746"/>
      <c r="O621" s="1058"/>
      <c r="P621" s="370"/>
      <c r="Q621" s="370"/>
      <c r="R621" s="370"/>
      <c r="S621" s="370"/>
      <c r="T621" s="370"/>
      <c r="U621" s="370"/>
    </row>
    <row r="622" spans="6:21">
      <c r="F622" s="1085"/>
      <c r="J622" s="1083"/>
      <c r="K622" s="1083"/>
      <c r="L622" s="1746"/>
      <c r="M622" s="1746"/>
      <c r="O622" s="1058"/>
      <c r="P622" s="370"/>
      <c r="Q622" s="370"/>
      <c r="R622" s="370"/>
      <c r="S622" s="370"/>
      <c r="T622" s="370"/>
      <c r="U622" s="370"/>
    </row>
    <row r="623" spans="6:21">
      <c r="F623" s="1085"/>
      <c r="J623" s="1083"/>
      <c r="K623" s="1083"/>
      <c r="L623" s="1746"/>
      <c r="M623" s="1746"/>
      <c r="O623" s="1058"/>
      <c r="P623" s="370"/>
      <c r="Q623" s="370"/>
      <c r="R623" s="370"/>
      <c r="S623" s="370"/>
      <c r="T623" s="370"/>
      <c r="U623" s="370"/>
    </row>
    <row r="624" spans="6:21">
      <c r="F624" s="1085"/>
      <c r="J624" s="1083"/>
      <c r="K624" s="1083"/>
      <c r="L624" s="1746"/>
      <c r="M624" s="1746"/>
      <c r="O624" s="1058"/>
      <c r="P624" s="370"/>
      <c r="Q624" s="370"/>
      <c r="R624" s="370"/>
      <c r="S624" s="370"/>
      <c r="T624" s="370"/>
      <c r="U624" s="370"/>
    </row>
    <row r="625" spans="6:21">
      <c r="F625" s="1085"/>
      <c r="J625" s="1083"/>
      <c r="K625" s="1083"/>
      <c r="L625" s="1746"/>
      <c r="M625" s="1746"/>
      <c r="O625" s="1058"/>
      <c r="P625" s="370"/>
      <c r="Q625" s="370"/>
      <c r="R625" s="370"/>
      <c r="S625" s="370"/>
      <c r="T625" s="370"/>
      <c r="U625" s="370"/>
    </row>
    <row r="626" spans="6:21">
      <c r="F626" s="1085"/>
      <c r="J626" s="1083"/>
      <c r="K626" s="1083"/>
      <c r="L626" s="1746"/>
      <c r="M626" s="1746"/>
      <c r="O626" s="1058"/>
      <c r="P626" s="370"/>
      <c r="Q626" s="370"/>
      <c r="R626" s="370"/>
      <c r="S626" s="370"/>
      <c r="T626" s="370"/>
      <c r="U626" s="370"/>
    </row>
    <row r="627" spans="6:21">
      <c r="F627" s="1085"/>
      <c r="J627" s="1083"/>
      <c r="K627" s="1083"/>
      <c r="L627" s="1746"/>
      <c r="M627" s="1746"/>
      <c r="O627" s="1058"/>
      <c r="P627" s="370"/>
      <c r="Q627" s="370"/>
      <c r="R627" s="370"/>
      <c r="S627" s="370"/>
      <c r="T627" s="370"/>
      <c r="U627" s="370"/>
    </row>
    <row r="628" spans="6:21">
      <c r="F628" s="1085"/>
      <c r="J628" s="1083"/>
      <c r="K628" s="1083"/>
      <c r="L628" s="1746"/>
      <c r="M628" s="1746"/>
      <c r="O628" s="1058"/>
      <c r="P628" s="370"/>
      <c r="Q628" s="370"/>
      <c r="R628" s="370"/>
      <c r="S628" s="370"/>
      <c r="T628" s="370"/>
      <c r="U628" s="370"/>
    </row>
    <row r="629" spans="6:21">
      <c r="F629" s="1085"/>
      <c r="J629" s="1083"/>
      <c r="K629" s="1083"/>
      <c r="L629" s="1746"/>
      <c r="M629" s="1746"/>
      <c r="O629" s="1058"/>
      <c r="P629" s="370"/>
      <c r="Q629" s="370"/>
      <c r="R629" s="370"/>
      <c r="S629" s="370"/>
      <c r="T629" s="370"/>
      <c r="U629" s="370"/>
    </row>
    <row r="630" spans="6:21">
      <c r="F630" s="1085"/>
      <c r="J630" s="1083"/>
      <c r="K630" s="1083"/>
      <c r="L630" s="1746"/>
      <c r="M630" s="1746"/>
      <c r="O630" s="1058"/>
      <c r="P630" s="370"/>
      <c r="Q630" s="370"/>
      <c r="R630" s="370"/>
      <c r="S630" s="370"/>
      <c r="T630" s="370"/>
      <c r="U630" s="370"/>
    </row>
    <row r="631" spans="6:21">
      <c r="F631" s="1085"/>
      <c r="J631" s="1083"/>
      <c r="K631" s="1083"/>
      <c r="L631" s="1746"/>
      <c r="M631" s="1746"/>
      <c r="O631" s="1058"/>
      <c r="P631" s="370"/>
      <c r="Q631" s="370"/>
      <c r="R631" s="370"/>
      <c r="S631" s="370"/>
      <c r="T631" s="370"/>
      <c r="U631" s="370"/>
    </row>
    <row r="632" spans="6:21">
      <c r="F632" s="1085"/>
      <c r="J632" s="1083"/>
      <c r="K632" s="1083"/>
      <c r="L632" s="1746"/>
      <c r="M632" s="1746"/>
      <c r="O632" s="1058"/>
      <c r="P632" s="370"/>
      <c r="Q632" s="370"/>
      <c r="R632" s="370"/>
      <c r="S632" s="370"/>
      <c r="T632" s="370"/>
      <c r="U632" s="370"/>
    </row>
    <row r="633" spans="6:21">
      <c r="F633" s="1085"/>
      <c r="J633" s="1083"/>
      <c r="K633" s="1083"/>
      <c r="L633" s="1746"/>
      <c r="M633" s="1746"/>
      <c r="O633" s="1058"/>
      <c r="P633" s="370"/>
      <c r="Q633" s="370"/>
      <c r="R633" s="370"/>
      <c r="S633" s="370"/>
      <c r="T633" s="370"/>
      <c r="U633" s="370"/>
    </row>
    <row r="634" spans="6:21">
      <c r="F634" s="1085"/>
      <c r="J634" s="1083"/>
      <c r="K634" s="1083"/>
      <c r="L634" s="1746"/>
      <c r="M634" s="1746"/>
      <c r="O634" s="1058"/>
      <c r="P634" s="370"/>
      <c r="Q634" s="370"/>
      <c r="R634" s="370"/>
      <c r="S634" s="370"/>
      <c r="T634" s="370"/>
      <c r="U634" s="370"/>
    </row>
    <row r="635" spans="6:21">
      <c r="F635" s="1085"/>
      <c r="J635" s="1083"/>
      <c r="K635" s="1083"/>
      <c r="L635" s="1746"/>
      <c r="M635" s="1746"/>
      <c r="O635" s="1058"/>
      <c r="P635" s="370"/>
      <c r="Q635" s="370"/>
      <c r="R635" s="370"/>
      <c r="S635" s="370"/>
      <c r="T635" s="370"/>
      <c r="U635" s="370"/>
    </row>
    <row r="636" spans="6:21">
      <c r="F636" s="1085"/>
      <c r="J636" s="1083"/>
      <c r="K636" s="1083"/>
      <c r="L636" s="1746"/>
      <c r="M636" s="1746"/>
      <c r="O636" s="1058"/>
      <c r="P636" s="370"/>
      <c r="Q636" s="370"/>
      <c r="R636" s="370"/>
      <c r="S636" s="370"/>
      <c r="T636" s="370"/>
      <c r="U636" s="370"/>
    </row>
    <row r="637" spans="6:21">
      <c r="F637" s="1085"/>
      <c r="J637" s="1083"/>
      <c r="K637" s="1083"/>
      <c r="L637" s="1746"/>
      <c r="M637" s="1746"/>
      <c r="O637" s="1058"/>
      <c r="P637" s="370"/>
      <c r="Q637" s="370"/>
      <c r="R637" s="370"/>
      <c r="S637" s="370"/>
      <c r="T637" s="370"/>
      <c r="U637" s="370"/>
    </row>
    <row r="638" spans="6:21">
      <c r="F638" s="1085"/>
      <c r="J638" s="1083"/>
      <c r="K638" s="1083"/>
      <c r="L638" s="1746"/>
      <c r="M638" s="1746"/>
      <c r="O638" s="1058"/>
      <c r="P638" s="370"/>
      <c r="Q638" s="370"/>
      <c r="R638" s="370"/>
      <c r="S638" s="370"/>
      <c r="T638" s="370"/>
      <c r="U638" s="370"/>
    </row>
    <row r="639" spans="6:21">
      <c r="F639" s="1085"/>
      <c r="J639" s="1083"/>
      <c r="K639" s="1083"/>
      <c r="L639" s="1746"/>
      <c r="M639" s="1746"/>
      <c r="O639" s="1058"/>
      <c r="P639" s="370"/>
      <c r="Q639" s="370"/>
      <c r="R639" s="370"/>
      <c r="S639" s="370"/>
      <c r="T639" s="370"/>
      <c r="U639" s="370"/>
    </row>
    <row r="640" spans="6:21">
      <c r="F640" s="1085"/>
      <c r="J640" s="1083"/>
      <c r="K640" s="1083"/>
      <c r="L640" s="1746"/>
      <c r="M640" s="1746"/>
      <c r="O640" s="1058"/>
      <c r="P640" s="370"/>
      <c r="Q640" s="370"/>
      <c r="R640" s="370"/>
      <c r="S640" s="370"/>
      <c r="T640" s="370"/>
      <c r="U640" s="370"/>
    </row>
    <row r="641" spans="6:21">
      <c r="F641" s="1085"/>
      <c r="J641" s="1083"/>
      <c r="K641" s="1083"/>
      <c r="L641" s="1746"/>
      <c r="M641" s="1746"/>
      <c r="O641" s="1058"/>
      <c r="P641" s="370"/>
      <c r="Q641" s="370"/>
      <c r="R641" s="370"/>
      <c r="S641" s="370"/>
      <c r="T641" s="370"/>
      <c r="U641" s="370"/>
    </row>
    <row r="642" spans="6:21">
      <c r="F642" s="1085"/>
      <c r="J642" s="1083"/>
      <c r="K642" s="1083"/>
      <c r="L642" s="1746"/>
      <c r="M642" s="1746"/>
      <c r="O642" s="1058"/>
      <c r="P642" s="370"/>
      <c r="Q642" s="370"/>
      <c r="R642" s="370"/>
      <c r="S642" s="370"/>
      <c r="T642" s="370"/>
      <c r="U642" s="370"/>
    </row>
    <row r="643" spans="6:21">
      <c r="F643" s="1085"/>
      <c r="J643" s="1083"/>
      <c r="K643" s="1083"/>
      <c r="L643" s="1746"/>
      <c r="M643" s="1746"/>
      <c r="O643" s="1058"/>
      <c r="P643" s="370"/>
      <c r="Q643" s="370"/>
      <c r="R643" s="370"/>
      <c r="S643" s="370"/>
      <c r="T643" s="370"/>
      <c r="U643" s="370"/>
    </row>
    <row r="644" spans="6:21">
      <c r="F644" s="1085"/>
      <c r="J644" s="1083"/>
      <c r="K644" s="1083"/>
      <c r="L644" s="1746"/>
      <c r="M644" s="1746"/>
      <c r="O644" s="1058"/>
      <c r="P644" s="370"/>
      <c r="Q644" s="370"/>
      <c r="R644" s="370"/>
      <c r="S644" s="370"/>
      <c r="T644" s="370"/>
      <c r="U644" s="370"/>
    </row>
    <row r="645" spans="6:21">
      <c r="F645" s="1085"/>
      <c r="J645" s="1083"/>
      <c r="K645" s="1083"/>
      <c r="L645" s="1746"/>
      <c r="M645" s="1746"/>
      <c r="O645" s="1058"/>
      <c r="P645" s="370"/>
      <c r="Q645" s="370"/>
      <c r="R645" s="370"/>
      <c r="S645" s="370"/>
      <c r="T645" s="370"/>
      <c r="U645" s="370"/>
    </row>
    <row r="646" spans="6:21">
      <c r="F646" s="1085"/>
      <c r="J646" s="1083"/>
      <c r="K646" s="1083"/>
      <c r="L646" s="1746"/>
      <c r="M646" s="1746"/>
      <c r="O646" s="1058"/>
      <c r="P646" s="370"/>
      <c r="Q646" s="370"/>
      <c r="R646" s="370"/>
      <c r="S646" s="370"/>
      <c r="T646" s="370"/>
      <c r="U646" s="370"/>
    </row>
    <row r="647" spans="6:21">
      <c r="F647" s="1085"/>
      <c r="J647" s="1083"/>
      <c r="K647" s="1083"/>
      <c r="L647" s="1746"/>
      <c r="M647" s="1746"/>
      <c r="O647" s="1058"/>
      <c r="P647" s="370"/>
      <c r="Q647" s="370"/>
      <c r="R647" s="370"/>
      <c r="S647" s="370"/>
      <c r="T647" s="370"/>
      <c r="U647" s="370"/>
    </row>
    <row r="648" spans="6:21">
      <c r="F648" s="1085"/>
      <c r="J648" s="1083"/>
      <c r="K648" s="1083"/>
      <c r="L648" s="1746"/>
      <c r="M648" s="1746"/>
      <c r="O648" s="1058"/>
      <c r="P648" s="370"/>
      <c r="Q648" s="370"/>
      <c r="R648" s="370"/>
      <c r="S648" s="370"/>
      <c r="T648" s="370"/>
      <c r="U648" s="370"/>
    </row>
    <row r="649" spans="6:21">
      <c r="F649" s="1085"/>
      <c r="J649" s="1083"/>
      <c r="K649" s="1083"/>
      <c r="L649" s="1746"/>
      <c r="M649" s="1746"/>
      <c r="O649" s="1058"/>
      <c r="P649" s="370"/>
      <c r="Q649" s="370"/>
      <c r="R649" s="370"/>
      <c r="S649" s="370"/>
      <c r="T649" s="370"/>
      <c r="U649" s="370"/>
    </row>
    <row r="650" spans="6:21">
      <c r="F650" s="1085"/>
      <c r="J650" s="1083"/>
      <c r="K650" s="1083"/>
      <c r="L650" s="1746"/>
      <c r="M650" s="1746"/>
      <c r="O650" s="1058"/>
      <c r="P650" s="370"/>
      <c r="Q650" s="370"/>
      <c r="R650" s="370"/>
      <c r="S650" s="370"/>
      <c r="T650" s="370"/>
      <c r="U650" s="370"/>
    </row>
    <row r="651" spans="6:21">
      <c r="F651" s="1085"/>
      <c r="J651" s="1083"/>
      <c r="K651" s="1083"/>
      <c r="L651" s="1746"/>
      <c r="M651" s="1746"/>
      <c r="O651" s="1058"/>
      <c r="P651" s="370"/>
      <c r="Q651" s="370"/>
      <c r="R651" s="370"/>
      <c r="S651" s="370"/>
      <c r="T651" s="370"/>
      <c r="U651" s="370"/>
    </row>
    <row r="652" spans="6:21">
      <c r="F652" s="1085"/>
      <c r="J652" s="1083"/>
      <c r="K652" s="1083"/>
      <c r="L652" s="1746"/>
      <c r="M652" s="1746"/>
      <c r="O652" s="1058"/>
      <c r="P652" s="370"/>
      <c r="Q652" s="370"/>
      <c r="R652" s="370"/>
      <c r="S652" s="370"/>
      <c r="T652" s="370"/>
      <c r="U652" s="370"/>
    </row>
    <row r="653" spans="6:21">
      <c r="F653" s="1085"/>
      <c r="J653" s="1083"/>
      <c r="K653" s="1083"/>
      <c r="L653" s="1746"/>
      <c r="M653" s="1746"/>
      <c r="O653" s="1058"/>
      <c r="P653" s="370"/>
      <c r="Q653" s="370"/>
      <c r="R653" s="370"/>
      <c r="S653" s="370"/>
      <c r="T653" s="370"/>
      <c r="U653" s="370"/>
    </row>
    <row r="654" spans="6:21">
      <c r="F654" s="1085"/>
      <c r="J654" s="1083"/>
      <c r="K654" s="1083"/>
      <c r="L654" s="1746"/>
      <c r="M654" s="1746"/>
      <c r="O654" s="1058"/>
      <c r="P654" s="370"/>
      <c r="Q654" s="370"/>
      <c r="R654" s="370"/>
      <c r="S654" s="370"/>
      <c r="T654" s="370"/>
      <c r="U654" s="370"/>
    </row>
    <row r="655" spans="6:21">
      <c r="F655" s="1085"/>
      <c r="J655" s="1083"/>
      <c r="K655" s="1083"/>
      <c r="L655" s="1746"/>
      <c r="M655" s="1746"/>
      <c r="O655" s="1058"/>
      <c r="P655" s="370"/>
      <c r="Q655" s="370"/>
      <c r="R655" s="370"/>
      <c r="S655" s="370"/>
      <c r="T655" s="370"/>
      <c r="U655" s="370"/>
    </row>
    <row r="656" spans="6:21">
      <c r="F656" s="1085"/>
      <c r="J656" s="1083"/>
      <c r="K656" s="1083"/>
      <c r="L656" s="1746"/>
      <c r="M656" s="1746"/>
      <c r="O656" s="1058"/>
      <c r="P656" s="370"/>
      <c r="Q656" s="370"/>
      <c r="R656" s="370"/>
      <c r="S656" s="370"/>
      <c r="T656" s="370"/>
      <c r="U656" s="370"/>
    </row>
    <row r="657" spans="6:21">
      <c r="F657" s="1085"/>
      <c r="J657" s="1083"/>
      <c r="K657" s="1083"/>
      <c r="L657" s="1746"/>
      <c r="M657" s="1746"/>
      <c r="O657" s="1058"/>
      <c r="P657" s="370"/>
      <c r="Q657" s="370"/>
      <c r="R657" s="370"/>
      <c r="S657" s="370"/>
      <c r="T657" s="370"/>
      <c r="U657" s="370"/>
    </row>
    <row r="658" spans="6:21">
      <c r="F658" s="1085"/>
      <c r="J658" s="1083"/>
      <c r="K658" s="1083"/>
      <c r="L658" s="1746"/>
      <c r="M658" s="1746"/>
      <c r="O658" s="1058"/>
      <c r="P658" s="370"/>
      <c r="Q658" s="370"/>
      <c r="R658" s="370"/>
      <c r="S658" s="370"/>
      <c r="T658" s="370"/>
      <c r="U658" s="370"/>
    </row>
    <row r="659" spans="6:21">
      <c r="F659" s="1085"/>
      <c r="J659" s="1083"/>
      <c r="K659" s="1083"/>
      <c r="L659" s="1746"/>
      <c r="M659" s="1746"/>
      <c r="O659" s="1058"/>
      <c r="P659" s="370"/>
      <c r="Q659" s="370"/>
      <c r="R659" s="370"/>
      <c r="S659" s="370"/>
      <c r="T659" s="370"/>
      <c r="U659" s="370"/>
    </row>
    <row r="660" spans="6:21">
      <c r="F660" s="1085"/>
      <c r="J660" s="1083"/>
      <c r="K660" s="1083"/>
      <c r="L660" s="1746"/>
      <c r="M660" s="1746"/>
      <c r="O660" s="1058"/>
      <c r="P660" s="370"/>
      <c r="Q660" s="370"/>
      <c r="R660" s="370"/>
      <c r="S660" s="370"/>
      <c r="T660" s="370"/>
      <c r="U660" s="370"/>
    </row>
    <row r="661" spans="6:21">
      <c r="F661" s="1085"/>
      <c r="J661" s="1083"/>
      <c r="K661" s="1083"/>
      <c r="L661" s="1746"/>
      <c r="M661" s="1746"/>
      <c r="O661" s="1058"/>
      <c r="P661" s="370"/>
      <c r="Q661" s="370"/>
      <c r="R661" s="370"/>
      <c r="S661" s="370"/>
      <c r="T661" s="370"/>
      <c r="U661" s="370"/>
    </row>
    <row r="662" spans="6:21">
      <c r="F662" s="1085"/>
      <c r="J662" s="1083"/>
      <c r="K662" s="1083"/>
      <c r="L662" s="1746"/>
      <c r="M662" s="1746"/>
      <c r="O662" s="1058"/>
      <c r="P662" s="370"/>
      <c r="Q662" s="370"/>
      <c r="R662" s="370"/>
      <c r="S662" s="370"/>
      <c r="T662" s="370"/>
      <c r="U662" s="370"/>
    </row>
    <row r="663" spans="6:21">
      <c r="F663" s="1085"/>
      <c r="J663" s="1083"/>
      <c r="K663" s="1083"/>
      <c r="L663" s="1746"/>
      <c r="M663" s="1746"/>
      <c r="O663" s="1058"/>
      <c r="P663" s="370"/>
      <c r="Q663" s="370"/>
      <c r="R663" s="370"/>
      <c r="S663" s="370"/>
      <c r="T663" s="370"/>
      <c r="U663" s="370"/>
    </row>
    <row r="664" spans="6:21">
      <c r="F664" s="1085"/>
      <c r="J664" s="1083"/>
      <c r="K664" s="1083"/>
      <c r="L664" s="1746"/>
      <c r="M664" s="1746"/>
      <c r="O664" s="1058"/>
      <c r="P664" s="370"/>
      <c r="Q664" s="370"/>
      <c r="R664" s="370"/>
      <c r="S664" s="370"/>
      <c r="T664" s="370"/>
      <c r="U664" s="370"/>
    </row>
    <row r="665" spans="6:21">
      <c r="F665" s="1085"/>
      <c r="J665" s="1083"/>
      <c r="K665" s="1083"/>
      <c r="L665" s="1746"/>
      <c r="M665" s="1746"/>
      <c r="O665" s="1058"/>
      <c r="P665" s="370"/>
      <c r="Q665" s="370"/>
      <c r="R665" s="370"/>
      <c r="S665" s="370"/>
      <c r="T665" s="370"/>
      <c r="U665" s="370"/>
    </row>
    <row r="666" spans="6:21">
      <c r="F666" s="1085"/>
      <c r="J666" s="1083"/>
      <c r="K666" s="1083"/>
      <c r="L666" s="1746"/>
      <c r="M666" s="1746"/>
      <c r="O666" s="1058"/>
      <c r="P666" s="370"/>
      <c r="Q666" s="370"/>
      <c r="R666" s="370"/>
      <c r="S666" s="370"/>
      <c r="T666" s="370"/>
      <c r="U666" s="370"/>
    </row>
    <row r="667" spans="6:21">
      <c r="F667" s="1085"/>
      <c r="J667" s="1083"/>
      <c r="K667" s="1083"/>
      <c r="L667" s="1746"/>
      <c r="M667" s="1746"/>
      <c r="O667" s="1058"/>
      <c r="P667" s="370"/>
      <c r="Q667" s="370"/>
      <c r="R667" s="370"/>
      <c r="S667" s="370"/>
      <c r="T667" s="370"/>
      <c r="U667" s="370"/>
    </row>
    <row r="668" spans="6:21">
      <c r="F668" s="1085"/>
      <c r="J668" s="1083"/>
      <c r="K668" s="1083"/>
      <c r="L668" s="1746"/>
      <c r="M668" s="1746"/>
      <c r="O668" s="1058"/>
      <c r="P668" s="370"/>
      <c r="Q668" s="370"/>
      <c r="R668" s="370"/>
      <c r="S668" s="370"/>
      <c r="T668" s="370"/>
      <c r="U668" s="370"/>
    </row>
    <row r="669" spans="6:21">
      <c r="F669" s="1085"/>
      <c r="J669" s="1083"/>
      <c r="K669" s="1083"/>
      <c r="L669" s="1746"/>
      <c r="M669" s="1746"/>
      <c r="O669" s="1058"/>
      <c r="P669" s="370"/>
      <c r="Q669" s="370"/>
      <c r="R669" s="370"/>
      <c r="S669" s="370"/>
      <c r="T669" s="370"/>
      <c r="U669" s="370"/>
    </row>
    <row r="670" spans="6:21">
      <c r="F670" s="1085"/>
      <c r="J670" s="1083"/>
      <c r="K670" s="1083"/>
      <c r="L670" s="1746"/>
      <c r="M670" s="1746"/>
      <c r="O670" s="1058"/>
      <c r="P670" s="370"/>
      <c r="Q670" s="370"/>
      <c r="R670" s="370"/>
      <c r="S670" s="370"/>
      <c r="T670" s="370"/>
      <c r="U670" s="370"/>
    </row>
    <row r="671" spans="6:21">
      <c r="F671" s="1085"/>
      <c r="J671" s="1083"/>
      <c r="K671" s="1083"/>
      <c r="L671" s="1746"/>
      <c r="M671" s="1746"/>
      <c r="O671" s="1058"/>
      <c r="P671" s="370"/>
      <c r="Q671" s="370"/>
      <c r="R671" s="370"/>
      <c r="S671" s="370"/>
      <c r="T671" s="370"/>
      <c r="U671" s="370"/>
    </row>
    <row r="672" spans="6:21">
      <c r="F672" s="1085"/>
      <c r="J672" s="1083"/>
      <c r="K672" s="1083"/>
      <c r="L672" s="1746"/>
      <c r="M672" s="1746"/>
      <c r="O672" s="1058"/>
      <c r="P672" s="370"/>
      <c r="Q672" s="370"/>
      <c r="R672" s="370"/>
      <c r="S672" s="370"/>
      <c r="T672" s="370"/>
      <c r="U672" s="370"/>
    </row>
    <row r="673" spans="6:21">
      <c r="F673" s="1085"/>
      <c r="J673" s="1083"/>
      <c r="K673" s="1083"/>
      <c r="L673" s="1746"/>
      <c r="M673" s="1746"/>
      <c r="O673" s="1058"/>
      <c r="P673" s="370"/>
      <c r="Q673" s="370"/>
      <c r="R673" s="370"/>
      <c r="S673" s="370"/>
      <c r="T673" s="370"/>
      <c r="U673" s="370"/>
    </row>
    <row r="674" spans="6:21">
      <c r="F674" s="1085"/>
      <c r="J674" s="1083"/>
      <c r="K674" s="1083"/>
      <c r="L674" s="1746"/>
      <c r="M674" s="1746"/>
      <c r="O674" s="1058"/>
      <c r="P674" s="370"/>
      <c r="Q674" s="370"/>
      <c r="R674" s="370"/>
      <c r="S674" s="370"/>
      <c r="T674" s="370"/>
      <c r="U674" s="370"/>
    </row>
    <row r="675" spans="6:21">
      <c r="F675" s="1085"/>
      <c r="J675" s="1083"/>
      <c r="K675" s="1083"/>
      <c r="L675" s="1746"/>
      <c r="M675" s="1746"/>
      <c r="O675" s="1058"/>
      <c r="P675" s="370"/>
      <c r="Q675" s="370"/>
      <c r="R675" s="370"/>
      <c r="S675" s="370"/>
      <c r="T675" s="370"/>
      <c r="U675" s="370"/>
    </row>
    <row r="676" spans="6:21">
      <c r="F676" s="1085"/>
      <c r="J676" s="1083"/>
      <c r="K676" s="1083"/>
      <c r="L676" s="1746"/>
      <c r="M676" s="1746"/>
      <c r="O676" s="1058"/>
      <c r="P676" s="370"/>
      <c r="Q676" s="370"/>
      <c r="R676" s="370"/>
      <c r="S676" s="370"/>
      <c r="T676" s="370"/>
      <c r="U676" s="370"/>
    </row>
    <row r="677" spans="6:21">
      <c r="F677" s="1085"/>
      <c r="J677" s="1083"/>
      <c r="K677" s="1083"/>
      <c r="L677" s="1746"/>
      <c r="M677" s="1746"/>
      <c r="O677" s="1058"/>
      <c r="P677" s="370"/>
      <c r="Q677" s="370"/>
      <c r="R677" s="370"/>
      <c r="S677" s="370"/>
      <c r="T677" s="370"/>
      <c r="U677" s="370"/>
    </row>
    <row r="678" spans="6:21">
      <c r="F678" s="1085"/>
      <c r="J678" s="1083"/>
      <c r="K678" s="1083"/>
      <c r="L678" s="1746"/>
      <c r="M678" s="1746"/>
      <c r="O678" s="1058"/>
      <c r="P678" s="370"/>
      <c r="Q678" s="370"/>
      <c r="R678" s="370"/>
      <c r="S678" s="370"/>
      <c r="T678" s="370"/>
      <c r="U678" s="370"/>
    </row>
    <row r="679" spans="6:21">
      <c r="F679" s="1085"/>
      <c r="J679" s="1083"/>
      <c r="K679" s="1083"/>
      <c r="L679" s="1746"/>
      <c r="M679" s="1746"/>
      <c r="O679" s="1058"/>
      <c r="P679" s="370"/>
      <c r="Q679" s="370"/>
      <c r="R679" s="370"/>
      <c r="S679" s="370"/>
      <c r="T679" s="370"/>
      <c r="U679" s="370"/>
    </row>
    <row r="680" spans="6:21">
      <c r="F680" s="1085"/>
      <c r="J680" s="1083"/>
      <c r="K680" s="1083"/>
      <c r="L680" s="1746"/>
      <c r="M680" s="1746"/>
      <c r="O680" s="1058"/>
      <c r="P680" s="370"/>
      <c r="Q680" s="370"/>
      <c r="R680" s="370"/>
      <c r="S680" s="370"/>
      <c r="T680" s="370"/>
      <c r="U680" s="370"/>
    </row>
    <row r="681" spans="6:21">
      <c r="F681" s="1085"/>
      <c r="J681" s="1083"/>
      <c r="K681" s="1083"/>
      <c r="L681" s="1746"/>
      <c r="M681" s="1746"/>
      <c r="O681" s="1058"/>
      <c r="P681" s="370"/>
      <c r="Q681" s="370"/>
      <c r="R681" s="370"/>
      <c r="S681" s="370"/>
      <c r="T681" s="370"/>
      <c r="U681" s="370"/>
    </row>
    <row r="682" spans="6:21">
      <c r="F682" s="1085"/>
      <c r="J682" s="1083"/>
      <c r="K682" s="1083"/>
      <c r="L682" s="1746"/>
      <c r="M682" s="1746"/>
      <c r="O682" s="1058"/>
      <c r="P682" s="370"/>
      <c r="Q682" s="370"/>
      <c r="R682" s="370"/>
      <c r="S682" s="370"/>
      <c r="T682" s="370"/>
      <c r="U682" s="370"/>
    </row>
    <row r="683" spans="6:21">
      <c r="F683" s="1085"/>
      <c r="J683" s="1083"/>
      <c r="K683" s="1083"/>
      <c r="L683" s="1746"/>
      <c r="M683" s="1746"/>
      <c r="O683" s="1058"/>
      <c r="P683" s="370"/>
      <c r="Q683" s="370"/>
      <c r="R683" s="370"/>
      <c r="S683" s="370"/>
      <c r="T683" s="370"/>
      <c r="U683" s="370"/>
    </row>
    <row r="684" spans="6:21">
      <c r="F684" s="1085"/>
      <c r="J684" s="1083"/>
      <c r="K684" s="1083"/>
      <c r="L684" s="1746"/>
      <c r="M684" s="1746"/>
      <c r="O684" s="1058"/>
      <c r="P684" s="370"/>
      <c r="Q684" s="370"/>
      <c r="R684" s="370"/>
      <c r="S684" s="370"/>
      <c r="T684" s="370"/>
      <c r="U684" s="370"/>
    </row>
    <row r="685" spans="6:21">
      <c r="F685" s="1085"/>
      <c r="J685" s="1083"/>
      <c r="K685" s="1083"/>
      <c r="L685" s="1746"/>
      <c r="M685" s="1746"/>
      <c r="O685" s="1058"/>
      <c r="P685" s="370"/>
      <c r="Q685" s="370"/>
      <c r="R685" s="370"/>
      <c r="S685" s="370"/>
      <c r="T685" s="370"/>
      <c r="U685" s="370"/>
    </row>
    <row r="686" spans="6:21">
      <c r="F686" s="1085"/>
      <c r="J686" s="1083"/>
      <c r="K686" s="1083"/>
      <c r="L686" s="1746"/>
      <c r="M686" s="1746"/>
      <c r="O686" s="1058"/>
      <c r="P686" s="370"/>
      <c r="Q686" s="370"/>
      <c r="R686" s="370"/>
      <c r="S686" s="370"/>
      <c r="T686" s="370"/>
      <c r="U686" s="370"/>
    </row>
    <row r="687" spans="6:21">
      <c r="F687" s="1085"/>
      <c r="J687" s="1083"/>
      <c r="K687" s="1083"/>
      <c r="L687" s="1746"/>
      <c r="M687" s="1746"/>
      <c r="O687" s="1058"/>
      <c r="P687" s="370"/>
      <c r="Q687" s="370"/>
      <c r="R687" s="370"/>
      <c r="S687" s="370"/>
      <c r="T687" s="370"/>
      <c r="U687" s="370"/>
    </row>
    <row r="688" spans="6:21">
      <c r="F688" s="1085"/>
      <c r="J688" s="1083"/>
      <c r="K688" s="1083"/>
      <c r="L688" s="1746"/>
      <c r="M688" s="1746"/>
      <c r="O688" s="1058"/>
      <c r="P688" s="370"/>
      <c r="Q688" s="370"/>
      <c r="R688" s="370"/>
      <c r="S688" s="370"/>
      <c r="T688" s="370"/>
      <c r="U688" s="370"/>
    </row>
    <row r="689" spans="6:21">
      <c r="F689" s="1085"/>
      <c r="J689" s="1083"/>
      <c r="K689" s="1083"/>
      <c r="L689" s="1746"/>
      <c r="M689" s="1746"/>
      <c r="O689" s="1058"/>
      <c r="P689" s="370"/>
      <c r="Q689" s="370"/>
      <c r="R689" s="370"/>
      <c r="S689" s="370"/>
      <c r="T689" s="370"/>
      <c r="U689" s="370"/>
    </row>
    <row r="690" spans="6:21">
      <c r="F690" s="1085"/>
      <c r="J690" s="1083"/>
      <c r="K690" s="1083"/>
      <c r="L690" s="1746"/>
      <c r="M690" s="1746"/>
      <c r="O690" s="1058"/>
      <c r="P690" s="370"/>
      <c r="Q690" s="370"/>
      <c r="R690" s="370"/>
      <c r="S690" s="370"/>
      <c r="T690" s="370"/>
      <c r="U690" s="370"/>
    </row>
    <row r="691" spans="6:21">
      <c r="F691" s="1085"/>
      <c r="J691" s="1083"/>
      <c r="K691" s="1083"/>
      <c r="L691" s="1746"/>
      <c r="M691" s="1746"/>
      <c r="O691" s="1058"/>
      <c r="P691" s="370"/>
      <c r="Q691" s="370"/>
      <c r="R691" s="370"/>
      <c r="S691" s="370"/>
      <c r="T691" s="370"/>
      <c r="U691" s="370"/>
    </row>
    <row r="692" spans="6:21">
      <c r="F692" s="1085"/>
      <c r="J692" s="1083"/>
      <c r="K692" s="1083"/>
      <c r="L692" s="1746"/>
      <c r="M692" s="1746"/>
      <c r="O692" s="1058"/>
      <c r="P692" s="370"/>
      <c r="Q692" s="370"/>
      <c r="R692" s="370"/>
      <c r="S692" s="370"/>
      <c r="T692" s="370"/>
      <c r="U692" s="370"/>
    </row>
    <row r="693" spans="6:21">
      <c r="F693" s="1085"/>
      <c r="J693" s="1083"/>
      <c r="K693" s="1083"/>
      <c r="L693" s="1746"/>
      <c r="M693" s="1746"/>
      <c r="O693" s="1058"/>
      <c r="P693" s="370"/>
      <c r="Q693" s="370"/>
      <c r="R693" s="370"/>
      <c r="S693" s="370"/>
      <c r="T693" s="370"/>
      <c r="U693" s="370"/>
    </row>
    <row r="694" spans="6:21">
      <c r="F694" s="1085"/>
      <c r="J694" s="1083"/>
      <c r="K694" s="1083"/>
      <c r="L694" s="1746"/>
      <c r="M694" s="1746"/>
      <c r="O694" s="1058"/>
      <c r="P694" s="370"/>
      <c r="Q694" s="370"/>
      <c r="R694" s="370"/>
      <c r="S694" s="370"/>
      <c r="T694" s="370"/>
      <c r="U694" s="370"/>
    </row>
    <row r="695" spans="6:21">
      <c r="F695" s="1085"/>
      <c r="J695" s="1083"/>
      <c r="K695" s="1083"/>
      <c r="L695" s="1746"/>
      <c r="M695" s="1746"/>
      <c r="O695" s="1058"/>
      <c r="P695" s="370"/>
      <c r="Q695" s="370"/>
      <c r="R695" s="370"/>
      <c r="S695" s="370"/>
      <c r="T695" s="370"/>
      <c r="U695" s="370"/>
    </row>
    <row r="696" spans="6:21">
      <c r="F696" s="1085"/>
      <c r="J696" s="1083"/>
      <c r="K696" s="1083"/>
      <c r="L696" s="1746"/>
      <c r="M696" s="1746"/>
      <c r="O696" s="1058"/>
      <c r="P696" s="370"/>
      <c r="Q696" s="370"/>
      <c r="R696" s="370"/>
      <c r="S696" s="370"/>
      <c r="T696" s="370"/>
      <c r="U696" s="370"/>
    </row>
    <row r="697" spans="6:21">
      <c r="F697" s="1085"/>
      <c r="J697" s="1083"/>
      <c r="K697" s="1083"/>
      <c r="L697" s="1746"/>
      <c r="M697" s="1746"/>
      <c r="O697" s="1058"/>
      <c r="P697" s="370"/>
      <c r="Q697" s="370"/>
      <c r="R697" s="370"/>
      <c r="S697" s="370"/>
      <c r="T697" s="370"/>
      <c r="U697" s="370"/>
    </row>
    <row r="698" spans="6:21">
      <c r="F698" s="1085"/>
      <c r="J698" s="1083"/>
      <c r="K698" s="1083"/>
      <c r="L698" s="1746"/>
      <c r="M698" s="1746"/>
      <c r="O698" s="1058"/>
      <c r="P698" s="370"/>
      <c r="Q698" s="370"/>
      <c r="R698" s="370"/>
      <c r="S698" s="370"/>
      <c r="T698" s="370"/>
      <c r="U698" s="370"/>
    </row>
    <row r="699" spans="6:21">
      <c r="F699" s="1085"/>
      <c r="J699" s="1083"/>
      <c r="K699" s="1083"/>
      <c r="L699" s="1746"/>
      <c r="M699" s="1746"/>
      <c r="O699" s="1058"/>
      <c r="P699" s="370"/>
      <c r="Q699" s="370"/>
      <c r="R699" s="370"/>
      <c r="S699" s="370"/>
      <c r="T699" s="370"/>
      <c r="U699" s="370"/>
    </row>
    <row r="700" spans="6:21">
      <c r="F700" s="1085"/>
      <c r="J700" s="1083"/>
      <c r="K700" s="1083"/>
      <c r="L700" s="1750"/>
      <c r="M700" s="1750"/>
      <c r="O700" s="1058"/>
      <c r="P700" s="370"/>
      <c r="Q700" s="370"/>
      <c r="R700" s="370"/>
      <c r="S700" s="370"/>
      <c r="T700" s="370"/>
      <c r="U700" s="370"/>
    </row>
    <row r="701" spans="6:21">
      <c r="F701" s="1085"/>
      <c r="L701" s="1751"/>
      <c r="M701" s="1751"/>
      <c r="O701" s="1058"/>
      <c r="P701" s="370"/>
      <c r="Q701" s="370"/>
      <c r="R701" s="370"/>
      <c r="S701" s="370"/>
      <c r="T701" s="370"/>
      <c r="U701" s="370"/>
    </row>
    <row r="702" spans="6:21">
      <c r="F702" s="1085"/>
      <c r="L702" s="1751"/>
      <c r="M702" s="1751"/>
      <c r="O702" s="1058"/>
      <c r="P702" s="370"/>
      <c r="Q702" s="370"/>
      <c r="R702" s="370"/>
      <c r="S702" s="370"/>
      <c r="T702" s="370"/>
    </row>
    <row r="703" spans="6:21">
      <c r="F703" s="1085"/>
      <c r="L703" s="1751"/>
      <c r="M703" s="1751"/>
      <c r="O703" s="1058"/>
      <c r="P703" s="370"/>
      <c r="Q703" s="370"/>
      <c r="R703" s="370"/>
      <c r="S703" s="370"/>
      <c r="T703" s="370"/>
    </row>
    <row r="704" spans="6:21">
      <c r="F704" s="1085"/>
      <c r="L704" s="1751"/>
      <c r="M704" s="1751"/>
      <c r="O704" s="1058"/>
      <c r="P704" s="370"/>
      <c r="Q704" s="370"/>
      <c r="R704" s="370"/>
      <c r="S704" s="370"/>
      <c r="T704" s="370"/>
    </row>
    <row r="705" spans="6:20">
      <c r="F705" s="1085"/>
      <c r="L705" s="1751"/>
      <c r="M705" s="1751"/>
      <c r="O705" s="1058"/>
      <c r="P705" s="370"/>
      <c r="Q705" s="370"/>
      <c r="R705" s="370"/>
      <c r="S705" s="370"/>
      <c r="T705" s="370"/>
    </row>
    <row r="706" spans="6:20">
      <c r="F706" s="1085"/>
      <c r="L706" s="1751"/>
      <c r="M706" s="1751"/>
      <c r="O706" s="1058"/>
      <c r="P706" s="370"/>
      <c r="Q706" s="370"/>
      <c r="R706" s="370"/>
      <c r="S706" s="370"/>
      <c r="T706" s="370"/>
    </row>
    <row r="707" spans="6:20">
      <c r="F707" s="1085"/>
      <c r="L707" s="1751"/>
      <c r="M707" s="1751"/>
      <c r="O707" s="1058"/>
      <c r="P707" s="370"/>
      <c r="Q707" s="370"/>
      <c r="R707" s="370"/>
      <c r="S707" s="370"/>
      <c r="T707" s="370"/>
    </row>
    <row r="708" spans="6:20">
      <c r="F708" s="1085"/>
      <c r="L708" s="1751"/>
      <c r="M708" s="1751"/>
      <c r="O708" s="1058"/>
      <c r="P708" s="370"/>
      <c r="Q708" s="370"/>
      <c r="R708" s="370"/>
      <c r="S708" s="370"/>
      <c r="T708" s="370"/>
    </row>
    <row r="709" spans="6:20">
      <c r="F709" s="1085"/>
      <c r="L709" s="1751"/>
      <c r="M709" s="1751"/>
      <c r="O709" s="1058"/>
      <c r="P709" s="370"/>
      <c r="Q709" s="370"/>
      <c r="R709" s="370"/>
      <c r="S709" s="370"/>
      <c r="T709" s="370"/>
    </row>
    <row r="710" spans="6:20">
      <c r="F710" s="1085"/>
      <c r="L710" s="1751"/>
      <c r="M710" s="1751"/>
      <c r="O710" s="1058"/>
      <c r="P710" s="370"/>
      <c r="Q710" s="370"/>
      <c r="R710" s="370"/>
      <c r="S710" s="370"/>
      <c r="T710" s="370"/>
    </row>
    <row r="711" spans="6:20">
      <c r="F711" s="1085"/>
      <c r="L711" s="1751"/>
      <c r="M711" s="1751"/>
      <c r="O711" s="1058"/>
      <c r="P711" s="370"/>
      <c r="Q711" s="370"/>
      <c r="R711" s="370"/>
      <c r="S711" s="370"/>
      <c r="T711" s="370"/>
    </row>
    <row r="712" spans="6:20">
      <c r="F712" s="1085"/>
      <c r="L712" s="1751"/>
      <c r="M712" s="1751"/>
      <c r="O712" s="1058"/>
      <c r="P712" s="370"/>
      <c r="Q712" s="370"/>
      <c r="R712" s="370"/>
      <c r="S712" s="370"/>
      <c r="T712" s="370"/>
    </row>
    <row r="713" spans="6:20">
      <c r="F713" s="1085"/>
      <c r="L713" s="1751"/>
      <c r="M713" s="1751"/>
      <c r="O713" s="1058"/>
      <c r="P713" s="370"/>
      <c r="Q713" s="370"/>
      <c r="R713" s="370"/>
      <c r="S713" s="370"/>
      <c r="T713" s="370"/>
    </row>
    <row r="714" spans="6:20">
      <c r="F714" s="1085"/>
      <c r="L714" s="1751"/>
      <c r="M714" s="1751"/>
      <c r="O714" s="1058"/>
      <c r="P714" s="370"/>
      <c r="Q714" s="370"/>
      <c r="R714" s="370"/>
      <c r="S714" s="370"/>
      <c r="T714" s="370"/>
    </row>
    <row r="715" spans="6:20">
      <c r="F715" s="1085"/>
      <c r="L715" s="1751"/>
      <c r="M715" s="1751"/>
      <c r="O715" s="1058"/>
      <c r="P715" s="370"/>
      <c r="Q715" s="370"/>
      <c r="R715" s="370"/>
      <c r="S715" s="370"/>
      <c r="T715" s="370"/>
    </row>
    <row r="716" spans="6:20">
      <c r="F716" s="1085"/>
      <c r="L716" s="1751"/>
      <c r="M716" s="1751"/>
      <c r="O716" s="1058"/>
      <c r="P716" s="370"/>
      <c r="Q716" s="370"/>
      <c r="R716" s="370"/>
      <c r="S716" s="370"/>
      <c r="T716" s="370"/>
    </row>
    <row r="717" spans="6:20">
      <c r="F717" s="1085"/>
      <c r="L717" s="1751"/>
      <c r="M717" s="1751"/>
      <c r="O717" s="1058"/>
      <c r="P717" s="370"/>
      <c r="Q717" s="370"/>
      <c r="R717" s="370"/>
      <c r="S717" s="370"/>
      <c r="T717" s="370"/>
    </row>
    <row r="718" spans="6:20">
      <c r="F718" s="1085"/>
      <c r="L718" s="1751"/>
      <c r="M718" s="1751"/>
      <c r="O718" s="1058"/>
      <c r="P718" s="370"/>
      <c r="Q718" s="370"/>
      <c r="R718" s="370"/>
      <c r="S718" s="370"/>
      <c r="T718" s="370"/>
    </row>
    <row r="719" spans="6:20">
      <c r="F719" s="1085"/>
      <c r="L719" s="1751"/>
      <c r="M719" s="1751"/>
      <c r="O719" s="1058"/>
      <c r="P719" s="370"/>
      <c r="Q719" s="370"/>
      <c r="R719" s="370"/>
      <c r="S719" s="370"/>
      <c r="T719" s="370"/>
    </row>
    <row r="720" spans="6:20">
      <c r="F720" s="1085"/>
      <c r="L720" s="1751"/>
      <c r="M720" s="1751"/>
      <c r="O720" s="1058"/>
      <c r="P720" s="370"/>
      <c r="Q720" s="370"/>
      <c r="R720" s="370"/>
      <c r="S720" s="370"/>
      <c r="T720" s="370"/>
    </row>
    <row r="721" spans="6:20">
      <c r="F721" s="1085"/>
      <c r="L721" s="1751"/>
      <c r="M721" s="1751"/>
      <c r="O721" s="1058"/>
      <c r="P721" s="370"/>
      <c r="Q721" s="370"/>
      <c r="R721" s="370"/>
      <c r="S721" s="370"/>
      <c r="T721" s="370"/>
    </row>
    <row r="722" spans="6:20">
      <c r="F722" s="1085"/>
      <c r="L722" s="1751"/>
      <c r="M722" s="1751"/>
      <c r="O722" s="1058"/>
      <c r="P722" s="370"/>
      <c r="Q722" s="370"/>
      <c r="R722" s="370"/>
      <c r="S722" s="370"/>
      <c r="T722" s="370"/>
    </row>
    <row r="723" spans="6:20">
      <c r="F723" s="1085"/>
      <c r="L723" s="1751"/>
      <c r="M723" s="1751"/>
      <c r="O723" s="1058"/>
      <c r="P723" s="370"/>
      <c r="Q723" s="370"/>
      <c r="R723" s="370"/>
      <c r="S723" s="370"/>
      <c r="T723" s="370"/>
    </row>
    <row r="724" spans="6:20">
      <c r="F724" s="1085"/>
      <c r="L724" s="1751"/>
      <c r="M724" s="1751"/>
      <c r="O724" s="1058"/>
      <c r="P724" s="370"/>
      <c r="Q724" s="370"/>
      <c r="R724" s="370"/>
      <c r="S724" s="370"/>
      <c r="T724" s="370"/>
    </row>
    <row r="725" spans="6:20">
      <c r="F725" s="1085"/>
      <c r="L725" s="1751"/>
      <c r="M725" s="1751"/>
      <c r="O725" s="1058"/>
      <c r="P725" s="370"/>
      <c r="Q725" s="370"/>
      <c r="R725" s="370"/>
      <c r="S725" s="370"/>
      <c r="T725" s="370"/>
    </row>
    <row r="726" spans="6:20">
      <c r="F726" s="1085"/>
      <c r="L726" s="1751"/>
      <c r="M726" s="1751"/>
      <c r="O726" s="1058"/>
      <c r="P726" s="370"/>
      <c r="Q726" s="370"/>
      <c r="R726" s="370"/>
      <c r="S726" s="370"/>
      <c r="T726" s="370"/>
    </row>
    <row r="727" spans="6:20">
      <c r="F727" s="1085"/>
      <c r="L727" s="1751"/>
      <c r="M727" s="1751"/>
      <c r="O727" s="1058"/>
      <c r="P727" s="370"/>
      <c r="Q727" s="370"/>
      <c r="R727" s="370"/>
      <c r="S727" s="370"/>
      <c r="T727" s="370"/>
    </row>
    <row r="728" spans="6:20">
      <c r="F728" s="1085"/>
      <c r="L728" s="1751"/>
      <c r="M728" s="1751"/>
      <c r="O728" s="1058"/>
      <c r="P728" s="370"/>
      <c r="Q728" s="370"/>
      <c r="R728" s="370"/>
      <c r="S728" s="370"/>
      <c r="T728" s="370"/>
    </row>
    <row r="729" spans="6:20">
      <c r="F729" s="1085"/>
      <c r="L729" s="1751"/>
      <c r="M729" s="1751"/>
      <c r="O729" s="1058"/>
      <c r="P729" s="370"/>
      <c r="Q729" s="370"/>
      <c r="R729" s="370"/>
      <c r="S729" s="370"/>
      <c r="T729" s="370"/>
    </row>
    <row r="730" spans="6:20">
      <c r="F730" s="1085"/>
      <c r="L730" s="1751"/>
      <c r="M730" s="1751"/>
      <c r="O730" s="1058"/>
      <c r="P730" s="370"/>
      <c r="Q730" s="370"/>
      <c r="R730" s="370"/>
      <c r="S730" s="370"/>
      <c r="T730" s="370"/>
    </row>
    <row r="731" spans="6:20">
      <c r="F731" s="1085"/>
      <c r="L731" s="1751"/>
      <c r="M731" s="1751"/>
      <c r="O731" s="1058"/>
      <c r="P731" s="370"/>
      <c r="Q731" s="370"/>
      <c r="R731" s="370"/>
      <c r="S731" s="370"/>
      <c r="T731" s="370"/>
    </row>
    <row r="732" spans="6:20">
      <c r="F732" s="1085"/>
      <c r="L732" s="1751"/>
      <c r="M732" s="1751"/>
      <c r="O732" s="1058"/>
      <c r="P732" s="370"/>
      <c r="Q732" s="370"/>
      <c r="R732" s="370"/>
      <c r="S732" s="370"/>
      <c r="T732" s="370"/>
    </row>
    <row r="733" spans="6:20">
      <c r="F733" s="1085"/>
      <c r="L733" s="1751"/>
      <c r="M733" s="1751"/>
      <c r="O733" s="1058"/>
      <c r="P733" s="370"/>
      <c r="Q733" s="370"/>
      <c r="R733" s="370"/>
      <c r="S733" s="370"/>
      <c r="T733" s="370"/>
    </row>
    <row r="734" spans="6:20">
      <c r="F734" s="1085"/>
      <c r="L734" s="1751"/>
      <c r="M734" s="1751"/>
      <c r="O734" s="1058"/>
      <c r="P734" s="370"/>
      <c r="Q734" s="370"/>
      <c r="R734" s="370"/>
      <c r="S734" s="370"/>
      <c r="T734" s="370"/>
    </row>
    <row r="735" spans="6:20">
      <c r="F735" s="1085"/>
      <c r="L735" s="1751"/>
      <c r="M735" s="1751"/>
      <c r="O735" s="1058"/>
      <c r="P735" s="370"/>
      <c r="Q735" s="370"/>
      <c r="R735" s="370"/>
      <c r="S735" s="370"/>
      <c r="T735" s="370"/>
    </row>
    <row r="736" spans="6:20">
      <c r="F736" s="1085"/>
      <c r="L736" s="1751"/>
      <c r="M736" s="1751"/>
      <c r="O736" s="1058"/>
      <c r="P736" s="370"/>
      <c r="Q736" s="370"/>
      <c r="R736" s="370"/>
      <c r="S736" s="370"/>
      <c r="T736" s="370"/>
    </row>
    <row r="737" spans="6:20">
      <c r="F737" s="1085"/>
      <c r="L737" s="1751"/>
      <c r="M737" s="1751"/>
      <c r="O737" s="1058"/>
      <c r="P737" s="370"/>
      <c r="Q737" s="370"/>
      <c r="R737" s="370"/>
      <c r="S737" s="370"/>
      <c r="T737" s="370"/>
    </row>
    <row r="738" spans="6:20">
      <c r="F738" s="1085"/>
      <c r="L738" s="1751"/>
      <c r="M738" s="1751"/>
      <c r="O738" s="1058"/>
      <c r="P738" s="370"/>
      <c r="Q738" s="370"/>
      <c r="R738" s="370"/>
      <c r="S738" s="370"/>
      <c r="T738" s="370"/>
    </row>
    <row r="739" spans="6:20">
      <c r="F739" s="1085"/>
      <c r="L739" s="1751"/>
      <c r="M739" s="1751"/>
    </row>
    <row r="740" spans="6:20">
      <c r="F740" s="1085"/>
      <c r="L740" s="1751"/>
      <c r="M740" s="1751"/>
    </row>
    <row r="741" spans="6:20">
      <c r="F741" s="1085"/>
      <c r="L741" s="1751"/>
      <c r="M741" s="1751"/>
    </row>
    <row r="742" spans="6:20">
      <c r="F742" s="1085"/>
      <c r="L742" s="1751"/>
      <c r="M742" s="1751"/>
    </row>
    <row r="743" spans="6:20">
      <c r="F743" s="1085"/>
      <c r="L743" s="1751"/>
      <c r="M743" s="1751"/>
    </row>
    <row r="744" spans="6:20">
      <c r="F744" s="1085"/>
      <c r="L744" s="1751"/>
      <c r="M744" s="1751"/>
    </row>
    <row r="745" spans="6:20">
      <c r="F745" s="1085"/>
      <c r="L745" s="1751"/>
      <c r="M745" s="1751"/>
    </row>
    <row r="746" spans="6:20">
      <c r="F746" s="1085"/>
      <c r="L746" s="1751"/>
      <c r="M746" s="1751"/>
    </row>
    <row r="747" spans="6:20">
      <c r="F747" s="1085"/>
      <c r="L747" s="1751"/>
      <c r="M747" s="1751"/>
    </row>
    <row r="748" spans="6:20">
      <c r="F748" s="1085"/>
      <c r="L748" s="1751"/>
      <c r="M748" s="1751"/>
    </row>
    <row r="749" spans="6:20">
      <c r="F749" s="1085"/>
      <c r="L749" s="1751"/>
      <c r="M749" s="1751"/>
    </row>
    <row r="750" spans="6:20">
      <c r="F750" s="1085"/>
      <c r="L750" s="1751"/>
      <c r="M750" s="1751"/>
    </row>
    <row r="751" spans="6:20">
      <c r="F751" s="1085"/>
      <c r="L751" s="1751"/>
      <c r="M751" s="1751"/>
    </row>
    <row r="752" spans="6:20">
      <c r="F752" s="1085"/>
      <c r="L752" s="1751"/>
      <c r="M752" s="1751"/>
    </row>
    <row r="753" spans="6:13">
      <c r="F753" s="1085"/>
      <c r="L753" s="1751"/>
      <c r="M753" s="1751"/>
    </row>
    <row r="754" spans="6:13">
      <c r="F754" s="1085"/>
      <c r="L754" s="1751"/>
      <c r="M754" s="1751"/>
    </row>
    <row r="755" spans="6:13">
      <c r="F755" s="1085"/>
      <c r="L755" s="1751"/>
      <c r="M755" s="1751"/>
    </row>
    <row r="756" spans="6:13">
      <c r="F756" s="1085"/>
      <c r="L756" s="1751"/>
      <c r="M756" s="1751"/>
    </row>
    <row r="757" spans="6:13">
      <c r="F757" s="1085"/>
      <c r="L757" s="1751"/>
      <c r="M757" s="1751"/>
    </row>
    <row r="758" spans="6:13">
      <c r="F758" s="1085"/>
      <c r="L758" s="1751"/>
      <c r="M758" s="1751"/>
    </row>
    <row r="759" spans="6:13">
      <c r="F759" s="1085"/>
      <c r="L759" s="1751"/>
      <c r="M759" s="1751"/>
    </row>
    <row r="760" spans="6:13">
      <c r="F760" s="1085"/>
      <c r="L760" s="1751"/>
      <c r="M760" s="1751"/>
    </row>
    <row r="761" spans="6:13">
      <c r="F761" s="1085"/>
      <c r="L761" s="1751"/>
      <c r="M761" s="1751"/>
    </row>
    <row r="762" spans="6:13">
      <c r="F762" s="1085"/>
      <c r="L762" s="1751"/>
      <c r="M762" s="1751"/>
    </row>
    <row r="763" spans="6:13">
      <c r="F763" s="1085"/>
      <c r="L763" s="1751"/>
      <c r="M763" s="1751"/>
    </row>
    <row r="764" spans="6:13">
      <c r="F764" s="1085"/>
      <c r="L764" s="1751"/>
      <c r="M764" s="1751"/>
    </row>
    <row r="765" spans="6:13">
      <c r="F765" s="1085"/>
      <c r="L765" s="1751"/>
      <c r="M765" s="1751"/>
    </row>
    <row r="766" spans="6:13">
      <c r="F766" s="1085"/>
      <c r="L766" s="1751"/>
      <c r="M766" s="1751"/>
    </row>
    <row r="767" spans="6:13">
      <c r="F767" s="1085"/>
      <c r="L767" s="1751"/>
      <c r="M767" s="1751"/>
    </row>
    <row r="768" spans="6:13">
      <c r="F768" s="1085"/>
      <c r="L768" s="1751"/>
      <c r="M768" s="1751"/>
    </row>
    <row r="769" spans="6:13">
      <c r="F769" s="1085"/>
      <c r="L769" s="1751"/>
      <c r="M769" s="1751"/>
    </row>
    <row r="770" spans="6:13">
      <c r="F770" s="1085"/>
      <c r="L770" s="1751"/>
      <c r="M770" s="1751"/>
    </row>
    <row r="771" spans="6:13">
      <c r="F771" s="1085"/>
      <c r="L771" s="1751"/>
      <c r="M771" s="1751"/>
    </row>
    <row r="772" spans="6:13">
      <c r="F772" s="1085"/>
      <c r="L772" s="1751"/>
      <c r="M772" s="1751"/>
    </row>
    <row r="773" spans="6:13">
      <c r="F773" s="1085"/>
      <c r="L773" s="1751"/>
      <c r="M773" s="1751"/>
    </row>
    <row r="774" spans="6:13">
      <c r="F774" s="1085"/>
      <c r="L774" s="1751"/>
      <c r="M774" s="1751"/>
    </row>
    <row r="775" spans="6:13">
      <c r="F775" s="1085"/>
      <c r="L775" s="1751"/>
      <c r="M775" s="1751"/>
    </row>
    <row r="776" spans="6:13">
      <c r="F776" s="1085"/>
      <c r="L776" s="1751"/>
      <c r="M776" s="1751"/>
    </row>
    <row r="777" spans="6:13">
      <c r="F777" s="1085"/>
      <c r="L777" s="1751"/>
      <c r="M777" s="1751"/>
    </row>
    <row r="778" spans="6:13">
      <c r="F778" s="1085"/>
      <c r="L778" s="1751"/>
      <c r="M778" s="1751"/>
    </row>
    <row r="779" spans="6:13">
      <c r="F779" s="1085"/>
      <c r="L779" s="1751"/>
      <c r="M779" s="1751"/>
    </row>
    <row r="780" spans="6:13">
      <c r="F780" s="1085"/>
      <c r="L780" s="1751"/>
      <c r="M780" s="1751"/>
    </row>
    <row r="781" spans="6:13">
      <c r="F781" s="1085"/>
      <c r="L781" s="1751"/>
      <c r="M781" s="1751"/>
    </row>
    <row r="782" spans="6:13">
      <c r="F782" s="1085"/>
      <c r="L782" s="1751"/>
      <c r="M782" s="1751"/>
    </row>
    <row r="783" spans="6:13">
      <c r="F783" s="1085"/>
      <c r="L783" s="1751"/>
      <c r="M783" s="1751"/>
    </row>
    <row r="784" spans="6:13">
      <c r="F784" s="1085"/>
      <c r="L784" s="1751"/>
      <c r="M784" s="1751"/>
    </row>
    <row r="785" spans="6:13">
      <c r="F785" s="1085"/>
      <c r="L785" s="1751"/>
      <c r="M785" s="1751"/>
    </row>
    <row r="786" spans="6:13">
      <c r="F786" s="1085"/>
      <c r="L786" s="1751"/>
      <c r="M786" s="1751"/>
    </row>
    <row r="787" spans="6:13">
      <c r="F787" s="1085"/>
      <c r="L787" s="1751"/>
      <c r="M787" s="1751"/>
    </row>
    <row r="788" spans="6:13">
      <c r="F788" s="1085"/>
      <c r="L788" s="1751"/>
      <c r="M788" s="1751"/>
    </row>
    <row r="789" spans="6:13">
      <c r="F789" s="1085"/>
      <c r="L789" s="1751"/>
      <c r="M789" s="1751"/>
    </row>
    <row r="790" spans="6:13">
      <c r="F790" s="1085"/>
      <c r="L790" s="1751"/>
      <c r="M790" s="1751"/>
    </row>
    <row r="791" spans="6:13">
      <c r="F791" s="1085"/>
      <c r="L791" s="1751"/>
      <c r="M791" s="1751"/>
    </row>
    <row r="792" spans="6:13">
      <c r="F792" s="1085"/>
      <c r="L792" s="1751"/>
      <c r="M792" s="1751"/>
    </row>
    <row r="793" spans="6:13">
      <c r="F793" s="1085"/>
      <c r="L793" s="1751"/>
      <c r="M793" s="1751"/>
    </row>
    <row r="794" spans="6:13">
      <c r="F794" s="1085"/>
      <c r="L794" s="1751"/>
      <c r="M794" s="1751"/>
    </row>
    <row r="795" spans="6:13">
      <c r="F795" s="1085"/>
      <c r="L795" s="1751"/>
      <c r="M795" s="1751"/>
    </row>
    <row r="796" spans="6:13">
      <c r="F796" s="1085"/>
      <c r="L796" s="1751"/>
      <c r="M796" s="1751"/>
    </row>
    <row r="797" spans="6:13">
      <c r="F797" s="1085"/>
      <c r="L797" s="1751"/>
      <c r="M797" s="1751"/>
    </row>
    <row r="798" spans="6:13">
      <c r="F798" s="1085"/>
      <c r="L798" s="1751"/>
      <c r="M798" s="1751"/>
    </row>
    <row r="799" spans="6:13">
      <c r="F799" s="1085"/>
      <c r="L799" s="1751"/>
      <c r="M799" s="1751"/>
    </row>
    <row r="800" spans="6:13">
      <c r="F800" s="1085"/>
      <c r="L800" s="1751"/>
      <c r="M800" s="1751"/>
    </row>
    <row r="801" spans="6:13">
      <c r="F801" s="1085"/>
      <c r="L801" s="1751"/>
      <c r="M801" s="1751"/>
    </row>
    <row r="802" spans="6:13">
      <c r="F802" s="1085"/>
      <c r="L802" s="1751"/>
      <c r="M802" s="1751"/>
    </row>
    <row r="803" spans="6:13">
      <c r="F803" s="1085"/>
      <c r="L803" s="1751"/>
      <c r="M803" s="1751"/>
    </row>
    <row r="804" spans="6:13">
      <c r="F804" s="1085"/>
      <c r="L804" s="1751"/>
      <c r="M804" s="1751"/>
    </row>
    <row r="805" spans="6:13">
      <c r="F805" s="1085"/>
      <c r="L805" s="1751"/>
      <c r="M805" s="1751"/>
    </row>
    <row r="806" spans="6:13">
      <c r="F806" s="1085"/>
      <c r="L806" s="1751"/>
      <c r="M806" s="1751"/>
    </row>
    <row r="807" spans="6:13">
      <c r="F807" s="1085"/>
      <c r="L807" s="1751"/>
      <c r="M807" s="1751"/>
    </row>
    <row r="808" spans="6:13">
      <c r="F808" s="1085"/>
      <c r="L808" s="1751"/>
      <c r="M808" s="1751"/>
    </row>
    <row r="809" spans="6:13">
      <c r="F809" s="1085"/>
      <c r="L809" s="1751"/>
      <c r="M809" s="1751"/>
    </row>
    <row r="810" spans="6:13">
      <c r="F810" s="1085"/>
      <c r="L810" s="1751"/>
      <c r="M810" s="1751"/>
    </row>
    <row r="811" spans="6:13">
      <c r="F811" s="1085"/>
      <c r="L811" s="1751"/>
      <c r="M811" s="1751"/>
    </row>
    <row r="812" spans="6:13">
      <c r="F812" s="1085"/>
      <c r="L812" s="1751"/>
      <c r="M812" s="1751"/>
    </row>
    <row r="813" spans="6:13">
      <c r="F813" s="1085"/>
      <c r="L813" s="1751"/>
      <c r="M813" s="1751"/>
    </row>
    <row r="814" spans="6:13">
      <c r="F814" s="1085"/>
      <c r="L814" s="1751"/>
      <c r="M814" s="1751"/>
    </row>
    <row r="815" spans="6:13">
      <c r="F815" s="1085"/>
      <c r="L815" s="1751"/>
      <c r="M815" s="1751"/>
    </row>
    <row r="816" spans="6:13">
      <c r="F816" s="1085"/>
      <c r="L816" s="1751"/>
      <c r="M816" s="1751"/>
    </row>
    <row r="817" spans="6:13">
      <c r="F817" s="1085"/>
      <c r="L817" s="1751"/>
      <c r="M817" s="1751"/>
    </row>
    <row r="818" spans="6:13">
      <c r="F818" s="1085"/>
      <c r="L818" s="1751"/>
      <c r="M818" s="1751"/>
    </row>
    <row r="819" spans="6:13">
      <c r="F819" s="1085"/>
      <c r="L819" s="1751"/>
      <c r="M819" s="1751"/>
    </row>
    <row r="820" spans="6:13">
      <c r="F820" s="1085"/>
      <c r="L820" s="1751"/>
      <c r="M820" s="1751"/>
    </row>
    <row r="821" spans="6:13">
      <c r="F821" s="1085"/>
      <c r="L821" s="1751"/>
      <c r="M821" s="1751"/>
    </row>
    <row r="822" spans="6:13">
      <c r="F822" s="1085"/>
      <c r="L822" s="1751"/>
      <c r="M822" s="1751"/>
    </row>
    <row r="823" spans="6:13">
      <c r="F823" s="1085"/>
      <c r="L823" s="1751"/>
      <c r="M823" s="1751"/>
    </row>
    <row r="824" spans="6:13">
      <c r="F824" s="1085"/>
      <c r="L824" s="1751"/>
      <c r="M824" s="1751"/>
    </row>
    <row r="825" spans="6:13">
      <c r="F825" s="1085"/>
      <c r="L825" s="1751"/>
      <c r="M825" s="1751"/>
    </row>
    <row r="826" spans="6:13">
      <c r="F826" s="1085"/>
      <c r="L826" s="1751"/>
      <c r="M826" s="1751"/>
    </row>
    <row r="827" spans="6:13">
      <c r="F827" s="1085"/>
      <c r="L827" s="1751"/>
      <c r="M827" s="1751"/>
    </row>
    <row r="828" spans="6:13">
      <c r="F828" s="1085"/>
      <c r="L828" s="1751"/>
      <c r="M828" s="1751"/>
    </row>
    <row r="829" spans="6:13">
      <c r="F829" s="1085"/>
      <c r="L829" s="1751"/>
      <c r="M829" s="1751"/>
    </row>
    <row r="830" spans="6:13">
      <c r="F830" s="1085"/>
      <c r="L830" s="1751"/>
      <c r="M830" s="1751"/>
    </row>
    <row r="831" spans="6:13">
      <c r="F831" s="1085"/>
      <c r="L831" s="1751"/>
      <c r="M831" s="1751"/>
    </row>
    <row r="832" spans="6:13">
      <c r="F832" s="1085"/>
      <c r="L832" s="1751"/>
      <c r="M832" s="1751"/>
    </row>
    <row r="833" spans="6:13">
      <c r="F833" s="1085"/>
      <c r="L833" s="1751"/>
      <c r="M833" s="1751"/>
    </row>
    <row r="834" spans="6:13">
      <c r="F834" s="1085"/>
      <c r="L834" s="1751"/>
      <c r="M834" s="1751"/>
    </row>
    <row r="835" spans="6:13">
      <c r="F835" s="1085"/>
      <c r="L835" s="1751"/>
      <c r="M835" s="1751"/>
    </row>
    <row r="836" spans="6:13">
      <c r="F836" s="1085"/>
      <c r="L836" s="1751"/>
      <c r="M836" s="1751"/>
    </row>
    <row r="837" spans="6:13">
      <c r="F837" s="1085"/>
      <c r="L837" s="1751"/>
      <c r="M837" s="1751"/>
    </row>
    <row r="838" spans="6:13">
      <c r="F838" s="1085"/>
      <c r="L838" s="1751"/>
      <c r="M838" s="1751"/>
    </row>
    <row r="839" spans="6:13">
      <c r="F839" s="1085"/>
      <c r="L839" s="1751"/>
      <c r="M839" s="1751"/>
    </row>
    <row r="840" spans="6:13">
      <c r="F840" s="1085"/>
      <c r="L840" s="1751"/>
      <c r="M840" s="1751"/>
    </row>
    <row r="841" spans="6:13">
      <c r="F841" s="1085"/>
      <c r="L841" s="1751"/>
      <c r="M841" s="1751"/>
    </row>
    <row r="842" spans="6:13">
      <c r="F842" s="1085"/>
      <c r="L842" s="1751"/>
      <c r="M842" s="1751"/>
    </row>
    <row r="843" spans="6:13">
      <c r="F843" s="1085"/>
      <c r="L843" s="1751"/>
      <c r="M843" s="1751"/>
    </row>
    <row r="844" spans="6:13">
      <c r="F844" s="1085"/>
      <c r="L844" s="1751"/>
      <c r="M844" s="1751"/>
    </row>
    <row r="845" spans="6:13">
      <c r="F845" s="1085"/>
      <c r="L845" s="1751"/>
      <c r="M845" s="1751"/>
    </row>
    <row r="846" spans="6:13">
      <c r="F846" s="1085"/>
      <c r="L846" s="1751"/>
      <c r="M846" s="1751"/>
    </row>
    <row r="847" spans="6:13">
      <c r="F847" s="1085"/>
      <c r="L847" s="1751"/>
      <c r="M847" s="1751"/>
    </row>
    <row r="848" spans="6:13">
      <c r="F848" s="1085"/>
      <c r="L848" s="1751"/>
      <c r="M848" s="1751"/>
    </row>
    <row r="849" spans="6:13">
      <c r="F849" s="1085"/>
      <c r="L849" s="1751"/>
      <c r="M849" s="1751"/>
    </row>
    <row r="850" spans="6:13">
      <c r="F850" s="1085"/>
      <c r="L850" s="1751"/>
      <c r="M850" s="1751"/>
    </row>
    <row r="851" spans="6:13">
      <c r="F851" s="1085"/>
      <c r="L851" s="1751"/>
      <c r="M851" s="1751"/>
    </row>
    <row r="852" spans="6:13">
      <c r="F852" s="1085"/>
      <c r="L852" s="1751"/>
      <c r="M852" s="1751"/>
    </row>
    <row r="853" spans="6:13">
      <c r="F853" s="1085"/>
      <c r="L853" s="1751"/>
      <c r="M853" s="1751"/>
    </row>
    <row r="854" spans="6:13">
      <c r="F854" s="1085"/>
      <c r="L854" s="1751"/>
      <c r="M854" s="1751"/>
    </row>
    <row r="855" spans="6:13">
      <c r="F855" s="1085"/>
      <c r="L855" s="1751"/>
      <c r="M855" s="1751"/>
    </row>
    <row r="856" spans="6:13">
      <c r="F856" s="1085"/>
      <c r="L856" s="1751"/>
      <c r="M856" s="1751"/>
    </row>
    <row r="857" spans="6:13">
      <c r="F857" s="1085"/>
      <c r="L857" s="1751"/>
      <c r="M857" s="1751"/>
    </row>
    <row r="858" spans="6:13">
      <c r="F858" s="1085"/>
      <c r="L858" s="1751"/>
      <c r="M858" s="1751"/>
    </row>
    <row r="859" spans="6:13">
      <c r="F859" s="1085"/>
      <c r="L859" s="1751"/>
      <c r="M859" s="1751"/>
    </row>
    <row r="860" spans="6:13">
      <c r="F860" s="1085"/>
      <c r="L860" s="1751"/>
      <c r="M860" s="1751"/>
    </row>
    <row r="861" spans="6:13">
      <c r="F861" s="1085"/>
      <c r="L861" s="1751"/>
      <c r="M861" s="1751"/>
    </row>
    <row r="862" spans="6:13">
      <c r="F862" s="1085"/>
      <c r="L862" s="1751"/>
      <c r="M862" s="1751"/>
    </row>
    <row r="863" spans="6:13">
      <c r="F863" s="1085"/>
      <c r="L863" s="1751"/>
      <c r="M863" s="1751"/>
    </row>
    <row r="864" spans="6:13">
      <c r="F864" s="1085"/>
      <c r="L864" s="1751"/>
      <c r="M864" s="1751"/>
    </row>
    <row r="865" spans="6:13">
      <c r="F865" s="1085"/>
      <c r="L865" s="1751"/>
      <c r="M865" s="1751"/>
    </row>
    <row r="866" spans="6:13">
      <c r="F866" s="1085"/>
      <c r="L866" s="1751"/>
      <c r="M866" s="1751"/>
    </row>
    <row r="867" spans="6:13">
      <c r="F867" s="1085"/>
      <c r="L867" s="1751"/>
      <c r="M867" s="1751"/>
    </row>
    <row r="868" spans="6:13">
      <c r="F868" s="1085"/>
      <c r="L868" s="1751"/>
      <c r="M868" s="1751"/>
    </row>
    <row r="869" spans="6:13">
      <c r="F869" s="1085"/>
      <c r="L869" s="1751"/>
      <c r="M869" s="1751"/>
    </row>
    <row r="870" spans="6:13">
      <c r="F870" s="1085"/>
      <c r="L870" s="1751"/>
      <c r="M870" s="1751"/>
    </row>
    <row r="871" spans="6:13">
      <c r="F871" s="1085"/>
      <c r="L871" s="1751"/>
      <c r="M871" s="1751"/>
    </row>
    <row r="872" spans="6:13">
      <c r="F872" s="1085"/>
      <c r="L872" s="1751"/>
      <c r="M872" s="1751"/>
    </row>
    <row r="873" spans="6:13">
      <c r="F873" s="1085"/>
      <c r="L873" s="1751"/>
      <c r="M873" s="1751"/>
    </row>
    <row r="874" spans="6:13">
      <c r="F874" s="1085"/>
      <c r="L874" s="1751"/>
      <c r="M874" s="1751"/>
    </row>
    <row r="875" spans="6:13">
      <c r="F875" s="1085"/>
      <c r="L875" s="1751"/>
      <c r="M875" s="1751"/>
    </row>
    <row r="876" spans="6:13">
      <c r="F876" s="1085"/>
      <c r="L876" s="1751"/>
      <c r="M876" s="1751"/>
    </row>
    <row r="877" spans="6:13">
      <c r="F877" s="1085"/>
      <c r="L877" s="1751"/>
      <c r="M877" s="1751"/>
    </row>
    <row r="878" spans="6:13">
      <c r="F878" s="1085"/>
      <c r="L878" s="1751"/>
      <c r="M878" s="1751"/>
    </row>
    <row r="879" spans="6:13">
      <c r="F879" s="1085"/>
      <c r="L879" s="1751"/>
      <c r="M879" s="1751"/>
    </row>
    <row r="880" spans="6:13">
      <c r="F880" s="1085"/>
      <c r="L880" s="1751"/>
      <c r="M880" s="1751"/>
    </row>
    <row r="881" spans="6:13">
      <c r="F881" s="1085"/>
      <c r="L881" s="1751"/>
      <c r="M881" s="1751"/>
    </row>
    <row r="882" spans="6:13">
      <c r="F882" s="1085"/>
      <c r="L882" s="1751"/>
      <c r="M882" s="1751"/>
    </row>
    <row r="883" spans="6:13">
      <c r="F883" s="1085"/>
      <c r="L883" s="1751"/>
      <c r="M883" s="1751"/>
    </row>
    <row r="884" spans="6:13">
      <c r="F884" s="1085"/>
      <c r="L884" s="1751"/>
      <c r="M884" s="1751"/>
    </row>
    <row r="885" spans="6:13">
      <c r="F885" s="1085"/>
      <c r="L885" s="1751"/>
      <c r="M885" s="1751"/>
    </row>
    <row r="886" spans="6:13">
      <c r="F886" s="1085"/>
      <c r="L886" s="1751"/>
      <c r="M886" s="1751"/>
    </row>
    <row r="887" spans="6:13">
      <c r="F887" s="1085"/>
      <c r="L887" s="1751"/>
      <c r="M887" s="1751"/>
    </row>
    <row r="888" spans="6:13">
      <c r="F888" s="1085"/>
      <c r="L888" s="1751"/>
      <c r="M888" s="1751"/>
    </row>
    <row r="889" spans="6:13">
      <c r="F889" s="1085"/>
      <c r="L889" s="1751"/>
      <c r="M889" s="1751"/>
    </row>
    <row r="890" spans="6:13">
      <c r="F890" s="1085"/>
      <c r="L890" s="1751"/>
      <c r="M890" s="1751"/>
    </row>
    <row r="891" spans="6:13">
      <c r="F891" s="1085"/>
      <c r="L891" s="1751"/>
      <c r="M891" s="1751"/>
    </row>
    <row r="892" spans="6:13">
      <c r="F892" s="1085"/>
      <c r="L892" s="1751"/>
      <c r="M892" s="1751"/>
    </row>
    <row r="893" spans="6:13">
      <c r="F893" s="1085"/>
      <c r="L893" s="1751"/>
      <c r="M893" s="1751"/>
    </row>
    <row r="894" spans="6:13">
      <c r="F894" s="1085"/>
      <c r="L894" s="1751"/>
      <c r="M894" s="1751"/>
    </row>
    <row r="895" spans="6:13">
      <c r="F895" s="1085"/>
      <c r="L895" s="1751"/>
      <c r="M895" s="1751"/>
    </row>
    <row r="896" spans="6:13">
      <c r="F896" s="1085"/>
      <c r="L896" s="1751"/>
      <c r="M896" s="1751"/>
    </row>
    <row r="897" spans="6:13">
      <c r="F897" s="1085"/>
      <c r="L897" s="1751"/>
      <c r="M897" s="1751"/>
    </row>
    <row r="898" spans="6:13">
      <c r="F898" s="1085"/>
      <c r="L898" s="1751"/>
      <c r="M898" s="1751"/>
    </row>
    <row r="899" spans="6:13">
      <c r="F899" s="1085"/>
      <c r="L899" s="1751"/>
      <c r="M899" s="1751"/>
    </row>
    <row r="900" spans="6:13">
      <c r="F900" s="1085"/>
      <c r="L900" s="1751"/>
      <c r="M900" s="1751"/>
    </row>
    <row r="901" spans="6:13">
      <c r="F901" s="1085"/>
      <c r="L901" s="1751"/>
      <c r="M901" s="1751"/>
    </row>
    <row r="902" spans="6:13">
      <c r="F902" s="1085"/>
      <c r="L902" s="1751"/>
      <c r="M902" s="1751"/>
    </row>
    <row r="903" spans="6:13">
      <c r="F903" s="1085"/>
      <c r="L903" s="1751"/>
      <c r="M903" s="1751"/>
    </row>
    <row r="904" spans="6:13">
      <c r="F904" s="1085"/>
      <c r="L904" s="1751"/>
      <c r="M904" s="1751"/>
    </row>
    <row r="905" spans="6:13">
      <c r="F905" s="1085"/>
      <c r="L905" s="1751"/>
      <c r="M905" s="1751"/>
    </row>
    <row r="906" spans="6:13">
      <c r="F906" s="1085"/>
      <c r="L906" s="1751"/>
      <c r="M906" s="1751"/>
    </row>
    <row r="907" spans="6:13">
      <c r="F907" s="1085"/>
      <c r="L907" s="1751"/>
      <c r="M907" s="1751"/>
    </row>
    <row r="908" spans="6:13">
      <c r="F908" s="1085"/>
      <c r="L908" s="1751"/>
      <c r="M908" s="1751"/>
    </row>
    <row r="909" spans="6:13">
      <c r="F909" s="1085"/>
      <c r="L909" s="1751"/>
      <c r="M909" s="1751"/>
    </row>
    <row r="910" spans="6:13">
      <c r="F910" s="1085"/>
      <c r="L910" s="1751"/>
      <c r="M910" s="1751"/>
    </row>
    <row r="911" spans="6:13">
      <c r="F911" s="1085"/>
      <c r="L911" s="1751"/>
      <c r="M911" s="1751"/>
    </row>
    <row r="912" spans="6:13">
      <c r="F912" s="1085"/>
      <c r="L912" s="1751"/>
      <c r="M912" s="1751"/>
    </row>
    <row r="913" spans="6:13">
      <c r="F913" s="1085"/>
      <c r="L913" s="1751"/>
      <c r="M913" s="1751"/>
    </row>
    <row r="914" spans="6:13">
      <c r="F914" s="1085"/>
      <c r="L914" s="1751"/>
      <c r="M914" s="1751"/>
    </row>
    <row r="915" spans="6:13">
      <c r="F915" s="1085"/>
      <c r="L915" s="1751"/>
      <c r="M915" s="1751"/>
    </row>
    <row r="916" spans="6:13">
      <c r="F916" s="1085"/>
      <c r="L916" s="1751"/>
      <c r="M916" s="1751"/>
    </row>
    <row r="917" spans="6:13">
      <c r="L917" s="1751"/>
      <c r="M917" s="1751"/>
    </row>
    <row r="918" spans="6:13">
      <c r="L918" s="1751"/>
      <c r="M918" s="1751"/>
    </row>
    <row r="919" spans="6:13">
      <c r="L919" s="1751"/>
      <c r="M919" s="1751"/>
    </row>
    <row r="920" spans="6:13">
      <c r="L920" s="1751"/>
      <c r="M920" s="1751"/>
    </row>
    <row r="921" spans="6:13">
      <c r="L921" s="1751"/>
      <c r="M921" s="1751"/>
    </row>
    <row r="922" spans="6:13">
      <c r="L922" s="1751"/>
      <c r="M922" s="1751"/>
    </row>
    <row r="923" spans="6:13">
      <c r="L923" s="1751"/>
      <c r="M923" s="1751"/>
    </row>
    <row r="924" spans="6:13">
      <c r="L924" s="1751"/>
      <c r="M924" s="1751"/>
    </row>
    <row r="925" spans="6:13">
      <c r="L925" s="1751"/>
      <c r="M925" s="1751"/>
    </row>
    <row r="926" spans="6:13">
      <c r="L926" s="1751"/>
      <c r="M926" s="1751"/>
    </row>
    <row r="927" spans="6:13">
      <c r="L927" s="1751"/>
      <c r="M927" s="1751"/>
    </row>
    <row r="928" spans="6:13">
      <c r="L928" s="1751"/>
      <c r="M928" s="1751"/>
    </row>
    <row r="929" spans="12:13">
      <c r="L929" s="1751"/>
      <c r="M929" s="1751"/>
    </row>
    <row r="930" spans="12:13">
      <c r="L930" s="1751"/>
      <c r="M930" s="1751"/>
    </row>
    <row r="931" spans="12:13">
      <c r="L931" s="1751"/>
      <c r="M931" s="1751"/>
    </row>
    <row r="932" spans="12:13">
      <c r="L932" s="1751"/>
      <c r="M932" s="1751"/>
    </row>
    <row r="933" spans="12:13">
      <c r="L933" s="1751"/>
      <c r="M933" s="1751"/>
    </row>
    <row r="934" spans="12:13">
      <c r="L934" s="1751"/>
      <c r="M934" s="1751"/>
    </row>
    <row r="935" spans="12:13">
      <c r="L935" s="1751"/>
      <c r="M935" s="1751"/>
    </row>
    <row r="936" spans="12:13">
      <c r="L936" s="1751"/>
      <c r="M936" s="1751"/>
    </row>
    <row r="937" spans="12:13">
      <c r="L937" s="1751"/>
      <c r="M937" s="1751"/>
    </row>
    <row r="938" spans="12:13">
      <c r="L938" s="1751"/>
      <c r="M938" s="1751"/>
    </row>
    <row r="939" spans="12:13">
      <c r="L939" s="1751"/>
      <c r="M939" s="1751"/>
    </row>
    <row r="940" spans="12:13">
      <c r="L940" s="1751"/>
      <c r="M940" s="1751"/>
    </row>
    <row r="941" spans="12:13">
      <c r="L941" s="1751"/>
      <c r="M941" s="1751"/>
    </row>
    <row r="942" spans="12:13">
      <c r="L942" s="1751"/>
      <c r="M942" s="1751"/>
    </row>
    <row r="943" spans="12:13">
      <c r="L943" s="1751"/>
      <c r="M943" s="1751"/>
    </row>
    <row r="944" spans="12:13">
      <c r="L944" s="1751"/>
      <c r="M944" s="1751"/>
    </row>
    <row r="945" spans="12:40">
      <c r="L945" s="1751"/>
      <c r="M945" s="1751"/>
    </row>
    <row r="946" spans="12:40">
      <c r="L946" s="1751"/>
      <c r="M946" s="1751"/>
    </row>
    <row r="947" spans="12:40">
      <c r="L947" s="1751"/>
      <c r="M947" s="1751"/>
    </row>
    <row r="948" spans="12:40">
      <c r="L948" s="1751"/>
      <c r="M948" s="1751"/>
    </row>
    <row r="949" spans="12:40">
      <c r="L949" s="1751"/>
      <c r="M949" s="1751"/>
    </row>
    <row r="950" spans="12:40">
      <c r="L950" s="1751"/>
      <c r="M950" s="1751"/>
    </row>
    <row r="951" spans="12:40">
      <c r="L951" s="1751"/>
      <c r="M951" s="1751"/>
    </row>
    <row r="952" spans="12:40">
      <c r="L952" s="1751"/>
      <c r="M952" s="1751"/>
    </row>
    <row r="953" spans="12:40">
      <c r="L953" s="1751"/>
      <c r="M953" s="1751"/>
      <c r="X953" s="2022"/>
      <c r="Y953" s="2022"/>
      <c r="Z953" s="2022"/>
      <c r="AA953" s="2022"/>
      <c r="AB953" s="2022"/>
      <c r="AC953" s="2022"/>
    </row>
    <row r="954" spans="12:40">
      <c r="L954" s="1751"/>
      <c r="M954" s="1751"/>
      <c r="U954" s="370"/>
      <c r="V954" s="370"/>
      <c r="W954" s="370"/>
      <c r="X954" s="2022"/>
      <c r="Y954" s="2022"/>
      <c r="Z954" s="2022"/>
      <c r="AA954" s="2022"/>
      <c r="AB954" s="2022"/>
      <c r="AC954" s="2022"/>
      <c r="AD954" s="370"/>
      <c r="AE954" s="370"/>
      <c r="AF954" s="370"/>
      <c r="AG954" s="370"/>
      <c r="AH954" s="370"/>
      <c r="AI954" s="370"/>
      <c r="AJ954" s="370"/>
      <c r="AK954" s="370"/>
      <c r="AL954" s="370"/>
      <c r="AM954" s="370"/>
      <c r="AN954" s="370"/>
    </row>
    <row r="955" spans="12:40">
      <c r="L955" s="1751"/>
      <c r="M955" s="1751"/>
      <c r="X955" s="2023"/>
      <c r="Y955" s="2023"/>
      <c r="Z955" s="2023"/>
      <c r="AA955" s="2023"/>
      <c r="AB955" s="2023"/>
      <c r="AC955" s="2023"/>
    </row>
    <row r="956" spans="12:40" ht="27.75">
      <c r="L956" s="1751"/>
      <c r="M956" s="1751"/>
      <c r="W956" s="2024" t="s">
        <v>2485</v>
      </c>
      <c r="X956" s="541" t="s">
        <v>2485</v>
      </c>
      <c r="Y956" s="542"/>
      <c r="Z956" s="542"/>
      <c r="AA956" s="542"/>
      <c r="AB956" s="542"/>
      <c r="AC956" s="543"/>
      <c r="AD956" s="2016" t="s">
        <v>2485</v>
      </c>
      <c r="AE956" s="2017"/>
      <c r="AF956" s="2017"/>
      <c r="AG956" s="2017"/>
      <c r="AH956" s="2017"/>
      <c r="AI956" s="2017"/>
      <c r="AJ956" s="2017"/>
      <c r="AK956" s="2017"/>
      <c r="AL956" s="2017"/>
      <c r="AM956" s="2017"/>
      <c r="AN956" s="2018"/>
    </row>
    <row r="957" spans="12:40" ht="27.75">
      <c r="L957" s="1751"/>
      <c r="M957" s="1751"/>
      <c r="W957" s="2025"/>
      <c r="X957" s="544"/>
      <c r="Y957" s="545"/>
      <c r="Z957" s="545"/>
      <c r="AA957" s="545"/>
      <c r="AB957" s="545"/>
      <c r="AC957" s="546"/>
      <c r="AD957" s="2019"/>
      <c r="AE957" s="2020"/>
      <c r="AF957" s="2020"/>
      <c r="AG957" s="2020"/>
      <c r="AH957" s="2020"/>
      <c r="AI957" s="2020"/>
      <c r="AJ957" s="2020"/>
      <c r="AK957" s="2020"/>
      <c r="AL957" s="2020"/>
      <c r="AM957" s="2020"/>
      <c r="AN957" s="2021"/>
    </row>
    <row r="958" spans="12:40" ht="27.75">
      <c r="L958" s="1751"/>
      <c r="M958" s="1751"/>
      <c r="W958" s="549" t="s">
        <v>2100</v>
      </c>
      <c r="X958" s="549" t="s">
        <v>2100</v>
      </c>
      <c r="Y958" s="547"/>
      <c r="Z958" s="547"/>
      <c r="AA958" s="547"/>
      <c r="AB958" s="547"/>
      <c r="AC958" s="548"/>
      <c r="AD958" s="533" t="s">
        <v>2100</v>
      </c>
      <c r="AE958" s="470"/>
      <c r="AF958" s="470"/>
      <c r="AG958" s="470"/>
      <c r="AH958" s="470"/>
      <c r="AI958" s="533" t="s">
        <v>2100</v>
      </c>
      <c r="AJ958" s="470"/>
      <c r="AK958" s="470"/>
      <c r="AL958" s="470"/>
      <c r="AM958" s="470"/>
      <c r="AN958" s="532"/>
    </row>
    <row r="959" spans="12:40" ht="12.75">
      <c r="L959" s="1751"/>
      <c r="M959" s="1751"/>
      <c r="W959" s="553" t="s">
        <v>2491</v>
      </c>
      <c r="X959" s="534" t="s">
        <v>718</v>
      </c>
      <c r="Y959" s="535"/>
      <c r="Z959" s="535"/>
      <c r="AA959" s="535"/>
      <c r="AB959" s="535"/>
      <c r="AC959" s="536"/>
      <c r="AD959" s="529" t="s">
        <v>3640</v>
      </c>
      <c r="AE959" s="530"/>
      <c r="AF959" s="530"/>
      <c r="AG959" s="530"/>
      <c r="AH959" s="531"/>
      <c r="AI959" s="519" t="s">
        <v>482</v>
      </c>
      <c r="AJ959" s="511"/>
      <c r="AK959" s="511"/>
      <c r="AL959" s="511"/>
      <c r="AM959" s="511"/>
      <c r="AN959" s="512"/>
    </row>
    <row r="960" spans="12:40" ht="12.75">
      <c r="L960" s="1751"/>
      <c r="M960" s="1751"/>
      <c r="W960" s="554" t="e">
        <f>'F9'!#REF!</f>
        <v>#REF!</v>
      </c>
      <c r="X960" s="521" t="s">
        <v>2103</v>
      </c>
      <c r="Y960" s="503"/>
      <c r="Z960" s="503"/>
      <c r="AA960" s="503"/>
      <c r="AB960" s="503"/>
      <c r="AC960" s="504"/>
      <c r="AD960" s="502" t="s">
        <v>3641</v>
      </c>
      <c r="AE960" s="513"/>
      <c r="AF960" s="513"/>
      <c r="AG960" s="513"/>
      <c r="AH960" s="516"/>
      <c r="AI960" s="513" t="s">
        <v>483</v>
      </c>
      <c r="AJ960" s="503"/>
      <c r="AK960" s="503"/>
      <c r="AL960" s="503"/>
      <c r="AM960" s="503"/>
      <c r="AN960" s="504"/>
    </row>
    <row r="961" spans="12:40" ht="12.75">
      <c r="L961" s="1751"/>
      <c r="M961" s="1751"/>
      <c r="W961" s="554" t="e">
        <f>'F9'!#REF!</f>
        <v>#REF!</v>
      </c>
      <c r="X961" s="522" t="s">
        <v>145</v>
      </c>
      <c r="Y961" s="506"/>
      <c r="Z961" s="506"/>
      <c r="AA961" s="506"/>
      <c r="AB961" s="506"/>
      <c r="AC961" s="507"/>
      <c r="AD961" s="505" t="s">
        <v>3642</v>
      </c>
      <c r="AE961" s="514"/>
      <c r="AF961" s="514"/>
      <c r="AG961" s="514"/>
      <c r="AH961" s="517"/>
      <c r="AI961" s="514" t="s">
        <v>484</v>
      </c>
      <c r="AJ961" s="506"/>
      <c r="AK961" s="506"/>
      <c r="AL961" s="506"/>
      <c r="AM961" s="506"/>
      <c r="AN961" s="507"/>
    </row>
    <row r="962" spans="12:40" ht="12.75">
      <c r="L962" s="1751"/>
      <c r="M962" s="1751"/>
      <c r="W962" s="554" t="e">
        <f>'F9'!#REF!</f>
        <v>#REF!</v>
      </c>
      <c r="X962" s="523" t="s">
        <v>146</v>
      </c>
      <c r="Y962" s="506"/>
      <c r="Z962" s="506"/>
      <c r="AA962" s="506"/>
      <c r="AB962" s="506"/>
      <c r="AC962" s="507"/>
      <c r="AD962" s="505" t="s">
        <v>6223</v>
      </c>
      <c r="AE962" s="514"/>
      <c r="AF962" s="514"/>
      <c r="AG962" s="514"/>
      <c r="AH962" s="517"/>
      <c r="AI962" s="514" t="s">
        <v>2839</v>
      </c>
      <c r="AJ962" s="506"/>
      <c r="AK962" s="506"/>
      <c r="AL962" s="506"/>
      <c r="AM962" s="506"/>
      <c r="AN962" s="507"/>
    </row>
    <row r="963" spans="12:40" ht="12.75">
      <c r="L963" s="1751"/>
      <c r="M963" s="1751"/>
      <c r="W963" s="554" t="e">
        <f>'F9'!#REF!</f>
        <v>#REF!</v>
      </c>
      <c r="X963" s="523" t="s">
        <v>147</v>
      </c>
      <c r="Y963" s="506"/>
      <c r="Z963" s="506"/>
      <c r="AA963" s="506"/>
      <c r="AB963" s="506"/>
      <c r="AC963" s="507"/>
      <c r="AD963" s="505" t="s">
        <v>6224</v>
      </c>
      <c r="AE963" s="514"/>
      <c r="AF963" s="514"/>
      <c r="AG963" s="514"/>
      <c r="AH963" s="517"/>
      <c r="AI963" s="514" t="s">
        <v>2840</v>
      </c>
      <c r="AJ963" s="506"/>
      <c r="AK963" s="506"/>
      <c r="AL963" s="506"/>
      <c r="AM963" s="506"/>
      <c r="AN963" s="507"/>
    </row>
    <row r="964" spans="12:40" ht="12.75">
      <c r="L964" s="1751"/>
      <c r="M964" s="1751"/>
      <c r="W964" s="554" t="e">
        <f>'F9'!#REF!</f>
        <v>#REF!</v>
      </c>
      <c r="X964" s="523" t="s">
        <v>148</v>
      </c>
      <c r="Y964" s="506"/>
      <c r="Z964" s="506"/>
      <c r="AA964" s="506"/>
      <c r="AB964" s="506"/>
      <c r="AC964" s="507"/>
      <c r="AD964" s="505" t="s">
        <v>6225</v>
      </c>
      <c r="AE964" s="514"/>
      <c r="AF964" s="514"/>
      <c r="AG964" s="514"/>
      <c r="AH964" s="517"/>
      <c r="AI964" s="514" t="s">
        <v>4834</v>
      </c>
      <c r="AJ964" s="506"/>
      <c r="AK964" s="506"/>
      <c r="AL964" s="506"/>
      <c r="AM964" s="506"/>
      <c r="AN964" s="507"/>
    </row>
    <row r="965" spans="12:40" ht="12.75">
      <c r="L965" s="1751"/>
      <c r="M965" s="1751"/>
      <c r="W965" s="554" t="e">
        <f>'F9'!#REF!</f>
        <v>#REF!</v>
      </c>
      <c r="X965" s="523" t="s">
        <v>149</v>
      </c>
      <c r="Y965" s="506"/>
      <c r="Z965" s="506"/>
      <c r="AA965" s="506"/>
      <c r="AB965" s="506"/>
      <c r="AC965" s="507"/>
      <c r="AD965" s="505" t="s">
        <v>6226</v>
      </c>
      <c r="AE965" s="514"/>
      <c r="AF965" s="514"/>
      <c r="AG965" s="514"/>
      <c r="AH965" s="517"/>
      <c r="AI965" s="514" t="s">
        <v>4835</v>
      </c>
      <c r="AJ965" s="506"/>
      <c r="AK965" s="506"/>
      <c r="AL965" s="506"/>
      <c r="AM965" s="506"/>
      <c r="AN965" s="507"/>
    </row>
    <row r="966" spans="12:40" ht="12.75">
      <c r="L966" s="1751"/>
      <c r="M966" s="1751"/>
      <c r="W966" s="554" t="e">
        <f>'F9'!#REF!</f>
        <v>#REF!</v>
      </c>
      <c r="X966" s="523" t="s">
        <v>3632</v>
      </c>
      <c r="Y966" s="506"/>
      <c r="Z966" s="506"/>
      <c r="AA966" s="506"/>
      <c r="AB966" s="506"/>
      <c r="AC966" s="507"/>
      <c r="AD966" s="505" t="s">
        <v>6227</v>
      </c>
      <c r="AE966" s="514"/>
      <c r="AF966" s="514"/>
      <c r="AG966" s="514"/>
      <c r="AH966" s="517"/>
      <c r="AI966" s="514" t="s">
        <v>4836</v>
      </c>
      <c r="AJ966" s="506"/>
      <c r="AK966" s="506"/>
      <c r="AL966" s="506"/>
      <c r="AM966" s="506"/>
      <c r="AN966" s="507"/>
    </row>
    <row r="967" spans="12:40" ht="12.75">
      <c r="L967" s="1751"/>
      <c r="M967" s="1751"/>
      <c r="W967" s="554" t="e">
        <f>'F9'!#REF!</f>
        <v>#REF!</v>
      </c>
      <c r="X967" s="522" t="s">
        <v>3633</v>
      </c>
      <c r="Y967" s="506"/>
      <c r="Z967" s="506"/>
      <c r="AA967" s="506"/>
      <c r="AB967" s="506"/>
      <c r="AC967" s="507"/>
      <c r="AD967" s="505" t="s">
        <v>6228</v>
      </c>
      <c r="AE967" s="514"/>
      <c r="AF967" s="514"/>
      <c r="AG967" s="514"/>
      <c r="AH967" s="517"/>
      <c r="AI967" s="514" t="s">
        <v>4837</v>
      </c>
      <c r="AJ967" s="506"/>
      <c r="AK967" s="506"/>
      <c r="AL967" s="506"/>
      <c r="AM967" s="506"/>
      <c r="AN967" s="507"/>
    </row>
    <row r="968" spans="12:40" ht="12.75">
      <c r="L968" s="1751"/>
      <c r="M968" s="1751"/>
      <c r="W968" s="554" t="e">
        <f>'F9'!#REF!</f>
        <v>#REF!</v>
      </c>
      <c r="X968" s="522" t="s">
        <v>3634</v>
      </c>
      <c r="Y968" s="469"/>
      <c r="Z968" s="469"/>
      <c r="AA968" s="469"/>
      <c r="AB968" s="469"/>
      <c r="AC968" s="524"/>
      <c r="AD968" s="505" t="s">
        <v>6229</v>
      </c>
      <c r="AE968" s="514"/>
      <c r="AF968" s="514"/>
      <c r="AG968" s="514"/>
      <c r="AH968" s="517"/>
      <c r="AI968" s="514" t="s">
        <v>4838</v>
      </c>
      <c r="AJ968" s="506"/>
      <c r="AK968" s="506"/>
      <c r="AL968" s="506"/>
      <c r="AM968" s="506"/>
      <c r="AN968" s="507"/>
    </row>
    <row r="969" spans="12:40" ht="12.75">
      <c r="L969" s="1751"/>
      <c r="M969" s="1751"/>
      <c r="W969" s="554" t="e">
        <f>'F9'!#REF!</f>
        <v>#REF!</v>
      </c>
      <c r="X969" s="523" t="s">
        <v>150</v>
      </c>
      <c r="Y969" s="506"/>
      <c r="Z969" s="506"/>
      <c r="AA969" s="506"/>
      <c r="AB969" s="506"/>
      <c r="AC969" s="507"/>
      <c r="AD969" s="505" t="s">
        <v>433</v>
      </c>
      <c r="AE969" s="514"/>
      <c r="AF969" s="514"/>
      <c r="AG969" s="514"/>
      <c r="AH969" s="517"/>
      <c r="AI969" s="514" t="s">
        <v>4839</v>
      </c>
      <c r="AJ969" s="506"/>
      <c r="AK969" s="506"/>
      <c r="AL969" s="506"/>
      <c r="AM969" s="506"/>
      <c r="AN969" s="507"/>
    </row>
    <row r="970" spans="12:40" ht="12.75">
      <c r="L970" s="1751"/>
      <c r="M970" s="1751"/>
      <c r="W970" s="554" t="e">
        <f>'F9'!#REF!</f>
        <v>#REF!</v>
      </c>
      <c r="X970" s="523" t="s">
        <v>151</v>
      </c>
      <c r="Y970" s="506"/>
      <c r="Z970" s="506"/>
      <c r="AA970" s="506"/>
      <c r="AB970" s="506"/>
      <c r="AC970" s="507"/>
      <c r="AD970" s="505" t="s">
        <v>434</v>
      </c>
      <c r="AE970" s="514"/>
      <c r="AF970" s="514"/>
      <c r="AG970" s="514"/>
      <c r="AH970" s="517"/>
      <c r="AI970" s="514" t="s">
        <v>4840</v>
      </c>
      <c r="AJ970" s="506"/>
      <c r="AK970" s="506"/>
      <c r="AL970" s="506"/>
      <c r="AM970" s="506"/>
      <c r="AN970" s="507"/>
    </row>
    <row r="971" spans="12:40" ht="12.75">
      <c r="L971" s="1751"/>
      <c r="M971" s="1751"/>
      <c r="W971" s="554">
        <f>'F9'!W70</f>
        <v>0</v>
      </c>
      <c r="X971" s="523" t="s">
        <v>152</v>
      </c>
      <c r="Y971" s="506"/>
      <c r="Z971" s="506"/>
      <c r="AA971" s="506"/>
      <c r="AB971" s="506"/>
      <c r="AC971" s="507"/>
      <c r="AD971" s="505" t="s">
        <v>435</v>
      </c>
      <c r="AE971" s="514"/>
      <c r="AF971" s="514"/>
      <c r="AG971" s="514"/>
      <c r="AH971" s="517"/>
      <c r="AI971" s="514" t="s">
        <v>4841</v>
      </c>
      <c r="AJ971" s="506"/>
      <c r="AK971" s="506"/>
      <c r="AL971" s="506"/>
      <c r="AM971" s="506"/>
      <c r="AN971" s="507"/>
    </row>
    <row r="972" spans="12:40" ht="12.75">
      <c r="L972" s="1751"/>
      <c r="M972" s="1751"/>
      <c r="W972" s="554">
        <f>'F9'!W71</f>
        <v>0</v>
      </c>
      <c r="X972" s="523" t="s">
        <v>153</v>
      </c>
      <c r="Y972" s="506"/>
      <c r="Z972" s="506"/>
      <c r="AA972" s="506"/>
      <c r="AB972" s="506"/>
      <c r="AC972" s="507"/>
      <c r="AD972" s="505" t="s">
        <v>436</v>
      </c>
      <c r="AE972" s="514"/>
      <c r="AF972" s="514"/>
      <c r="AG972" s="514"/>
      <c r="AH972" s="517"/>
      <c r="AI972" s="514" t="s">
        <v>4842</v>
      </c>
      <c r="AJ972" s="506"/>
      <c r="AK972" s="506"/>
      <c r="AL972" s="506"/>
      <c r="AM972" s="506"/>
      <c r="AN972" s="507"/>
    </row>
    <row r="973" spans="12:40" ht="12.75">
      <c r="L973" s="1751"/>
      <c r="M973" s="1751"/>
      <c r="W973" s="554" t="e">
        <f>'F9'!#REF!</f>
        <v>#REF!</v>
      </c>
      <c r="X973" s="522" t="s">
        <v>5980</v>
      </c>
      <c r="Y973" s="506"/>
      <c r="Z973" s="506"/>
      <c r="AA973" s="506"/>
      <c r="AB973" s="506"/>
      <c r="AC973" s="507"/>
      <c r="AD973" s="505" t="s">
        <v>437</v>
      </c>
      <c r="AE973" s="514"/>
      <c r="AF973" s="514"/>
      <c r="AG973" s="514"/>
      <c r="AH973" s="517"/>
      <c r="AI973" s="514" t="s">
        <v>4843</v>
      </c>
      <c r="AJ973" s="506"/>
      <c r="AK973" s="506"/>
      <c r="AL973" s="506"/>
      <c r="AM973" s="506"/>
      <c r="AN973" s="507"/>
    </row>
    <row r="974" spans="12:40" ht="12.75">
      <c r="L974" s="1751"/>
      <c r="M974" s="1751"/>
      <c r="W974" s="554">
        <f>'F9'!W72</f>
        <v>0</v>
      </c>
      <c r="X974" s="522" t="s">
        <v>5991</v>
      </c>
      <c r="Y974" s="506"/>
      <c r="Z974" s="506"/>
      <c r="AA974" s="506"/>
      <c r="AB974" s="506"/>
      <c r="AC974" s="507"/>
      <c r="AD974" s="505" t="s">
        <v>438</v>
      </c>
      <c r="AE974" s="514"/>
      <c r="AF974" s="514"/>
      <c r="AG974" s="514"/>
      <c r="AH974" s="517"/>
      <c r="AI974" s="514" t="s">
        <v>4844</v>
      </c>
      <c r="AJ974" s="506"/>
      <c r="AK974" s="506"/>
      <c r="AL974" s="506"/>
      <c r="AM974" s="506"/>
      <c r="AN974" s="507"/>
    </row>
    <row r="975" spans="12:40" ht="12.75">
      <c r="L975" s="1751"/>
      <c r="M975" s="1751"/>
      <c r="W975" s="554">
        <f>'F9'!W73</f>
        <v>0</v>
      </c>
      <c r="X975" s="522" t="s">
        <v>5983</v>
      </c>
      <c r="Y975" s="506"/>
      <c r="Z975" s="506"/>
      <c r="AA975" s="506"/>
      <c r="AB975" s="506"/>
      <c r="AC975" s="507"/>
      <c r="AD975" s="505" t="s">
        <v>439</v>
      </c>
      <c r="AE975" s="514"/>
      <c r="AF975" s="514"/>
      <c r="AG975" s="514"/>
      <c r="AH975" s="517"/>
      <c r="AI975" s="514" t="s">
        <v>4845</v>
      </c>
      <c r="AJ975" s="506"/>
      <c r="AK975" s="506"/>
      <c r="AL975" s="506"/>
      <c r="AM975" s="506"/>
      <c r="AN975" s="507"/>
    </row>
    <row r="976" spans="12:40" ht="12.75">
      <c r="L976" s="1751"/>
      <c r="M976" s="1751"/>
      <c r="W976" s="554">
        <f>'F9'!W74</f>
        <v>0</v>
      </c>
      <c r="X976" s="522" t="s">
        <v>5988</v>
      </c>
      <c r="Y976" s="506"/>
      <c r="Z976" s="506"/>
      <c r="AA976" s="506"/>
      <c r="AB976" s="506"/>
      <c r="AC976" s="507"/>
      <c r="AD976" s="505" t="s">
        <v>440</v>
      </c>
      <c r="AE976" s="514"/>
      <c r="AF976" s="514"/>
      <c r="AG976" s="514"/>
      <c r="AH976" s="517"/>
      <c r="AI976" s="514" t="s">
        <v>4846</v>
      </c>
      <c r="AJ976" s="506"/>
      <c r="AK976" s="506"/>
      <c r="AL976" s="506"/>
      <c r="AM976" s="506"/>
      <c r="AN976" s="507"/>
    </row>
    <row r="977" spans="12:40" ht="12.75">
      <c r="L977" s="1751"/>
      <c r="M977" s="1751"/>
      <c r="W977" s="554">
        <f>'F9'!W75</f>
        <v>0</v>
      </c>
      <c r="X977" s="522" t="s">
        <v>5989</v>
      </c>
      <c r="Y977" s="506"/>
      <c r="Z977" s="506"/>
      <c r="AA977" s="506"/>
      <c r="AB977" s="506"/>
      <c r="AC977" s="507"/>
      <c r="AD977" s="505" t="s">
        <v>441</v>
      </c>
      <c r="AE977" s="514"/>
      <c r="AF977" s="514"/>
      <c r="AG977" s="514"/>
      <c r="AH977" s="517"/>
      <c r="AI977" s="514" t="s">
        <v>2482</v>
      </c>
      <c r="AJ977" s="506"/>
      <c r="AK977" s="506"/>
      <c r="AL977" s="506"/>
      <c r="AM977" s="506"/>
      <c r="AN977" s="507"/>
    </row>
    <row r="978" spans="12:40" ht="12.75">
      <c r="L978" s="1751"/>
      <c r="M978" s="1751"/>
      <c r="W978" s="555">
        <f>'F9'!W76</f>
        <v>0</v>
      </c>
      <c r="X978" s="525" t="s">
        <v>5990</v>
      </c>
      <c r="Y978" s="506"/>
      <c r="Z978" s="506"/>
      <c r="AA978" s="506"/>
      <c r="AB978" s="506"/>
      <c r="AC978" s="507"/>
      <c r="AD978" s="505" t="s">
        <v>442</v>
      </c>
      <c r="AE978" s="514"/>
      <c r="AF978" s="514"/>
      <c r="AG978" s="514"/>
      <c r="AH978" s="517"/>
      <c r="AI978" s="514" t="s">
        <v>2483</v>
      </c>
      <c r="AJ978" s="506"/>
      <c r="AK978" s="506"/>
      <c r="AL978" s="506"/>
      <c r="AM978" s="506"/>
      <c r="AN978" s="507"/>
    </row>
    <row r="979" spans="12:40" ht="12.75">
      <c r="L979" s="1751"/>
      <c r="M979" s="1751"/>
      <c r="X979" s="522" t="s">
        <v>157</v>
      </c>
      <c r="Y979" s="506"/>
      <c r="Z979" s="506"/>
      <c r="AA979" s="506"/>
      <c r="AB979" s="506"/>
      <c r="AC979" s="507"/>
      <c r="AD979" s="505" t="s">
        <v>443</v>
      </c>
      <c r="AE979" s="514"/>
      <c r="AF979" s="514"/>
      <c r="AG979" s="514"/>
      <c r="AH979" s="517"/>
      <c r="AI979" s="515" t="s">
        <v>2484</v>
      </c>
      <c r="AJ979" s="509"/>
      <c r="AK979" s="509"/>
      <c r="AL979" s="509"/>
      <c r="AM979" s="509"/>
      <c r="AN979" s="510"/>
    </row>
    <row r="980" spans="12:40" ht="12.75">
      <c r="L980" s="1751"/>
      <c r="M980" s="1751"/>
      <c r="X980" s="522" t="s">
        <v>158</v>
      </c>
      <c r="Y980" s="506"/>
      <c r="Z980" s="506"/>
      <c r="AA980" s="506"/>
      <c r="AB980" s="506"/>
      <c r="AC980" s="507"/>
      <c r="AD980" s="505" t="s">
        <v>444</v>
      </c>
      <c r="AE980" s="514"/>
      <c r="AF980" s="514"/>
      <c r="AG980" s="514"/>
      <c r="AH980" s="517"/>
    </row>
    <row r="981" spans="12:40" ht="12.75">
      <c r="L981" s="1751"/>
      <c r="M981" s="1751"/>
      <c r="X981" s="537" t="s">
        <v>129</v>
      </c>
      <c r="Y981" s="506"/>
      <c r="Z981" s="506"/>
      <c r="AA981" s="506"/>
      <c r="AB981" s="506"/>
      <c r="AC981" s="507"/>
      <c r="AD981" s="505" t="s">
        <v>445</v>
      </c>
      <c r="AE981" s="514"/>
      <c r="AF981" s="514"/>
      <c r="AG981" s="514"/>
      <c r="AH981" s="517"/>
    </row>
    <row r="982" spans="12:40" ht="12.75">
      <c r="L982" s="1751"/>
      <c r="M982" s="1751"/>
      <c r="X982" s="537" t="s">
        <v>130</v>
      </c>
      <c r="Y982" s="506"/>
      <c r="Z982" s="506"/>
      <c r="AA982" s="506"/>
      <c r="AB982" s="506"/>
      <c r="AC982" s="507"/>
      <c r="AD982" s="505" t="s">
        <v>446</v>
      </c>
      <c r="AE982" s="514"/>
      <c r="AF982" s="514"/>
      <c r="AG982" s="514"/>
      <c r="AH982" s="517"/>
    </row>
    <row r="983" spans="12:40" ht="12.75">
      <c r="L983" s="1751"/>
      <c r="M983" s="1751"/>
      <c r="X983" s="537" t="s">
        <v>131</v>
      </c>
      <c r="Y983" s="506"/>
      <c r="Z983" s="506"/>
      <c r="AA983" s="506"/>
      <c r="AB983" s="506"/>
      <c r="AC983" s="507"/>
      <c r="AD983" s="505" t="s">
        <v>447</v>
      </c>
      <c r="AE983" s="514"/>
      <c r="AF983" s="514"/>
      <c r="AG983" s="514"/>
      <c r="AH983" s="517"/>
    </row>
    <row r="984" spans="12:40" ht="12.75">
      <c r="L984" s="1751"/>
      <c r="M984" s="1751"/>
      <c r="X984" s="537" t="s">
        <v>132</v>
      </c>
      <c r="Y984" s="506"/>
      <c r="Z984" s="506"/>
      <c r="AA984" s="506"/>
      <c r="AB984" s="506"/>
      <c r="AC984" s="507"/>
      <c r="AD984" s="505" t="s">
        <v>448</v>
      </c>
      <c r="AE984" s="514"/>
      <c r="AF984" s="514"/>
      <c r="AG984" s="514"/>
      <c r="AH984" s="517"/>
    </row>
    <row r="985" spans="12:40" ht="12.75">
      <c r="L985" s="1751"/>
      <c r="M985" s="1751"/>
      <c r="X985" s="537" t="s">
        <v>133</v>
      </c>
      <c r="Y985" s="506"/>
      <c r="Z985" s="506"/>
      <c r="AA985" s="506"/>
      <c r="AB985" s="506"/>
      <c r="AC985" s="507"/>
      <c r="AD985" s="505" t="s">
        <v>449</v>
      </c>
      <c r="AE985" s="514"/>
      <c r="AF985" s="514"/>
      <c r="AG985" s="514"/>
      <c r="AH985" s="517"/>
    </row>
    <row r="986" spans="12:40" ht="12.75">
      <c r="L986" s="1751"/>
      <c r="M986" s="1751"/>
      <c r="X986" s="537" t="s">
        <v>134</v>
      </c>
      <c r="Y986" s="506"/>
      <c r="Z986" s="506"/>
      <c r="AA986" s="506"/>
      <c r="AB986" s="506"/>
      <c r="AC986" s="507"/>
      <c r="AD986" s="505" t="s">
        <v>450</v>
      </c>
      <c r="AE986" s="514"/>
      <c r="AF986" s="514"/>
      <c r="AG986" s="514"/>
      <c r="AH986" s="517"/>
    </row>
    <row r="987" spans="12:40" ht="12.75">
      <c r="L987" s="1751"/>
      <c r="M987" s="1751"/>
      <c r="X987" s="537" t="s">
        <v>135</v>
      </c>
      <c r="Y987" s="506"/>
      <c r="Z987" s="506"/>
      <c r="AA987" s="506"/>
      <c r="AB987" s="506"/>
      <c r="AC987" s="507"/>
      <c r="AD987" s="505" t="s">
        <v>451</v>
      </c>
      <c r="AE987" s="514"/>
      <c r="AF987" s="514"/>
      <c r="AG987" s="514"/>
      <c r="AH987" s="517"/>
    </row>
    <row r="988" spans="12:40" ht="12.75">
      <c r="L988" s="1751"/>
      <c r="M988" s="1751"/>
      <c r="X988" s="537" t="s">
        <v>136</v>
      </c>
      <c r="Y988" s="506"/>
      <c r="Z988" s="506"/>
      <c r="AA988" s="506"/>
      <c r="AB988" s="506"/>
      <c r="AC988" s="507"/>
      <c r="AD988" s="505" t="s">
        <v>452</v>
      </c>
      <c r="AE988" s="514"/>
      <c r="AF988" s="514"/>
      <c r="AG988" s="514"/>
      <c r="AH988" s="517"/>
    </row>
    <row r="989" spans="12:40" ht="12.75">
      <c r="L989" s="1751"/>
      <c r="M989" s="1751"/>
      <c r="X989" s="537" t="s">
        <v>6235</v>
      </c>
      <c r="Y989" s="506"/>
      <c r="Z989" s="506"/>
      <c r="AA989" s="506"/>
      <c r="AB989" s="506"/>
      <c r="AC989" s="507"/>
      <c r="AD989" s="505" t="s">
        <v>453</v>
      </c>
      <c r="AE989" s="514"/>
      <c r="AF989" s="514"/>
      <c r="AG989" s="514"/>
      <c r="AH989" s="517"/>
    </row>
    <row r="990" spans="12:40" ht="12.75">
      <c r="L990" s="1751"/>
      <c r="M990" s="1751"/>
      <c r="X990" s="522" t="s">
        <v>137</v>
      </c>
      <c r="Y990" s="506"/>
      <c r="Z990" s="506"/>
      <c r="AA990" s="506"/>
      <c r="AB990" s="506"/>
      <c r="AC990" s="507"/>
      <c r="AD990" s="505" t="s">
        <v>454</v>
      </c>
      <c r="AE990" s="514"/>
      <c r="AF990" s="514"/>
      <c r="AG990" s="514"/>
      <c r="AH990" s="517"/>
    </row>
    <row r="991" spans="12:40" ht="12.75">
      <c r="L991" s="1751"/>
      <c r="M991" s="1751"/>
      <c r="X991" s="522" t="s">
        <v>1377</v>
      </c>
      <c r="Y991" s="506"/>
      <c r="Z991" s="506"/>
      <c r="AA991" s="506"/>
      <c r="AB991" s="506"/>
      <c r="AC991" s="507"/>
      <c r="AD991" s="505" t="s">
        <v>455</v>
      </c>
      <c r="AE991" s="514"/>
      <c r="AF991" s="514"/>
      <c r="AG991" s="514"/>
      <c r="AH991" s="517"/>
    </row>
    <row r="992" spans="12:40" ht="12.75">
      <c r="L992" s="1751"/>
      <c r="M992" s="1751"/>
      <c r="X992" s="522" t="s">
        <v>1378</v>
      </c>
      <c r="Y992" s="506"/>
      <c r="Z992" s="506"/>
      <c r="AA992" s="506"/>
      <c r="AB992" s="506"/>
      <c r="AC992" s="507"/>
      <c r="AD992" s="505" t="s">
        <v>456</v>
      </c>
      <c r="AE992" s="514"/>
      <c r="AF992" s="514"/>
      <c r="AG992" s="514"/>
      <c r="AH992" s="517"/>
    </row>
    <row r="993" spans="12:34" ht="12.75">
      <c r="L993" s="1751"/>
      <c r="M993" s="1751"/>
      <c r="X993" s="527"/>
      <c r="Y993" s="528"/>
      <c r="Z993" s="509"/>
      <c r="AA993" s="509"/>
      <c r="AB993" s="509"/>
      <c r="AC993" s="510"/>
      <c r="AD993" s="505" t="s">
        <v>457</v>
      </c>
      <c r="AE993" s="514"/>
      <c r="AF993" s="514"/>
      <c r="AG993" s="514"/>
      <c r="AH993" s="517"/>
    </row>
    <row r="994" spans="12:34" ht="12.75">
      <c r="L994" s="1751"/>
      <c r="M994" s="1751"/>
      <c r="X994" s="534" t="s">
        <v>2488</v>
      </c>
      <c r="Y994" s="540"/>
      <c r="Z994" s="540"/>
      <c r="AA994" s="540"/>
      <c r="AB994" s="540"/>
      <c r="AC994" s="532"/>
      <c r="AD994" s="505" t="s">
        <v>458</v>
      </c>
      <c r="AE994" s="514"/>
      <c r="AF994" s="514"/>
      <c r="AG994" s="514"/>
      <c r="AH994" s="517"/>
    </row>
    <row r="995" spans="12:34" ht="12.75">
      <c r="L995" s="1751"/>
      <c r="M995" s="1751"/>
      <c r="X995" s="522" t="s">
        <v>2489</v>
      </c>
      <c r="Y995" s="469"/>
      <c r="Z995" s="469"/>
      <c r="AA995" s="469"/>
      <c r="AB995" s="469"/>
      <c r="AC995" s="524"/>
      <c r="AD995" s="505" t="s">
        <v>459</v>
      </c>
      <c r="AE995" s="514"/>
      <c r="AF995" s="514"/>
      <c r="AG995" s="514"/>
      <c r="AH995" s="517"/>
    </row>
    <row r="996" spans="12:34" ht="12.75">
      <c r="L996" s="1751"/>
      <c r="M996" s="1751"/>
      <c r="X996" s="522" t="s">
        <v>2490</v>
      </c>
      <c r="Y996" s="469"/>
      <c r="Z996" s="469"/>
      <c r="AA996" s="469"/>
      <c r="AB996" s="469"/>
      <c r="AC996" s="524"/>
      <c r="AD996" s="505" t="s">
        <v>460</v>
      </c>
      <c r="AE996" s="514"/>
      <c r="AF996" s="514"/>
      <c r="AG996" s="514"/>
      <c r="AH996" s="517"/>
    </row>
    <row r="997" spans="12:34" ht="12.75">
      <c r="L997" s="1751"/>
      <c r="M997" s="1751"/>
      <c r="X997" s="526"/>
      <c r="Y997" s="469"/>
      <c r="Z997" s="469"/>
      <c r="AA997" s="469"/>
      <c r="AB997" s="469"/>
      <c r="AC997" s="524"/>
      <c r="AD997" s="505" t="s">
        <v>461</v>
      </c>
      <c r="AE997" s="514"/>
      <c r="AF997" s="514"/>
      <c r="AG997" s="514"/>
      <c r="AH997" s="517"/>
    </row>
    <row r="998" spans="12:34" ht="12.75">
      <c r="L998" s="1751"/>
      <c r="M998" s="1751"/>
      <c r="X998" s="527"/>
      <c r="Y998" s="528"/>
      <c r="Z998" s="528"/>
      <c r="AA998" s="528"/>
      <c r="AB998" s="528"/>
      <c r="AC998" s="539"/>
      <c r="AD998" s="505" t="s">
        <v>462</v>
      </c>
      <c r="AE998" s="514"/>
      <c r="AF998" s="514"/>
      <c r="AG998" s="514"/>
      <c r="AH998" s="517"/>
    </row>
    <row r="999" spans="12:34" ht="12.75">
      <c r="L999" s="1751"/>
      <c r="M999" s="1751"/>
      <c r="X999" s="519" t="s">
        <v>471</v>
      </c>
      <c r="Y999" s="520"/>
      <c r="Z999" s="520"/>
      <c r="AA999" s="520"/>
      <c r="AB999" s="551"/>
      <c r="AC999" s="552"/>
      <c r="AD999" s="505" t="s">
        <v>463</v>
      </c>
      <c r="AE999" s="514"/>
      <c r="AF999" s="514"/>
      <c r="AG999" s="514"/>
      <c r="AH999" s="517"/>
    </row>
    <row r="1000" spans="12:34" ht="12.75">
      <c r="L1000" s="1751"/>
      <c r="M1000" s="1751"/>
      <c r="X1000" s="502" t="s">
        <v>472</v>
      </c>
      <c r="Y1000" s="513"/>
      <c r="Z1000" s="513"/>
      <c r="AA1000" s="513"/>
      <c r="AB1000" s="514"/>
      <c r="AC1000" s="524"/>
      <c r="AD1000" s="514" t="s">
        <v>464</v>
      </c>
      <c r="AE1000" s="514"/>
      <c r="AF1000" s="514"/>
      <c r="AG1000" s="514"/>
      <c r="AH1000" s="517"/>
    </row>
    <row r="1001" spans="12:34" ht="12.75">
      <c r="L1001" s="1751"/>
      <c r="M1001" s="1751"/>
      <c r="X1001" s="505" t="s">
        <v>714</v>
      </c>
      <c r="Y1001" s="514"/>
      <c r="Z1001" s="514"/>
      <c r="AA1001" s="514"/>
      <c r="AB1001" s="514"/>
      <c r="AC1001" s="524"/>
      <c r="AD1001" s="514" t="s">
        <v>465</v>
      </c>
      <c r="AE1001" s="514"/>
      <c r="AF1001" s="514"/>
      <c r="AG1001" s="514"/>
      <c r="AH1001" s="517"/>
    </row>
    <row r="1002" spans="12:34" ht="12.75">
      <c r="L1002" s="1751"/>
      <c r="M1002" s="1751"/>
      <c r="X1002" s="505" t="s">
        <v>473</v>
      </c>
      <c r="Y1002" s="514"/>
      <c r="Z1002" s="514"/>
      <c r="AA1002" s="514"/>
      <c r="AB1002" s="514"/>
      <c r="AC1002" s="524"/>
      <c r="AD1002" s="514" t="s">
        <v>466</v>
      </c>
      <c r="AE1002" s="514"/>
      <c r="AF1002" s="514"/>
      <c r="AG1002" s="514"/>
      <c r="AH1002" s="517"/>
    </row>
    <row r="1003" spans="12:34" ht="12.75">
      <c r="L1003" s="1751"/>
      <c r="M1003" s="1751"/>
      <c r="X1003" s="505" t="s">
        <v>474</v>
      </c>
      <c r="Y1003" s="514"/>
      <c r="Z1003" s="514"/>
      <c r="AA1003" s="514"/>
      <c r="AB1003" s="514"/>
      <c r="AC1003" s="524"/>
      <c r="AD1003" s="514" t="s">
        <v>467</v>
      </c>
      <c r="AE1003" s="514"/>
      <c r="AF1003" s="514"/>
      <c r="AG1003" s="514"/>
      <c r="AH1003" s="517"/>
    </row>
    <row r="1004" spans="12:34" ht="12.75">
      <c r="L1004" s="1751"/>
      <c r="M1004" s="1751"/>
      <c r="X1004" s="505" t="s">
        <v>475</v>
      </c>
      <c r="Y1004" s="514"/>
      <c r="Z1004" s="514"/>
      <c r="AA1004" s="514"/>
      <c r="AB1004" s="514"/>
      <c r="AC1004" s="524"/>
      <c r="AD1004" s="514" t="s">
        <v>468</v>
      </c>
      <c r="AE1004" s="514"/>
      <c r="AF1004" s="514"/>
      <c r="AG1004" s="514"/>
      <c r="AH1004" s="517"/>
    </row>
    <row r="1005" spans="12:34" ht="12.75">
      <c r="L1005" s="1751"/>
      <c r="M1005" s="1751"/>
      <c r="X1005" s="505" t="s">
        <v>476</v>
      </c>
      <c r="Y1005" s="514"/>
      <c r="Z1005" s="514"/>
      <c r="AA1005" s="514"/>
      <c r="AB1005" s="514"/>
      <c r="AC1005" s="524"/>
      <c r="AD1005" s="514" t="s">
        <v>469</v>
      </c>
      <c r="AE1005" s="514"/>
      <c r="AF1005" s="514"/>
      <c r="AG1005" s="514"/>
      <c r="AH1005" s="517"/>
    </row>
    <row r="1006" spans="12:34" ht="12.75">
      <c r="L1006" s="1751"/>
      <c r="M1006" s="1751"/>
      <c r="X1006" s="505" t="s">
        <v>477</v>
      </c>
      <c r="Y1006" s="514"/>
      <c r="Z1006" s="514"/>
      <c r="AA1006" s="514"/>
      <c r="AB1006" s="514"/>
      <c r="AC1006" s="524"/>
      <c r="AD1006" s="514" t="s">
        <v>470</v>
      </c>
      <c r="AE1006" s="514"/>
      <c r="AF1006" s="514"/>
      <c r="AG1006" s="514"/>
      <c r="AH1006" s="517"/>
    </row>
    <row r="1007" spans="12:34" ht="12.75">
      <c r="L1007" s="1751"/>
      <c r="M1007" s="1751"/>
      <c r="X1007" s="505" t="s">
        <v>478</v>
      </c>
      <c r="Y1007" s="514"/>
      <c r="Z1007" s="514"/>
      <c r="AA1007" s="514"/>
      <c r="AB1007" s="514"/>
      <c r="AC1007" s="524"/>
      <c r="AD1007" s="514" t="s">
        <v>944</v>
      </c>
      <c r="AE1007" s="514"/>
      <c r="AF1007" s="514"/>
      <c r="AG1007" s="514"/>
      <c r="AH1007" s="517"/>
    </row>
    <row r="1008" spans="12:34" ht="12.75">
      <c r="L1008" s="1751"/>
      <c r="M1008" s="1751"/>
      <c r="X1008" s="505" t="s">
        <v>479</v>
      </c>
      <c r="Y1008" s="514"/>
      <c r="Z1008" s="514"/>
      <c r="AA1008" s="514"/>
      <c r="AB1008" s="514"/>
      <c r="AC1008" s="524"/>
      <c r="AD1008" s="508"/>
      <c r="AE1008" s="515"/>
      <c r="AF1008" s="515"/>
      <c r="AG1008" s="515"/>
      <c r="AH1008" s="518"/>
    </row>
    <row r="1009" spans="12:29" ht="12.75">
      <c r="L1009" s="1751"/>
      <c r="M1009" s="1751"/>
      <c r="X1009" s="505" t="s">
        <v>480</v>
      </c>
      <c r="Y1009" s="514"/>
      <c r="Z1009" s="514"/>
      <c r="AA1009" s="514"/>
      <c r="AB1009" s="514"/>
      <c r="AC1009" s="524"/>
    </row>
    <row r="1010" spans="12:29" ht="12.75">
      <c r="L1010" s="1751"/>
      <c r="M1010" s="1751"/>
      <c r="X1010" s="505" t="s">
        <v>713</v>
      </c>
      <c r="Y1010" s="514"/>
      <c r="Z1010" s="514"/>
      <c r="AA1010" s="514"/>
      <c r="AB1010" s="514"/>
      <c r="AC1010" s="524"/>
    </row>
    <row r="1011" spans="12:29" ht="12.75">
      <c r="L1011" s="1751"/>
      <c r="M1011" s="1751"/>
      <c r="X1011" s="508" t="s">
        <v>481</v>
      </c>
      <c r="Y1011" s="515"/>
      <c r="Z1011" s="515"/>
      <c r="AA1011" s="515"/>
      <c r="AB1011" s="515"/>
      <c r="AC1011" s="539"/>
    </row>
  </sheetData>
  <sheetProtection algorithmName="SHA-512" hashValue="FEh8hd5+APJi/WtBkbB/sXEb3FaiJKDDl3j+YfoUSCYtKbV6gooDvqxuxrN5FFWVm7rymWuBhVqKZFBJydZXHA==" saltValue="kEF2J6cWuNqT5oIEm1KKNw==" spinCount="100000" sheet="1" formatCells="0" formatColumns="0" formatRows="0" insertRows="0" deleteRows="0" sort="0" autoFilter="0"/>
  <mergeCells count="5">
    <mergeCell ref="B2:N2"/>
    <mergeCell ref="AD956:AN957"/>
    <mergeCell ref="X953:AC955"/>
    <mergeCell ref="W956:W957"/>
    <mergeCell ref="O5:O6"/>
  </mergeCells>
  <phoneticPr fontId="0" type="noConversion"/>
  <dataValidations count="5">
    <dataValidation type="list" allowBlank="1" showInputMessage="1" showErrorMessage="1" sqref="J29:K32 J36:K700" xr:uid="{00000000-0002-0000-0C00-000000000000}">
      <formula1>$X$959:$X$992</formula1>
    </dataValidation>
    <dataValidation type="list" allowBlank="1" showInputMessage="1" showErrorMessage="1" sqref="J7:J28" xr:uid="{00000000-0002-0000-0C00-000001000000}">
      <formula1>$X$960:$X$992</formula1>
    </dataValidation>
    <dataValidation type="list" allowBlank="1" showInputMessage="1" showErrorMessage="1" sqref="L36:M699 L29:M32" xr:uid="{00000000-0002-0000-0C00-000002000000}">
      <formula1>$W$960:$W$978</formula1>
    </dataValidation>
    <dataValidation type="list" allowBlank="1" showInputMessage="1" showErrorMessage="1" sqref="I7:I28" xr:uid="{00000000-0002-0000-0C00-000003000000}">
      <formula1>Investimento_Contas_SNC</formula1>
    </dataValidation>
    <dataValidation type="list" allowBlank="1" showInputMessage="1" showErrorMessage="1" sqref="K7" xr:uid="{84E7BD40-76A6-44FD-A033-788B1B450630}">
      <formula1>Estabelecimentos</formula1>
    </dataValidation>
  </dataValidations>
  <printOptions horizontalCentered="1" gridLinesSet="0"/>
  <pageMargins left="0.23622047244094491" right="0.54" top="0.74803149606299213" bottom="0.78740157480314965" header="0.51181102362204722" footer="0.51181102362204722"/>
  <pageSetup paperSize="9" scale="71" orientation="landscape" horizontalDpi="4294967292" verticalDpi="4294967292"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syncVertical="1" syncRef="A1" codeName="Sheet10"/>
  <dimension ref="B2:O101"/>
  <sheetViews>
    <sheetView showGridLines="0" showZeros="0" zoomScaleNormal="100" zoomScaleSheetLayoutView="100" workbookViewId="0"/>
  </sheetViews>
  <sheetFormatPr defaultColWidth="9.42578125" defaultRowHeight="11.25"/>
  <cols>
    <col min="1" max="1" width="2.28515625" style="175" customWidth="1"/>
    <col min="2" max="2" width="4.7109375" style="175" customWidth="1"/>
    <col min="3" max="3" width="37.140625" style="175" customWidth="1"/>
    <col min="4" max="7" width="11.85546875" style="175" customWidth="1"/>
    <col min="8" max="9" width="9.140625" style="175" hidden="1" customWidth="1"/>
    <col min="10" max="10" width="11.85546875" style="175" customWidth="1"/>
    <col min="11" max="11" width="5.85546875" style="175" customWidth="1"/>
    <col min="12" max="12" width="2.7109375" style="175" customWidth="1"/>
    <col min="13" max="254" width="9.42578125" style="175" customWidth="1"/>
    <col min="255" max="16384" width="9.42578125" style="175"/>
  </cols>
  <sheetData>
    <row r="2" spans="2:11">
      <c r="B2" s="780"/>
      <c r="C2" s="781"/>
      <c r="D2" s="781"/>
      <c r="E2" s="781"/>
      <c r="F2" s="781"/>
      <c r="G2" s="781"/>
      <c r="H2" s="781"/>
      <c r="I2" s="781"/>
      <c r="J2" s="781"/>
      <c r="K2" s="782"/>
    </row>
    <row r="3" spans="2:11" ht="24" customHeight="1">
      <c r="B3" s="783"/>
      <c r="C3" s="2028" t="s">
        <v>12078</v>
      </c>
      <c r="D3" s="2029"/>
      <c r="E3" s="2029"/>
      <c r="F3" s="2029"/>
      <c r="G3" s="2029"/>
      <c r="H3" s="2029"/>
      <c r="I3" s="2029"/>
      <c r="J3" s="2030"/>
      <c r="K3" s="784"/>
    </row>
    <row r="4" spans="2:11" s="362" customFormat="1" ht="12.75">
      <c r="B4" s="785"/>
      <c r="C4" s="786"/>
      <c r="D4" s="786"/>
      <c r="E4" s="786"/>
      <c r="F4" s="786"/>
      <c r="G4" s="786"/>
      <c r="H4" s="786"/>
      <c r="I4" s="786"/>
      <c r="J4" s="786"/>
      <c r="K4" s="784"/>
    </row>
    <row r="5" spans="2:11">
      <c r="B5" s="783"/>
      <c r="C5" s="777"/>
      <c r="D5" s="777"/>
      <c r="E5" s="777"/>
      <c r="F5" s="777"/>
      <c r="G5" s="777"/>
      <c r="H5" s="777"/>
      <c r="I5" s="777"/>
      <c r="J5" s="787" t="s">
        <v>2487</v>
      </c>
      <c r="K5" s="788"/>
    </row>
    <row r="6" spans="2:11">
      <c r="B6" s="783"/>
      <c r="C6" s="176" t="s">
        <v>2109</v>
      </c>
      <c r="D6" s="1030" t="str">
        <f>IF('F1'!AP37="","0",YEAR('F1'!AP37))</f>
        <v>0</v>
      </c>
      <c r="E6" s="1030">
        <f>D6+1</f>
        <v>1</v>
      </c>
      <c r="F6" s="1031">
        <f>E6+1</f>
        <v>2</v>
      </c>
      <c r="G6" s="1031">
        <f>F6+1</f>
        <v>3</v>
      </c>
      <c r="H6" s="1031">
        <f>G6+1</f>
        <v>4</v>
      </c>
      <c r="I6" s="1031">
        <f>H6+1</f>
        <v>5</v>
      </c>
      <c r="J6" s="1031" t="s">
        <v>716</v>
      </c>
      <c r="K6" s="788"/>
    </row>
    <row r="7" spans="2:11">
      <c r="B7" s="783"/>
      <c r="C7" s="177" t="s">
        <v>138</v>
      </c>
      <c r="D7" s="1163"/>
      <c r="E7" s="1163"/>
      <c r="F7" s="1163"/>
      <c r="G7" s="1163"/>
      <c r="H7" s="1163"/>
      <c r="I7" s="1163"/>
      <c r="J7" s="1163"/>
      <c r="K7" s="788"/>
    </row>
    <row r="8" spans="2:11" ht="9.9499999999999993" customHeight="1">
      <c r="B8" s="783"/>
      <c r="C8" s="179" t="s">
        <v>2273</v>
      </c>
      <c r="D8" s="1163">
        <f>SUMIF('F10'!$O$7:$O$700,"1.1.Terr"&amp;D6,'F10'!$G$7:$G$700)</f>
        <v>0</v>
      </c>
      <c r="E8" s="1163">
        <f>SUMIF('F10'!$O$7:$O$700,"1.1.Terr"&amp;E6,'F10'!$G$7:$G$700)</f>
        <v>0</v>
      </c>
      <c r="F8" s="1163">
        <f>SUMIF('F10'!$O$7:$O$700,"1.1.Terr"&amp;F6,'F10'!$G$7:$G$700)</f>
        <v>0</v>
      </c>
      <c r="G8" s="1163">
        <f>SUMIF('F10'!$O$7:$O$700,"1.1.Terr"&amp;G6,'F10'!$G$7:$G$700)</f>
        <v>0</v>
      </c>
      <c r="H8" s="1163">
        <f>SUMIF('F10'!$O$7:$O$700,"1.1.Terr"&amp;H6,'F10'!$G$7:$G$700)</f>
        <v>0</v>
      </c>
      <c r="I8" s="1163">
        <f>SUMIF('F10'!$O$7:$O$700,"1.1.Terr"&amp;I6,'F10'!$G$7:$G$700)</f>
        <v>0</v>
      </c>
      <c r="J8" s="1163">
        <f>SUM(D8:I8)</f>
        <v>0</v>
      </c>
      <c r="K8" s="788"/>
    </row>
    <row r="9" spans="2:11" ht="9.9499999999999993" customHeight="1">
      <c r="B9" s="783"/>
      <c r="C9" s="179" t="s">
        <v>2274</v>
      </c>
      <c r="D9" s="1164">
        <f t="shared" ref="D9:I9" si="0">D11+D12+D17</f>
        <v>0</v>
      </c>
      <c r="E9" s="1164">
        <f t="shared" si="0"/>
        <v>0</v>
      </c>
      <c r="F9" s="1164">
        <f t="shared" si="0"/>
        <v>0</v>
      </c>
      <c r="G9" s="1164">
        <f t="shared" si="0"/>
        <v>0</v>
      </c>
      <c r="H9" s="1164">
        <f t="shared" si="0"/>
        <v>0</v>
      </c>
      <c r="I9" s="1164">
        <f t="shared" si="0"/>
        <v>0</v>
      </c>
      <c r="J9" s="1164">
        <f>J11+J12+J17</f>
        <v>0</v>
      </c>
      <c r="K9" s="788"/>
    </row>
    <row r="10" spans="2:11" ht="9.9499999999999993" customHeight="1">
      <c r="B10" s="783"/>
      <c r="C10" s="179" t="s">
        <v>139</v>
      </c>
      <c r="D10" s="1163"/>
      <c r="E10" s="1163"/>
      <c r="F10" s="1163"/>
      <c r="G10" s="1163"/>
      <c r="H10" s="1163"/>
      <c r="I10" s="1163"/>
      <c r="J10" s="1163">
        <f>SUM(D10:I10)</f>
        <v>0</v>
      </c>
      <c r="K10" s="788"/>
    </row>
    <row r="11" spans="2:11" ht="9.9499999999999993" customHeight="1">
      <c r="B11" s="783"/>
      <c r="C11" s="179" t="s">
        <v>2275</v>
      </c>
      <c r="D11" s="1163">
        <f>SUMIF('F10'!$O$7:$O$700,"1.2.1.Ed"&amp;D6,'F10'!$G$7:$G$700)</f>
        <v>0</v>
      </c>
      <c r="E11" s="1163">
        <f>SUMIF('F10'!$O$7:$O$700,"1.2.1.Ed"&amp;E6,'F10'!$G$7:$G$700)</f>
        <v>0</v>
      </c>
      <c r="F11" s="1163">
        <f>SUMIF('F10'!$O$7:$O$700,"1.2.1.Ed"&amp;F6,'F10'!$G$7:$G$700)</f>
        <v>0</v>
      </c>
      <c r="G11" s="1163">
        <f>SUMIF('F10'!$O$7:$O$700,"1.2.1.Ed"&amp;G6,'F10'!$G$7:$G$700)</f>
        <v>0</v>
      </c>
      <c r="H11" s="1163">
        <f>SUMIF('F10'!$O$7:$O$700,"1.2.1.Ed"&amp;H6,'F10'!$G$7:$G$700)</f>
        <v>0</v>
      </c>
      <c r="I11" s="1163">
        <f>SUMIF('F10'!$O$7:$O$700,"1.2.1.Ed"&amp;I6,'F10'!$G$7:$G$700)</f>
        <v>0</v>
      </c>
      <c r="J11" s="1163">
        <f>SUM(D11:I11)</f>
        <v>0</v>
      </c>
      <c r="K11" s="788"/>
    </row>
    <row r="12" spans="2:11" ht="9.9499999999999993" customHeight="1">
      <c r="B12" s="783"/>
      <c r="C12" s="179" t="s">
        <v>159</v>
      </c>
      <c r="D12" s="1164">
        <f t="shared" ref="D12:I12" si="1">SUM(D13:D16)</f>
        <v>0</v>
      </c>
      <c r="E12" s="1164">
        <f t="shared" si="1"/>
        <v>0</v>
      </c>
      <c r="F12" s="1164">
        <f t="shared" si="1"/>
        <v>0</v>
      </c>
      <c r="G12" s="1164">
        <f t="shared" si="1"/>
        <v>0</v>
      </c>
      <c r="H12" s="1164">
        <f t="shared" si="1"/>
        <v>0</v>
      </c>
      <c r="I12" s="1164">
        <f t="shared" si="1"/>
        <v>0</v>
      </c>
      <c r="J12" s="1164">
        <f>SUM(J13:J16)</f>
        <v>0</v>
      </c>
      <c r="K12" s="788"/>
    </row>
    <row r="13" spans="2:11" ht="9.9499999999999993" customHeight="1">
      <c r="B13" s="783"/>
      <c r="C13" s="179" t="s">
        <v>2276</v>
      </c>
      <c r="D13" s="1163">
        <f>SUMIF('F10'!$O$7:$O$700,"1.2.2.1."&amp;D6,'F10'!$G$7:$G$700)</f>
        <v>0</v>
      </c>
      <c r="E13" s="1163">
        <f>SUMIF('F10'!$O$7:$O$700,"1.2.2.1."&amp;E6,'F10'!$G$7:$G$700)</f>
        <v>0</v>
      </c>
      <c r="F13" s="1163">
        <f>SUMIF('F10'!$O$7:$O$700,"1.2.2.1."&amp;F6,'F10'!$G$7:$G$700)</f>
        <v>0</v>
      </c>
      <c r="G13" s="1163">
        <f>SUMIF('F10'!$O$7:$O$700,"1.2.2.1."&amp;G6,'F10'!$G$7:$G$700)</f>
        <v>0</v>
      </c>
      <c r="H13" s="1163">
        <f>SUMIF('F10'!$O$7:$O$700,"1.2.2.1."&amp;H6,'F10'!$G$7:$G$700)</f>
        <v>0</v>
      </c>
      <c r="I13" s="1163">
        <f>SUMIF('F10'!$O$7:$O$700,"1.2.2.1."&amp;I6,'F10'!$G$7:$G$700)</f>
        <v>0</v>
      </c>
      <c r="J13" s="1163">
        <f>SUM(D13:I13)</f>
        <v>0</v>
      </c>
      <c r="K13" s="788"/>
    </row>
    <row r="14" spans="2:11" ht="9.9499999999999993" customHeight="1">
      <c r="B14" s="783"/>
      <c r="C14" s="179" t="s">
        <v>2277</v>
      </c>
      <c r="D14" s="1163">
        <f>SUMIF('F10'!$O$7:$O$700,"1.2.2.2."&amp;D6,'F10'!$G$7:$G$700)</f>
        <v>0</v>
      </c>
      <c r="E14" s="1163">
        <f>SUMIF('F10'!$O$7:$O$700,"1.2.2.2."&amp;E6,'F10'!$G$7:$G$700)</f>
        <v>0</v>
      </c>
      <c r="F14" s="1163">
        <f>SUMIF('F10'!$O$7:$O$700,"1.2.2.2."&amp;F6,'F10'!$G$7:$G$700)</f>
        <v>0</v>
      </c>
      <c r="G14" s="1163">
        <f>SUMIF('F10'!$O$7:$O$700,"1.2.2.2."&amp;G6,'F10'!$G$7:$G$700)</f>
        <v>0</v>
      </c>
      <c r="H14" s="1163">
        <f>SUMIF('F10'!$O$7:$O$700,"1.2.2.2."&amp;H6,'F10'!$G$7:$G$700)</f>
        <v>0</v>
      </c>
      <c r="I14" s="1163">
        <f>SUMIF('F10'!$O$7:$O$700,"1.2.2.2."&amp;I6,'F10'!$G$7:$G$700)</f>
        <v>0</v>
      </c>
      <c r="J14" s="1163">
        <f>SUM(D14:I14)</f>
        <v>0</v>
      </c>
      <c r="K14" s="788"/>
    </row>
    <row r="15" spans="2:11" ht="9.9499999999999993" customHeight="1">
      <c r="B15" s="783"/>
      <c r="C15" s="179" t="s">
        <v>2278</v>
      </c>
      <c r="D15" s="1163">
        <f>SUMIF('F10'!$O$7:$O$700,"1.2.2.3."&amp;D6,'F10'!$G$7:$G$700)</f>
        <v>0</v>
      </c>
      <c r="E15" s="1163">
        <f>SUMIF('F10'!$O$7:$O$700,"1.2.2.3."&amp;E6,'F10'!$G$7:$G$700)</f>
        <v>0</v>
      </c>
      <c r="F15" s="1163">
        <f>SUMIF('F10'!$O$7:$O$700,"1.2.2.3."&amp;F6,'F10'!$G$7:$G$700)</f>
        <v>0</v>
      </c>
      <c r="G15" s="1163">
        <f>SUMIF('F10'!$O$7:$O$700,"1.2.2.3."&amp;G6,'F10'!$G$7:$G$700)</f>
        <v>0</v>
      </c>
      <c r="H15" s="1163">
        <f>SUMIF('F10'!$O$7:$O$700,"1.2.2.3."&amp;H6,'F10'!$G$7:$G$700)</f>
        <v>0</v>
      </c>
      <c r="I15" s="1163">
        <f>SUMIF('F10'!$O$7:$O$700,"1.2.2.3."&amp;I6,'F10'!$G$7:$G$700)</f>
        <v>0</v>
      </c>
      <c r="J15" s="1163">
        <f>SUM(D15:I15)</f>
        <v>0</v>
      </c>
      <c r="K15" s="788"/>
    </row>
    <row r="16" spans="2:11" ht="9.9499999999999993" customHeight="1">
      <c r="B16" s="783"/>
      <c r="C16" s="179" t="s">
        <v>2279</v>
      </c>
      <c r="D16" s="1163">
        <f>SUMIF('F10'!$O$7:$O$700,"1.2.2.4."&amp;D6,'F10'!$G$7:$G$700)</f>
        <v>0</v>
      </c>
      <c r="E16" s="1163">
        <f>SUMIF('F10'!$O$7:$O$700,"1.2.2.4."&amp;E6,'F10'!$G$7:$G$700)</f>
        <v>0</v>
      </c>
      <c r="F16" s="1163">
        <f>SUMIF('F10'!$O$7:$O$700,"1.2.2.4."&amp;F6,'F10'!$G$7:$G$700)</f>
        <v>0</v>
      </c>
      <c r="G16" s="1163">
        <f>SUMIF('F10'!$O$7:$O$700,"1.2.2.4."&amp;G6,'F10'!$G$7:$G$700)</f>
        <v>0</v>
      </c>
      <c r="H16" s="1163">
        <f>SUMIF('F10'!$O$7:$O$700,"1.2.2.4."&amp;H6,'F10'!$G$7:$G$700)</f>
        <v>0</v>
      </c>
      <c r="I16" s="1163">
        <f>SUMIF('F10'!$O$7:$O$700,"1.2.2.4."&amp;I6,'F10'!$G$7:$G$700)</f>
        <v>0</v>
      </c>
      <c r="J16" s="1163">
        <f>SUM(D16:I16)</f>
        <v>0</v>
      </c>
      <c r="K16" s="788"/>
    </row>
    <row r="17" spans="2:11" ht="9.9499999999999993" customHeight="1">
      <c r="B17" s="783"/>
      <c r="C17" s="179" t="s">
        <v>2120</v>
      </c>
      <c r="D17" s="1163">
        <f>SUMIF('F10'!$O$7:$O$700,"1.2.3.Ed"&amp;D6,'F10'!$G$7:$G$700)</f>
        <v>0</v>
      </c>
      <c r="E17" s="1163">
        <f>SUMIF('F10'!$O$7:$O$700,"1.2.3.Ed"&amp;E6,'F10'!$G$7:$G$700)</f>
        <v>0</v>
      </c>
      <c r="F17" s="1163">
        <f>SUMIF('F10'!$O$7:$O$700,"1.2.3.Ed"&amp;F6,'F10'!$G$7:$G$700)</f>
        <v>0</v>
      </c>
      <c r="G17" s="1163">
        <f>SUMIF('F10'!$O$7:$O$700,"1.2.3.Ed"&amp;G6,'F10'!$G$7:$G$700)</f>
        <v>0</v>
      </c>
      <c r="H17" s="1163">
        <f>SUMIF('F10'!$O$7:$O$700,"1.2.3.Ed"&amp;H6,'F10'!$G$7:$G$700)</f>
        <v>0</v>
      </c>
      <c r="I17" s="1163">
        <f>SUMIF('F10'!$O$7:$O$700,"1.2.3.Ed"&amp;I6,'F10'!$G$7:$G$700)</f>
        <v>0</v>
      </c>
      <c r="J17" s="1163">
        <f>SUM(D17:I17)</f>
        <v>0</v>
      </c>
      <c r="K17" s="788"/>
    </row>
    <row r="18" spans="2:11" ht="9.9499999999999993" customHeight="1">
      <c r="B18" s="783"/>
      <c r="C18" s="179" t="s">
        <v>2280</v>
      </c>
      <c r="D18" s="1165">
        <f t="shared" ref="D18:J18" si="2">SUM(D19:D20)</f>
        <v>0</v>
      </c>
      <c r="E18" s="1165">
        <f t="shared" si="2"/>
        <v>0</v>
      </c>
      <c r="F18" s="1165">
        <f t="shared" si="2"/>
        <v>0</v>
      </c>
      <c r="G18" s="1165">
        <f t="shared" si="2"/>
        <v>0</v>
      </c>
      <c r="H18" s="1165">
        <f t="shared" si="2"/>
        <v>0</v>
      </c>
      <c r="I18" s="1165">
        <f t="shared" si="2"/>
        <v>0</v>
      </c>
      <c r="J18" s="1165">
        <f t="shared" si="2"/>
        <v>0</v>
      </c>
      <c r="K18" s="788"/>
    </row>
    <row r="19" spans="2:11" ht="9.9499999999999993" customHeight="1">
      <c r="B19" s="783"/>
      <c r="C19" s="179" t="s">
        <v>2119</v>
      </c>
      <c r="D19" s="1163">
        <f>SUMIF('F10'!$O$7:$O$700,"1.3.1.Eq"&amp;D6,'F10'!$G$7:$G$700)</f>
        <v>0</v>
      </c>
      <c r="E19" s="1163">
        <f>SUMIF('F10'!$O$7:$O$700,"1.3.1.Eq"&amp;E6,'F10'!$G$7:$G$700)</f>
        <v>0</v>
      </c>
      <c r="F19" s="1163">
        <f>SUMIF('F10'!$O$7:$O$700,"1.3.1.Eq"&amp;F6,'F10'!$G$7:$G$700)</f>
        <v>0</v>
      </c>
      <c r="G19" s="1163">
        <f>SUMIF('F10'!$O$7:$O$700,"1.3.1.Eq"&amp;G6,'F10'!$G$7:$G$700)</f>
        <v>0</v>
      </c>
      <c r="H19" s="1163">
        <f>SUMIF('F10'!$O$7:$O$700,"1.3.1.Eq"&amp;H6,'F10'!$G$7:$G$700)</f>
        <v>0</v>
      </c>
      <c r="I19" s="1163">
        <f>SUMIF('F10'!$O$7:$O$700,"1.3.1.Eq"&amp;I6,'F10'!$G$7:$G$700)</f>
        <v>0</v>
      </c>
      <c r="J19" s="1163">
        <f>SUM(D19:I19)</f>
        <v>0</v>
      </c>
      <c r="K19" s="788"/>
    </row>
    <row r="20" spans="2:11" ht="9.9499999999999993" customHeight="1">
      <c r="B20" s="783"/>
      <c r="C20" s="179" t="s">
        <v>2118</v>
      </c>
      <c r="D20" s="1163">
        <f>SUMIF('F10'!$O$7:$O$700,"1.3.2.Eq"&amp;D6,'F10'!$G$7:$G$700)</f>
        <v>0</v>
      </c>
      <c r="E20" s="1163">
        <f>SUMIF('F10'!$O$7:$O$700,"1.3.2.Eq"&amp;E6,'F10'!$G$7:$G$700)</f>
        <v>0</v>
      </c>
      <c r="F20" s="1163">
        <f>SUMIF('F10'!$O$7:$O$700,"1.3.2.Eq"&amp;F6,'F10'!$G$7:$G$700)</f>
        <v>0</v>
      </c>
      <c r="G20" s="1163">
        <f>SUMIF('F10'!$O$7:$O$700,"1.3.2.Eq"&amp;G6,'F10'!$G$7:$G$700)</f>
        <v>0</v>
      </c>
      <c r="H20" s="1163">
        <f>SUMIF('F10'!$O$7:$O$700,"1.3.2.Eq"&amp;H6,'F10'!$G$7:$G$700)</f>
        <v>0</v>
      </c>
      <c r="I20" s="1163">
        <f>SUMIF('F10'!$O$7:$O$700,"1.3.2.Eq"&amp;I6,'F10'!$G$7:$G$700)</f>
        <v>0</v>
      </c>
      <c r="J20" s="1163">
        <f>SUM(D20:I20)</f>
        <v>0</v>
      </c>
      <c r="K20" s="788"/>
    </row>
    <row r="21" spans="2:11" ht="9.9499999999999993" customHeight="1">
      <c r="B21" s="783"/>
      <c r="C21" s="179" t="s">
        <v>140</v>
      </c>
      <c r="D21" s="1164">
        <f t="shared" ref="D21:J21" si="3">SUM(D22:D25)</f>
        <v>0</v>
      </c>
      <c r="E21" s="1164">
        <f t="shared" si="3"/>
        <v>0</v>
      </c>
      <c r="F21" s="1164">
        <f t="shared" si="3"/>
        <v>0</v>
      </c>
      <c r="G21" s="1164">
        <f t="shared" si="3"/>
        <v>0</v>
      </c>
      <c r="H21" s="1164">
        <f t="shared" si="3"/>
        <v>0</v>
      </c>
      <c r="I21" s="1164">
        <f t="shared" si="3"/>
        <v>0</v>
      </c>
      <c r="J21" s="1164">
        <f t="shared" si="3"/>
        <v>0</v>
      </c>
      <c r="K21" s="788"/>
    </row>
    <row r="22" spans="2:11" ht="9.9499999999999993" customHeight="1">
      <c r="B22" s="783"/>
      <c r="C22" s="179" t="s">
        <v>2281</v>
      </c>
      <c r="D22" s="1163">
        <f>SUMIF('F10'!$O$7:$O$700,"1.4.1.Ou"&amp;D6,'F10'!$G$7:$G$700)</f>
        <v>0</v>
      </c>
      <c r="E22" s="1163">
        <f>SUMIF('F10'!$O$7:$O$700,"1.4.1.Ou"&amp;E6,'F10'!$G$7:$G$700)</f>
        <v>0</v>
      </c>
      <c r="F22" s="1163">
        <f>SUMIF('F10'!$O$7:$O$700,"1.4.1.Ou"&amp;F6,'F10'!$G$7:$G$700)</f>
        <v>0</v>
      </c>
      <c r="G22" s="1163">
        <f>SUMIF('F10'!$O$7:$O$700,"1.4.1.Ou"&amp;G6,'F10'!$G$7:$G$700)</f>
        <v>0</v>
      </c>
      <c r="H22" s="1163">
        <f>SUMIF('F10'!$O$7:$O$700,"1.4.1.Ou"&amp;H6,'F10'!$G$7:$G$700)</f>
        <v>0</v>
      </c>
      <c r="I22" s="1163">
        <f>SUMIF('F10'!$O$7:$O$700,"1.4.1.Ou"&amp;I6,'F10'!$G$7:$G$700)</f>
        <v>0</v>
      </c>
      <c r="J22" s="1163">
        <f t="shared" ref="J22:J28" si="4">SUM(D22:I22)</f>
        <v>0</v>
      </c>
      <c r="K22" s="788"/>
    </row>
    <row r="23" spans="2:11" ht="9.9499999999999993" customHeight="1">
      <c r="B23" s="783"/>
      <c r="C23" s="179" t="s">
        <v>2282</v>
      </c>
      <c r="D23" s="1163">
        <f>SUMIF('F10'!$O$7:$O$700,"1.4.2.Ou"&amp;D6,'F10'!$G$7:$G$700)</f>
        <v>0</v>
      </c>
      <c r="E23" s="1163">
        <f>SUMIF('F10'!$O$7:$O$700,"1.4.2.Ou"&amp;E6,'F10'!$G$7:$G$700)</f>
        <v>0</v>
      </c>
      <c r="F23" s="1163">
        <f>SUMIF('F10'!$O$7:$O$700,"1.4.2.Ou"&amp;F6,'F10'!$G$7:$G$700)</f>
        <v>0</v>
      </c>
      <c r="G23" s="1163">
        <f>SUMIF('F10'!$O$7:$O$700,"1.4.2.Ou"&amp;G6,'F10'!$G$7:$G$700)</f>
        <v>0</v>
      </c>
      <c r="H23" s="1163">
        <f>SUMIF('F10'!$O$7:$O$700,"1.4.2.Ou"&amp;H6,'F10'!$G$7:$G$700)</f>
        <v>0</v>
      </c>
      <c r="I23" s="1163">
        <f>SUMIF('F10'!$O$7:$O$700,"1.4.2.Ou"&amp;I6,'F10'!$G$7:$G$700)</f>
        <v>0</v>
      </c>
      <c r="J23" s="1163">
        <f t="shared" si="4"/>
        <v>0</v>
      </c>
      <c r="K23" s="788"/>
    </row>
    <row r="24" spans="2:11" ht="9.9499999999999993" customHeight="1">
      <c r="B24" s="783"/>
      <c r="C24" s="179" t="s">
        <v>2283</v>
      </c>
      <c r="D24" s="1163">
        <f>SUMIF('F10'!$O$7:$O$700,"1.4.3.Ou"&amp;D6,'F10'!$G$7:$G$700)</f>
        <v>0</v>
      </c>
      <c r="E24" s="1163">
        <f>SUMIF('F10'!$O$7:$O$700,"1.4.3.Ou"&amp;E6,'F10'!$G$7:$G$700)</f>
        <v>0</v>
      </c>
      <c r="F24" s="1163">
        <f>SUMIF('F10'!$O$7:$O$700,"1.4.3.Ou"&amp;F6,'F10'!$G$7:$G$700)</f>
        <v>0</v>
      </c>
      <c r="G24" s="1163">
        <f>SUMIF('F10'!$O$7:$O$700,"1.4.3.Ou"&amp;G6,'F10'!$G$7:$G$700)</f>
        <v>0</v>
      </c>
      <c r="H24" s="1163">
        <f>SUMIF('F10'!$O$7:$O$700,"1.4.3.Ou"&amp;H6,'F10'!$G$7:$G$700)</f>
        <v>0</v>
      </c>
      <c r="I24" s="1163">
        <f>SUMIF('F10'!$O$7:$O$700,"1.4.3.Ou"&amp;I6,'F10'!$G$7:$G$700)</f>
        <v>0</v>
      </c>
      <c r="J24" s="1163">
        <f t="shared" si="4"/>
        <v>0</v>
      </c>
      <c r="K24" s="788"/>
    </row>
    <row r="25" spans="2:11" ht="9.9499999999999993" customHeight="1">
      <c r="B25" s="783"/>
      <c r="C25" s="179" t="s">
        <v>2284</v>
      </c>
      <c r="D25" s="1163">
        <f>SUMIF('F10'!$O$7:$O$700,"1.4.4.Ou"&amp;D6,'F10'!$G$7:$G$700)</f>
        <v>0</v>
      </c>
      <c r="E25" s="1163">
        <f>SUMIF('F10'!$O$7:$O$700,"1.4.4.Ou"&amp;E6,'F10'!$G$7:$G$700)</f>
        <v>0</v>
      </c>
      <c r="F25" s="1163">
        <f>SUMIF('F10'!$O$7:$O$700,"1.4.4.Ou"&amp;F6,'F10'!$G$7:$G$700)</f>
        <v>0</v>
      </c>
      <c r="G25" s="1163">
        <f>SUMIF('F10'!$O$7:$O$700,"1.4.4.Ou"&amp;G6,'F10'!$G$7:$G$700)</f>
        <v>0</v>
      </c>
      <c r="H25" s="1163">
        <f>SUMIF('F10'!$O$7:$O$700,"1.4.4.Ou"&amp;H6,'F10'!$G$7:$G$700)</f>
        <v>0</v>
      </c>
      <c r="I25" s="1163">
        <f>SUMIF('F10'!$O$7:$O$700,"1.4.4.Ou"&amp;I6,'F10'!$G$7:$G$700)</f>
        <v>0</v>
      </c>
      <c r="J25" s="1163">
        <f t="shared" si="4"/>
        <v>0</v>
      </c>
      <c r="K25" s="788"/>
    </row>
    <row r="26" spans="2:11" ht="9.9499999999999993" customHeight="1">
      <c r="B26" s="783"/>
      <c r="C26" s="179" t="s">
        <v>2285</v>
      </c>
      <c r="D26" s="1163">
        <f>SUMIF('F10'!$O$7:$O$700,"1.5.Equi"&amp;D6,'F10'!$G$7:$G$700)</f>
        <v>0</v>
      </c>
      <c r="E26" s="1163">
        <f>SUMIF('F10'!$O$7:$O$700,"1.5.Equi"&amp;E6,'F10'!$G$7:$G$700)</f>
        <v>0</v>
      </c>
      <c r="F26" s="1163">
        <f>SUMIF('F10'!$O$7:$O$700,"1.5.Equi"&amp;F6,'F10'!$G$7:$G$700)</f>
        <v>0</v>
      </c>
      <c r="G26" s="1163">
        <f>SUMIF('F10'!$O$7:$O$700,"1.5.Equi"&amp;G6,'F10'!$G$7:$G$700)</f>
        <v>0</v>
      </c>
      <c r="H26" s="1163">
        <f>SUMIF('F10'!$O$7:$O$700,"1.5.Equi"&amp;H6,'F10'!$G$7:$G$700)</f>
        <v>0</v>
      </c>
      <c r="I26" s="1163">
        <f>SUMIF('F10'!$O$7:$O$700,"1.5.Equi"&amp;I6,'F10'!$G$7:$G$700)</f>
        <v>0</v>
      </c>
      <c r="J26" s="1163">
        <f t="shared" si="4"/>
        <v>0</v>
      </c>
      <c r="K26" s="788"/>
    </row>
    <row r="27" spans="2:11" ht="9.9499999999999993" customHeight="1">
      <c r="B27" s="783"/>
      <c r="C27" s="179" t="s">
        <v>5981</v>
      </c>
      <c r="D27" s="1163">
        <f>SUMIF('F10'!$O$7:$O$700,"1.6.Equi"&amp;D6,'F10'!$G$7:$G$700)</f>
        <v>0</v>
      </c>
      <c r="E27" s="1163">
        <f>SUMIF('F10'!$O$7:$O$700,"1.6.Equi"&amp;E6,'F10'!$G$7:$G$700)</f>
        <v>0</v>
      </c>
      <c r="F27" s="1163">
        <f>SUMIF('F10'!$O$7:$O$700,"1.6.Equi"&amp;F6,'F10'!$G$7:$G$700)</f>
        <v>0</v>
      </c>
      <c r="G27" s="1163">
        <f>SUMIF('F10'!$O$7:$O$700,"1.6.Equi"&amp;G6,'F10'!$G$7:$G$700)</f>
        <v>0</v>
      </c>
      <c r="H27" s="1163">
        <f>SUMIF('F10'!$O$7:$O$700,"1.6.Equi"&amp;H6,'F10'!$G$7:$G$700)</f>
        <v>0</v>
      </c>
      <c r="I27" s="1163">
        <f>SUMIF('F10'!$O$7:$O$700,"1.6.Equi"&amp;I6,'F10'!$G$7:$G$700)</f>
        <v>0</v>
      </c>
      <c r="J27" s="1163">
        <f t="shared" si="4"/>
        <v>0</v>
      </c>
      <c r="K27" s="788"/>
    </row>
    <row r="28" spans="2:11" ht="9.9499999999999993" customHeight="1">
      <c r="B28" s="783"/>
      <c r="C28" s="179" t="s">
        <v>5982</v>
      </c>
      <c r="D28" s="1163">
        <f>SUMIF('F10'!$O$7:$O$700,"1.7.Mobi"&amp;D6,'F10'!$G$7:$G$700)</f>
        <v>0</v>
      </c>
      <c r="E28" s="1163">
        <f>SUMIF('F10'!$O$7:$O$700,"1.7.Mobi"&amp;E6,'F10'!$G$7:$G$700)</f>
        <v>0</v>
      </c>
      <c r="F28" s="1163">
        <f>SUMIF('F10'!$O$7:$O$700,"1.7.Mobi"&amp;F6,'F10'!$G$7:$G$700)</f>
        <v>0</v>
      </c>
      <c r="G28" s="1163">
        <f>SUMIF('F10'!$O$7:$O$700,"1.7.Mobi"&amp;G6,'F10'!$G$7:$G$700)</f>
        <v>0</v>
      </c>
      <c r="H28" s="1163">
        <f>SUMIF('F10'!$O$7:$O$700,"1.7.Mobi"&amp;H6,'F10'!$G$7:$G$700)</f>
        <v>0</v>
      </c>
      <c r="I28" s="1163">
        <f>SUMIF('F10'!$O$7:$O$700,"1.7.Mobi"&amp;I6,'F10'!$G$7:$G$700)</f>
        <v>0</v>
      </c>
      <c r="J28" s="1163">
        <f t="shared" si="4"/>
        <v>0</v>
      </c>
      <c r="K28" s="788"/>
    </row>
    <row r="29" spans="2:11" ht="9.9499999999999993" customHeight="1">
      <c r="B29" s="783"/>
      <c r="C29" s="179" t="s">
        <v>5984</v>
      </c>
      <c r="D29" s="1164">
        <f t="shared" ref="D29:I29" si="5">SUM(D30:D31)</f>
        <v>0</v>
      </c>
      <c r="E29" s="1164">
        <f t="shared" si="5"/>
        <v>0</v>
      </c>
      <c r="F29" s="1164">
        <f t="shared" si="5"/>
        <v>0</v>
      </c>
      <c r="G29" s="1164">
        <f t="shared" si="5"/>
        <v>0</v>
      </c>
      <c r="H29" s="1164">
        <f t="shared" si="5"/>
        <v>0</v>
      </c>
      <c r="I29" s="1164">
        <f t="shared" si="5"/>
        <v>0</v>
      </c>
      <c r="J29" s="1164">
        <f>SUM(J30:J31)</f>
        <v>0</v>
      </c>
      <c r="K29" s="788"/>
    </row>
    <row r="30" spans="2:11" ht="9.9499999999999993" customHeight="1">
      <c r="B30" s="783"/>
      <c r="C30" s="179" t="s">
        <v>5985</v>
      </c>
      <c r="D30" s="1163">
        <f>SUMIF('F10'!$O$7:$O$700,"1.8.1.Ma"&amp;D6,'F10'!$G$7:$G$700)</f>
        <v>0</v>
      </c>
      <c r="E30" s="1163">
        <f>SUMIF('F10'!$O$7:$O$700,"1.8.1.Ma"&amp;E6,'F10'!$G$7:$G$700)</f>
        <v>0</v>
      </c>
      <c r="F30" s="1163">
        <f>SUMIF('F10'!$O$7:$O$700,"1.8.1.Ma"&amp;F6,'F10'!$G$7:$G$700)</f>
        <v>0</v>
      </c>
      <c r="G30" s="1163">
        <f>SUMIF('F10'!$O$7:$O$700,"1.8.1.Ma"&amp;G6,'F10'!$G$7:$G$700)</f>
        <v>0</v>
      </c>
      <c r="H30" s="1163">
        <f>SUMIF('F10'!$O$7:$O$700,"1.8.1.Ma"&amp;H6,'F10'!$G$7:$G$700)</f>
        <v>0</v>
      </c>
      <c r="I30" s="1163">
        <f>SUMIF('F10'!$O$7:$O$700,"1.8.1.Ma"&amp;I6,'F10'!$G$7:$G$700)</f>
        <v>0</v>
      </c>
      <c r="J30" s="1163">
        <f>SUM(D30:I30)</f>
        <v>0</v>
      </c>
      <c r="K30" s="788"/>
    </row>
    <row r="31" spans="2:11" ht="9.9499999999999993" customHeight="1">
      <c r="B31" s="783"/>
      <c r="C31" s="179" t="s">
        <v>5986</v>
      </c>
      <c r="D31" s="1163">
        <f>SUMIF('F10'!$O$7:$O$700,"1.8.2.Ma"&amp;D6,'F10'!$G$7:$G$700)</f>
        <v>0</v>
      </c>
      <c r="E31" s="1163">
        <f>SUMIF('F10'!$O$7:$O$700,"1.8.2.Ma"&amp;E6,'F10'!$G$7:$G$700)</f>
        <v>0</v>
      </c>
      <c r="F31" s="1163">
        <f>SUMIF('F10'!$O$7:$O$700,"1.8.2.Ma"&amp;F6,'F10'!$G$7:$G$700)</f>
        <v>0</v>
      </c>
      <c r="G31" s="1163">
        <f>SUMIF('F10'!$O$7:$O$700,"1.8.2.Ma"&amp;G6,'F10'!$G$7:$G$700)</f>
        <v>0</v>
      </c>
      <c r="H31" s="1163">
        <f>SUMIF('F10'!$O$7:$O$700,"1.8.2.Ma"&amp;H6,'F10'!$G$7:$G$700)</f>
        <v>0</v>
      </c>
      <c r="I31" s="1163">
        <f>SUMIF('F10'!$O$7:$O$700,"1.8.2.Ma"&amp;I6,'F10'!$G$7:$G$700)</f>
        <v>0</v>
      </c>
      <c r="J31" s="1163">
        <f>SUM(D31:I31)</f>
        <v>0</v>
      </c>
      <c r="K31" s="788"/>
    </row>
    <row r="32" spans="2:11" ht="21" customHeight="1">
      <c r="B32" s="783"/>
      <c r="C32" s="467" t="s">
        <v>5987</v>
      </c>
      <c r="D32" s="1163">
        <f>SUMIF('F10'!$O$7:$O$700,"1.9.Equi"&amp;D6,'F10'!$G$7:$G$700)</f>
        <v>0</v>
      </c>
      <c r="E32" s="1163">
        <f>SUMIF('F10'!$O$7:$O$700,"1.9.Equi"&amp;E6,'F10'!$G$7:$G$700)</f>
        <v>0</v>
      </c>
      <c r="F32" s="1163">
        <f>SUMIF('F10'!$O$7:$O$700,"1.9.Equi"&amp;F6,'F10'!$G$7:$G$700)</f>
        <v>0</v>
      </c>
      <c r="G32" s="1163">
        <f>SUMIF('F10'!$O$7:$O$700,"1.9.Equi"&amp;G6,'F10'!$G$7:$G$700)</f>
        <v>0</v>
      </c>
      <c r="H32" s="1163">
        <f>SUMIF('F10'!$O$7:$O$700,"1.9.Equi"&amp;H6,'F10'!$G$7:$G$700)</f>
        <v>0</v>
      </c>
      <c r="I32" s="1163">
        <f>SUMIF('F10'!$O$7:$O$700,"1.9.Equi"&amp;I6,'F10'!$G$7:$G$700)</f>
        <v>0</v>
      </c>
      <c r="J32" s="1163">
        <f>SUM(D32:I32)</f>
        <v>0</v>
      </c>
      <c r="K32" s="788"/>
    </row>
    <row r="33" spans="2:11" ht="12" customHeight="1">
      <c r="B33" s="783"/>
      <c r="C33" s="178" t="s">
        <v>141</v>
      </c>
      <c r="D33" s="1164">
        <f t="shared" ref="D33:I33" si="6">SUM(D34:D35)</f>
        <v>0</v>
      </c>
      <c r="E33" s="1164">
        <f t="shared" si="6"/>
        <v>0</v>
      </c>
      <c r="F33" s="1164">
        <f t="shared" si="6"/>
        <v>0</v>
      </c>
      <c r="G33" s="1164">
        <f t="shared" si="6"/>
        <v>0</v>
      </c>
      <c r="H33" s="1164">
        <f t="shared" si="6"/>
        <v>0</v>
      </c>
      <c r="I33" s="1164">
        <f t="shared" si="6"/>
        <v>0</v>
      </c>
      <c r="J33" s="1164">
        <f>SUM(J34:J35)</f>
        <v>0</v>
      </c>
      <c r="K33" s="788"/>
    </row>
    <row r="34" spans="2:11" ht="10.5" customHeight="1">
      <c r="B34" s="783"/>
      <c r="C34" s="467" t="s">
        <v>142</v>
      </c>
      <c r="D34" s="1163">
        <f>SUMIF('F10'!$O$7:$O$700,"1.10.1.O"&amp;D6,'F10'!$G$7:$G$700)</f>
        <v>0</v>
      </c>
      <c r="E34" s="1163">
        <f>SUMIF('F10'!$O$7:$O$700,"1.10.1.O"&amp;E6,'F10'!$G$7:$G$700)</f>
        <v>0</v>
      </c>
      <c r="F34" s="1163">
        <f>SUMIF('F10'!$O$7:$O$700,"1.10.1.O"&amp;F6,'F10'!$G$7:$G$700)</f>
        <v>0</v>
      </c>
      <c r="G34" s="1163">
        <f>SUMIF('F10'!$O$7:$O$700,"1.10.1.O"&amp;G6,'F10'!$G$7:$G$700)</f>
        <v>0</v>
      </c>
      <c r="H34" s="1163">
        <f>SUMIF('F10'!$O$7:$O$700,"1.10.1.O"&amp;H6,'F10'!$G$7:$G$700)</f>
        <v>0</v>
      </c>
      <c r="I34" s="1163">
        <f>SUMIF('F10'!$O$7:$O$700,"1.10.1.O"&amp;I6,'F10'!$G$7:$G$700)</f>
        <v>0</v>
      </c>
      <c r="J34" s="1163">
        <f>SUM(D34:I34)</f>
        <v>0</v>
      </c>
      <c r="K34" s="788"/>
    </row>
    <row r="35" spans="2:11" ht="9.75" customHeight="1">
      <c r="B35" s="783"/>
      <c r="C35" s="468" t="s">
        <v>143</v>
      </c>
      <c r="D35" s="1163">
        <f>SUMIF('F10'!$O$7:$O$700,"1.10.2.O"&amp;D6,'F10'!$G$7:$G$700)</f>
        <v>0</v>
      </c>
      <c r="E35" s="1163">
        <f>SUMIF('F10'!$O$7:$O$700,"1.10.2.O"&amp;E6,'F10'!$G$7:$G$700)</f>
        <v>0</v>
      </c>
      <c r="F35" s="1163">
        <f>SUMIF('F10'!$O$7:$O$700,"1.10.2.O"&amp;F6,'F10'!$G$7:$G$700)</f>
        <v>0</v>
      </c>
      <c r="G35" s="1163">
        <f>SUMIF('F10'!$O$7:$O$700,"1.10.2.O"&amp;G6,'F10'!$G$7:$G$700)</f>
        <v>0</v>
      </c>
      <c r="H35" s="1163">
        <f>SUMIF('F10'!$O$7:$O$700,"1.10.2.O"&amp;H6,'F10'!$G$7:$G$700)</f>
        <v>0</v>
      </c>
      <c r="I35" s="1163">
        <f>SUMIF('F10'!$O$7:$O$700,"1.10.2.O"&amp;I6,'F10'!$G$7:$G$700)</f>
        <v>0</v>
      </c>
      <c r="J35" s="1163">
        <f>SUM(D35:I35)</f>
        <v>0</v>
      </c>
      <c r="K35" s="788"/>
    </row>
    <row r="36" spans="2:11">
      <c r="B36" s="783"/>
      <c r="C36" s="176" t="s">
        <v>976</v>
      </c>
      <c r="D36" s="1166">
        <f t="shared" ref="D36:J36" si="7">D33+D32+D29+D28+D27+D26+D21+D18+D9+D8</f>
        <v>0</v>
      </c>
      <c r="E36" s="1166">
        <f t="shared" si="7"/>
        <v>0</v>
      </c>
      <c r="F36" s="1166">
        <f t="shared" si="7"/>
        <v>0</v>
      </c>
      <c r="G36" s="1166">
        <f t="shared" si="7"/>
        <v>0</v>
      </c>
      <c r="H36" s="1166">
        <f t="shared" si="7"/>
        <v>0</v>
      </c>
      <c r="I36" s="1166">
        <f t="shared" si="7"/>
        <v>0</v>
      </c>
      <c r="J36" s="1166">
        <f t="shared" si="7"/>
        <v>0</v>
      </c>
      <c r="K36" s="788"/>
    </row>
    <row r="37" spans="2:11">
      <c r="B37" s="783"/>
      <c r="C37" s="177" t="s">
        <v>144</v>
      </c>
      <c r="D37" s="1163"/>
      <c r="E37" s="1163"/>
      <c r="F37" s="1163"/>
      <c r="G37" s="1163"/>
      <c r="H37" s="1163"/>
      <c r="I37" s="1163"/>
      <c r="J37" s="1163"/>
      <c r="K37" s="788"/>
    </row>
    <row r="38" spans="2:11" ht="9.9499999999999993" customHeight="1">
      <c r="B38" s="783"/>
      <c r="C38" s="467" t="s">
        <v>822</v>
      </c>
      <c r="D38" s="1163">
        <f>SUMIF('F10'!$O$7:$O$700,"2.1.Pate"&amp;D6,'F10'!$G$7:$G$700)</f>
        <v>0</v>
      </c>
      <c r="E38" s="1163">
        <f>SUMIF('F10'!$O$7:$O$700,"2.1.Pate"&amp;E6,'F10'!$G$7:$G$700)</f>
        <v>0</v>
      </c>
      <c r="F38" s="1163">
        <f>SUMIF('F10'!$O$7:$O$700,"2.1.Pate"&amp;F6,'F10'!$G$7:$G$700)</f>
        <v>0</v>
      </c>
      <c r="G38" s="1163">
        <f>SUMIF('F10'!$O$7:$O$700,"2.1.Pate"&amp;G6,'F10'!$G$7:$G$700)</f>
        <v>0</v>
      </c>
      <c r="H38" s="1163">
        <f>SUMIF('F10'!$O$7:$O$700,"2.1.Pate"&amp;H6,'F10'!$G$7:$G$700)</f>
        <v>0</v>
      </c>
      <c r="I38" s="1163">
        <f>SUMIF('F10'!$O$7:$O$700,"2.1.Pate"&amp;I6,'F10'!$G$7:$G$700)</f>
        <v>0</v>
      </c>
      <c r="J38" s="1163">
        <f>SUM(D38:I38)</f>
        <v>0</v>
      </c>
      <c r="K38" s="788"/>
    </row>
    <row r="39" spans="2:11" ht="9.9499999999999993" customHeight="1">
      <c r="B39" s="783"/>
      <c r="C39" s="179" t="s">
        <v>823</v>
      </c>
      <c r="D39" s="1163">
        <f>SUMIF('F10'!$O$7:$O$700,"2.2.Estu"&amp;D6,'F10'!$G$7:$G$700)</f>
        <v>0</v>
      </c>
      <c r="E39" s="1163">
        <f>SUMIF('F10'!$O$7:$O$700,"2.2.Estu"&amp;E6,'F10'!$G$7:$G$700)</f>
        <v>0</v>
      </c>
      <c r="F39" s="1163">
        <f>SUMIF('F10'!$O$7:$O$700,"2.2.Estu"&amp;F6,'F10'!$G$7:$G$700)</f>
        <v>0</v>
      </c>
      <c r="G39" s="1163">
        <f>SUMIF('F10'!$O$7:$O$700,"2.2.Estu"&amp;G6,'F10'!$G$7:$G$700)</f>
        <v>0</v>
      </c>
      <c r="H39" s="1163">
        <f>SUMIF('F10'!$O$7:$O$700,"2.2.Estu"&amp;H6,'F10'!$G$7:$G$700)</f>
        <v>0</v>
      </c>
      <c r="I39" s="1163">
        <f>SUMIF('F10'!$O$7:$O$700,"2.2.Estu"&amp;I6,'F10'!$G$7:$G$700)</f>
        <v>0</v>
      </c>
      <c r="J39" s="1163">
        <f t="shared" ref="J39:J52" si="8">SUM(D39:I39)</f>
        <v>0</v>
      </c>
      <c r="K39" s="788"/>
    </row>
    <row r="40" spans="2:11" ht="9.9499999999999993" customHeight="1">
      <c r="B40" s="783"/>
      <c r="C40" s="176" t="s">
        <v>976</v>
      </c>
      <c r="D40" s="1166">
        <f t="shared" ref="D40:J40" si="9">D38+D39</f>
        <v>0</v>
      </c>
      <c r="E40" s="1166">
        <f t="shared" si="9"/>
        <v>0</v>
      </c>
      <c r="F40" s="1166">
        <f t="shared" si="9"/>
        <v>0</v>
      </c>
      <c r="G40" s="1166">
        <f t="shared" si="9"/>
        <v>0</v>
      </c>
      <c r="H40" s="1166">
        <f t="shared" si="9"/>
        <v>0</v>
      </c>
      <c r="I40" s="1166">
        <f t="shared" si="9"/>
        <v>0</v>
      </c>
      <c r="J40" s="1166">
        <f t="shared" si="9"/>
        <v>0</v>
      </c>
      <c r="K40" s="788"/>
    </row>
    <row r="41" spans="2:11" ht="9.9499999999999993" customHeight="1">
      <c r="B41" s="783"/>
      <c r="C41" s="177" t="s">
        <v>824</v>
      </c>
      <c r="D41" s="1164"/>
      <c r="E41" s="1164"/>
      <c r="F41" s="1164"/>
      <c r="G41" s="1164"/>
      <c r="H41" s="1164"/>
      <c r="I41" s="1164"/>
      <c r="J41" s="1164"/>
      <c r="K41" s="788"/>
    </row>
    <row r="42" spans="2:11" ht="9.9499999999999993" customHeight="1">
      <c r="B42" s="783"/>
      <c r="C42" s="179" t="s">
        <v>571</v>
      </c>
      <c r="D42" s="1163">
        <f>SUMIF('F10'!$O$7:$O$700,"3.1.Desp"&amp;D6,'F10'!$G$7:$G$700)</f>
        <v>0</v>
      </c>
      <c r="E42" s="1163">
        <f>SUMIF('F10'!$O$7:$O$700,"3.1.Desp"&amp;E6,'F10'!$G$7:$G$700)</f>
        <v>0</v>
      </c>
      <c r="F42" s="1163">
        <f>SUMIF('F10'!$O$7:$O$700,"3.1.Desp"&amp;F6,'F10'!$G$7:$G$700)</f>
        <v>0</v>
      </c>
      <c r="G42" s="1163">
        <f>SUMIF('F10'!$O$7:$O$700,"3.1.Desp"&amp;G6,'F10'!$G$7:$G$700)</f>
        <v>0</v>
      </c>
      <c r="H42" s="1163">
        <f>SUMIF('F10'!$O$7:$O$700,"3.1.Desp"&amp;H6,'F10'!$G$7:$G$700)</f>
        <v>0</v>
      </c>
      <c r="I42" s="1163">
        <f>SUMIF('F10'!$O$7:$O$700,"3.1.Desp"&amp;I6,'F10'!$G$7:$G$700)</f>
        <v>0</v>
      </c>
      <c r="J42" s="1163">
        <f>SUM(D42:I42)</f>
        <v>0</v>
      </c>
      <c r="K42" s="788"/>
    </row>
    <row r="43" spans="2:11" ht="9.9499999999999993" customHeight="1">
      <c r="B43" s="783"/>
      <c r="C43" s="179" t="s">
        <v>572</v>
      </c>
      <c r="D43" s="1163">
        <f>SUMIF('F10'!$O$7:$O$700,"3.2.Assi"&amp;D6,'F10'!$G$7:$G$700)</f>
        <v>0</v>
      </c>
      <c r="E43" s="1163">
        <f>SUMIF('F10'!$O$7:$O$700,"3.2.Assi"&amp;E6,'F10'!$G$7:$G$700)</f>
        <v>0</v>
      </c>
      <c r="F43" s="1163">
        <f>SUMIF('F10'!$O$7:$O$700,"3.2.Assi"&amp;F6,'F10'!$G$7:$G$700)</f>
        <v>0</v>
      </c>
      <c r="G43" s="1163">
        <f>SUMIF('F10'!$O$7:$O$700,"3.2.Assi"&amp;G6,'F10'!$G$7:$G$700)</f>
        <v>0</v>
      </c>
      <c r="H43" s="1163">
        <f>SUMIF('F10'!$O$7:$O$700,"3.2.Assi"&amp;H6,'F10'!$G$7:$G$700)</f>
        <v>0</v>
      </c>
      <c r="I43" s="1163">
        <f>SUMIF('F10'!$O$7:$O$700,"3.2.Assi"&amp;I6,'F10'!$G$7:$G$700)</f>
        <v>0</v>
      </c>
      <c r="J43" s="1163">
        <f>SUM(D43:I43)</f>
        <v>0</v>
      </c>
      <c r="K43" s="788"/>
    </row>
    <row r="44" spans="2:11" ht="9.9499999999999993" customHeight="1">
      <c r="B44" s="783"/>
      <c r="C44" s="179" t="s">
        <v>573</v>
      </c>
      <c r="D44" s="1163">
        <f>SUMIF('F10'!$O$7:$O$700,"3.3.Outr"&amp;D6,'F10'!$G$7:$G$700)</f>
        <v>0</v>
      </c>
      <c r="E44" s="1163">
        <f>SUMIF('F10'!$O$7:$O$700,"3.3.Outr"&amp;E6,'F10'!$G$7:$G$700)</f>
        <v>0</v>
      </c>
      <c r="F44" s="1163">
        <f>SUMIF('F10'!$O$7:$O$700,"3.3.Outr"&amp;F6,'F10'!$G$7:$G$700)</f>
        <v>0</v>
      </c>
      <c r="G44" s="1163">
        <f>SUMIF('F10'!$O$7:$O$700,"3.3.Outr"&amp;G6,'F10'!$G$7:$G$700)</f>
        <v>0</v>
      </c>
      <c r="H44" s="1163">
        <f>SUMIF('F10'!$O$7:$O$700,"3.3.Outr"&amp;H6,'F10'!$G$7:$G$700)</f>
        <v>0</v>
      </c>
      <c r="I44" s="1163">
        <f>SUMIF('F10'!$O$7:$O$700,"3.3.Outr"&amp;I6,'F10'!$G$7:$G$700)</f>
        <v>0</v>
      </c>
      <c r="J44" s="1163">
        <f t="shared" si="8"/>
        <v>0</v>
      </c>
      <c r="K44" s="788"/>
    </row>
    <row r="45" spans="2:11" ht="9.9499999999999993" customHeight="1">
      <c r="B45" s="783"/>
      <c r="C45" s="179" t="s">
        <v>574</v>
      </c>
      <c r="D45" s="1163">
        <f>SUMIF('F10'!$O$7:$O$700,"3.4.Inve"&amp;D6,'F10'!$G$7:$G$700)</f>
        <v>0</v>
      </c>
      <c r="E45" s="1163">
        <f>SUMIF('F10'!$O$7:$O$700,"3.4.Inve"&amp;E6,'F10'!$G$7:$G$700)</f>
        <v>0</v>
      </c>
      <c r="F45" s="1163">
        <f>SUMIF('F10'!$O$7:$O$700,"3.4.Inve"&amp;F6,'F10'!$G$7:$G$700)</f>
        <v>0</v>
      </c>
      <c r="G45" s="1163">
        <f>SUMIF('F10'!$O$7:$O$700,"3.4.Inve"&amp;G6,'F10'!$G$7:$G$700)</f>
        <v>0</v>
      </c>
      <c r="H45" s="1163">
        <f>SUMIF('F10'!$O$7:$O$700,"3.4.Inve"&amp;H6,'F10'!$G$7:$G$700)</f>
        <v>0</v>
      </c>
      <c r="I45" s="1163">
        <f>SUMIF('F10'!$O$7:$O$700,"3.4.Inve"&amp;I6,'F10'!$G$7:$G$700)</f>
        <v>0</v>
      </c>
      <c r="J45" s="1163">
        <f t="shared" si="8"/>
        <v>0</v>
      </c>
      <c r="K45" s="788"/>
    </row>
    <row r="46" spans="2:11" ht="9.9499999999999993" customHeight="1">
      <c r="B46" s="783"/>
      <c r="C46" s="179" t="s">
        <v>575</v>
      </c>
      <c r="D46" s="1163">
        <f>SUMIF('F10'!$O$7:$O$700,"3.5.Form"&amp;D6,'F10'!$G$7:$G$700)</f>
        <v>0</v>
      </c>
      <c r="E46" s="1163">
        <f>SUMIF('F10'!$O$7:$O$700,"3.5.Form"&amp;E6,'F10'!$G$7:$G$700)</f>
        <v>0</v>
      </c>
      <c r="F46" s="1163">
        <f>SUMIF('F10'!$O$7:$O$700,"3.5.Form"&amp;F6,'F10'!$G$7:$G$700)</f>
        <v>0</v>
      </c>
      <c r="G46" s="1163">
        <f>SUMIF('F10'!$O$7:$O$700,"3.5.Form"&amp;G6,'F10'!$G$7:$G$700)</f>
        <v>0</v>
      </c>
      <c r="H46" s="1163">
        <f>SUMIF('F10'!$O$7:$O$700,"3.5.Form"&amp;H6,'F10'!$G$7:$G$700)</f>
        <v>0</v>
      </c>
      <c r="I46" s="1163">
        <f>SUMIF('F10'!$O$7:$O$700,"3.5.Form"&amp;I6,'F10'!$G$7:$G$700)</f>
        <v>0</v>
      </c>
      <c r="J46" s="1163">
        <f>SUM(D46:I46)</f>
        <v>0</v>
      </c>
      <c r="K46" s="788"/>
    </row>
    <row r="47" spans="2:11" ht="9.9499999999999993" customHeight="1">
      <c r="B47" s="783"/>
      <c r="C47" s="179" t="s">
        <v>576</v>
      </c>
      <c r="D47" s="1163">
        <f>SUMIF('F10'!$O$7:$O$700,"3.6.Divu"&amp;D6,'F10'!$G$7:$G$700)</f>
        <v>0</v>
      </c>
      <c r="E47" s="1163">
        <f>SUMIF('F10'!$O$7:$O$700,"3.6.Divu"&amp;E6,'F10'!$G$7:$G$700)</f>
        <v>0</v>
      </c>
      <c r="F47" s="1163">
        <f>SUMIF('F10'!$O$7:$O$700,"3.6.Divu"&amp;F6,'F10'!$G$7:$G$700)</f>
        <v>0</v>
      </c>
      <c r="G47" s="1163">
        <f>SUMIF('F10'!$O$7:$O$700,"3.6.Divu"&amp;G6,'F10'!$G$7:$G$700)</f>
        <v>0</v>
      </c>
      <c r="H47" s="1163">
        <f>SUMIF('F10'!$O$7:$O$700,"3.6.Divu"&amp;H6,'F10'!$G$7:$G$700)</f>
        <v>0</v>
      </c>
      <c r="I47" s="1163">
        <f>SUMIF('F10'!$O$7:$O$700,"3.6.Divu"&amp;I6,'F10'!$G$7:$G$700)</f>
        <v>0</v>
      </c>
      <c r="J47" s="1163">
        <f t="shared" si="8"/>
        <v>0</v>
      </c>
      <c r="K47" s="788"/>
    </row>
    <row r="48" spans="2:11" ht="9.9499999999999993" customHeight="1">
      <c r="B48" s="783"/>
      <c r="C48" s="179" t="s">
        <v>6236</v>
      </c>
      <c r="D48" s="1163">
        <f>SUMIF('F10'!$O$7:$O$700,"3.7.Outr"&amp;D6,'F10'!$G$7:$G$700)</f>
        <v>0</v>
      </c>
      <c r="E48" s="1163">
        <f>SUMIF('F10'!$O$7:$O$700,"3.7.Outr"&amp;E6,'F10'!$G$7:$G$700)</f>
        <v>0</v>
      </c>
      <c r="F48" s="1163">
        <f>SUMIF('F10'!$O$7:$O$700,"3.7.Outr"&amp;F6,'F10'!$G$7:$G$700)</f>
        <v>0</v>
      </c>
      <c r="G48" s="1163">
        <f>SUMIF('F10'!$O$7:$O$700,"3.7.Outr"&amp;G6,'F10'!$G$7:$G$700)</f>
        <v>0</v>
      </c>
      <c r="H48" s="1163">
        <f>SUMIF('F10'!$O$7:$O$700,"3.7.Outr"&amp;H6,'F10'!$G$7:$G$700)</f>
        <v>0</v>
      </c>
      <c r="I48" s="1163">
        <f>SUMIF('F10'!$O$7:$O$700,"3.7.Outr"&amp;I6,'F10'!$G$7:$G$700)</f>
        <v>0</v>
      </c>
      <c r="J48" s="1163">
        <f t="shared" si="8"/>
        <v>0</v>
      </c>
      <c r="K48" s="788"/>
    </row>
    <row r="49" spans="2:15" ht="9.9499999999999993" customHeight="1">
      <c r="B49" s="783"/>
      <c r="C49" s="922" t="s">
        <v>577</v>
      </c>
      <c r="D49" s="1163">
        <f>SUMIF('F10'!$O$7:$O$700,"3.8.Amor"&amp;D6,'F10'!$G$7:$G$700)</f>
        <v>0</v>
      </c>
      <c r="E49" s="1163">
        <f>SUMIF('F10'!$O$7:$O$700,"3.8.Amor"&amp;E6,'F10'!$G$7:$G$700)</f>
        <v>0</v>
      </c>
      <c r="F49" s="1163">
        <f>SUMIF('F10'!$O$7:$O$700,"3.8.Amor"&amp;F6,'F10'!$G$7:$G$700)</f>
        <v>0</v>
      </c>
      <c r="G49" s="1163">
        <f>SUMIF('F10'!$O$7:$O$700,"3.8.Amor"&amp;G6,'F10'!$G$7:$G$700)</f>
        <v>0</v>
      </c>
      <c r="H49" s="1163">
        <f>SUMIF('F10'!$O$7:$O$700,"3.8. Am"&amp;H6,'F10'!$G$7:$G$700)</f>
        <v>0</v>
      </c>
      <c r="I49" s="1163">
        <f>SUMIF('F10'!$O$7:$O$700,"3.8. Am"&amp;I6,'F10'!$G$7:$G$700)</f>
        <v>0</v>
      </c>
      <c r="J49" s="1163">
        <f t="shared" si="8"/>
        <v>0</v>
      </c>
      <c r="K49" s="788"/>
    </row>
    <row r="50" spans="2:15">
      <c r="B50" s="783"/>
      <c r="C50" s="176" t="s">
        <v>976</v>
      </c>
      <c r="D50" s="1166">
        <f t="shared" ref="D50:J50" si="10">SUM(D42:D49)</f>
        <v>0</v>
      </c>
      <c r="E50" s="1166">
        <f t="shared" si="10"/>
        <v>0</v>
      </c>
      <c r="F50" s="1166">
        <f t="shared" si="10"/>
        <v>0</v>
      </c>
      <c r="G50" s="1166">
        <f t="shared" si="10"/>
        <v>0</v>
      </c>
      <c r="H50" s="1166">
        <f t="shared" si="10"/>
        <v>0</v>
      </c>
      <c r="I50" s="1166">
        <f t="shared" si="10"/>
        <v>0</v>
      </c>
      <c r="J50" s="1166">
        <f t="shared" si="10"/>
        <v>0</v>
      </c>
      <c r="K50" s="788"/>
    </row>
    <row r="51" spans="2:15">
      <c r="B51" s="783"/>
      <c r="C51" s="177" t="s">
        <v>1913</v>
      </c>
      <c r="D51" s="1167">
        <f>SUMIF('F10'!$O$7:$O$700,"4.JUROS "&amp;D6,'F10'!$G$7:$G$700)</f>
        <v>0</v>
      </c>
      <c r="E51" s="1167">
        <f>SUMIF('F10'!$O$7:$O$700,"4.JUROS "&amp;E6,'F10'!$G$7:$G$700)</f>
        <v>0</v>
      </c>
      <c r="F51" s="1167">
        <f>SUMIF('F10'!$O$7:$O$700,"4.JUROS "&amp;F6,'F10'!$G$7:$G$700)</f>
        <v>0</v>
      </c>
      <c r="G51" s="1167">
        <f>SUMIF('F10'!$O$7:$O$700,"4.JUROS "&amp;G6,'F10'!$G$7:$G$700)</f>
        <v>0</v>
      </c>
      <c r="H51" s="1167">
        <f>SUMIF('F10'!$O$7:$O$700,"4.JUROS "&amp;H6,'F10'!$G$7:$G$700)</f>
        <v>0</v>
      </c>
      <c r="I51" s="1167">
        <f>SUMIF('F10'!$O$7:$O$700,"4.JUROS "&amp;I6,'F10'!$G$7:$G$700)</f>
        <v>0</v>
      </c>
      <c r="J51" s="1167">
        <f t="shared" si="8"/>
        <v>0</v>
      </c>
      <c r="K51" s="788"/>
    </row>
    <row r="52" spans="2:15">
      <c r="B52" s="783"/>
      <c r="C52" s="180" t="s">
        <v>1914</v>
      </c>
      <c r="D52" s="1163">
        <f>SUMIF('F10'!$O$7:$O$700,"5.FUNDO "&amp;D6,'F10'!$G$7:$G$700)</f>
        <v>0</v>
      </c>
      <c r="E52" s="1163">
        <f>SUMIF('F10'!$O$7:$O$700,"5.FUNDO "&amp;E6,'F10'!$G$7:$G$700)</f>
        <v>0</v>
      </c>
      <c r="F52" s="1163">
        <f>SUMIF('F10'!$O$7:$O$700,"5.FUNDO "&amp;F6,'F10'!$G$7:$G$700)</f>
        <v>0</v>
      </c>
      <c r="G52" s="1163">
        <f>SUMIF('F10'!$O$7:$O$700,"5.FUNDO "&amp;G6,'F10'!$G$7:$G$700)</f>
        <v>0</v>
      </c>
      <c r="H52" s="1163">
        <f>SUMIF('F10'!$O$7:$O$700,"5.FUNDO "&amp;H6,'F10'!$G$7:$G$700)</f>
        <v>0</v>
      </c>
      <c r="I52" s="1163">
        <f>SUMIF('F10'!$O$7:$O$700,"5.FUNDO "&amp;I6,'F10'!$G$7:$G$700)</f>
        <v>0</v>
      </c>
      <c r="J52" s="1163">
        <f t="shared" si="8"/>
        <v>0</v>
      </c>
      <c r="K52" s="788"/>
    </row>
    <row r="53" spans="2:15">
      <c r="B53" s="783"/>
      <c r="C53" s="176" t="s">
        <v>1915</v>
      </c>
      <c r="D53" s="1166">
        <f t="shared" ref="D53:J53" si="11">D52+D51+D50+D36+D40</f>
        <v>0</v>
      </c>
      <c r="E53" s="1166">
        <f t="shared" si="11"/>
        <v>0</v>
      </c>
      <c r="F53" s="1166">
        <f t="shared" si="11"/>
        <v>0</v>
      </c>
      <c r="G53" s="1166">
        <f t="shared" si="11"/>
        <v>0</v>
      </c>
      <c r="H53" s="1166">
        <f t="shared" si="11"/>
        <v>0</v>
      </c>
      <c r="I53" s="1166">
        <f t="shared" si="11"/>
        <v>0</v>
      </c>
      <c r="J53" s="1166">
        <f t="shared" si="11"/>
        <v>0</v>
      </c>
      <c r="K53" s="788"/>
    </row>
    <row r="54" spans="2:15">
      <c r="B54" s="783"/>
      <c r="C54" s="777"/>
      <c r="D54" s="777"/>
      <c r="E54" s="777"/>
      <c r="F54" s="777"/>
      <c r="G54" s="777"/>
      <c r="H54" s="777"/>
      <c r="I54" s="777"/>
      <c r="J54" s="777"/>
      <c r="K54" s="788"/>
    </row>
    <row r="55" spans="2:15">
      <c r="B55" s="783"/>
      <c r="C55" s="777" t="s">
        <v>2869</v>
      </c>
      <c r="D55" s="777"/>
      <c r="E55" s="777"/>
      <c r="F55" s="777"/>
      <c r="G55" s="777"/>
      <c r="H55" s="777"/>
      <c r="I55" s="777"/>
      <c r="J55" s="777"/>
      <c r="K55" s="792"/>
      <c r="L55" s="778"/>
      <c r="M55" s="778"/>
      <c r="N55" s="778"/>
      <c r="O55" s="778"/>
    </row>
    <row r="56" spans="2:15">
      <c r="B56" s="783"/>
      <c r="C56" s="777"/>
      <c r="D56" s="777"/>
      <c r="E56" s="777"/>
      <c r="F56" s="777"/>
      <c r="G56" s="777"/>
      <c r="H56" s="777"/>
      <c r="I56" s="777"/>
      <c r="J56" s="777"/>
      <c r="K56" s="792"/>
      <c r="L56" s="778"/>
      <c r="M56" s="778"/>
      <c r="N56" s="778"/>
      <c r="O56" s="778"/>
    </row>
    <row r="57" spans="2:15">
      <c r="B57" s="783"/>
      <c r="C57" s="777"/>
      <c r="D57" s="777"/>
      <c r="E57" s="777"/>
      <c r="F57" s="777"/>
      <c r="G57" s="777"/>
      <c r="H57" s="777"/>
      <c r="I57" s="777"/>
      <c r="J57" s="777"/>
      <c r="K57" s="792"/>
      <c r="L57" s="778"/>
      <c r="M57" s="778"/>
      <c r="N57" s="778"/>
      <c r="O57" s="778"/>
    </row>
    <row r="58" spans="2:15">
      <c r="B58" s="783"/>
      <c r="C58" s="777"/>
      <c r="D58" s="777"/>
      <c r="E58" s="777"/>
      <c r="F58" s="777"/>
      <c r="G58" s="777"/>
      <c r="H58" s="777"/>
      <c r="I58" s="777"/>
      <c r="J58" s="777"/>
      <c r="K58" s="792"/>
      <c r="L58" s="778"/>
      <c r="M58" s="778"/>
      <c r="N58" s="778"/>
      <c r="O58" s="778"/>
    </row>
    <row r="59" spans="2:15">
      <c r="B59" s="783"/>
      <c r="C59" s="777"/>
      <c r="D59" s="777"/>
      <c r="E59" s="777"/>
      <c r="F59" s="777"/>
      <c r="G59" s="777"/>
      <c r="H59" s="777"/>
      <c r="I59" s="777"/>
      <c r="J59" s="777"/>
      <c r="K59" s="792"/>
      <c r="L59" s="778"/>
      <c r="M59" s="778"/>
      <c r="N59" s="778"/>
      <c r="O59" s="778"/>
    </row>
    <row r="60" spans="2:15">
      <c r="B60" s="783"/>
      <c r="C60" s="777"/>
      <c r="D60" s="777"/>
      <c r="E60" s="777"/>
      <c r="F60" s="777"/>
      <c r="G60" s="777"/>
      <c r="H60" s="777"/>
      <c r="I60" s="777"/>
      <c r="J60" s="777"/>
      <c r="K60" s="792"/>
      <c r="L60" s="778"/>
      <c r="M60" s="778"/>
      <c r="N60" s="778"/>
      <c r="O60" s="778"/>
    </row>
    <row r="61" spans="2:15">
      <c r="B61" s="783"/>
      <c r="C61" s="777"/>
      <c r="D61" s="777"/>
      <c r="E61" s="777"/>
      <c r="F61" s="777"/>
      <c r="G61" s="777"/>
      <c r="H61" s="777"/>
      <c r="I61" s="777"/>
      <c r="J61" s="777"/>
      <c r="K61" s="792"/>
      <c r="L61" s="778"/>
      <c r="M61" s="778"/>
      <c r="N61" s="778"/>
      <c r="O61" s="778"/>
    </row>
    <row r="62" spans="2:15">
      <c r="B62" s="783"/>
      <c r="C62" s="777"/>
      <c r="D62" s="777"/>
      <c r="E62" s="777"/>
      <c r="F62" s="777"/>
      <c r="G62" s="777"/>
      <c r="H62" s="777"/>
      <c r="I62" s="777"/>
      <c r="J62" s="777"/>
      <c r="K62" s="792"/>
      <c r="L62" s="778"/>
      <c r="M62" s="778"/>
      <c r="N62" s="778"/>
      <c r="O62" s="778"/>
    </row>
    <row r="63" spans="2:15">
      <c r="B63" s="783"/>
      <c r="C63" s="777"/>
      <c r="D63" s="777"/>
      <c r="E63" s="777"/>
      <c r="F63" s="777"/>
      <c r="G63" s="777"/>
      <c r="H63" s="777"/>
      <c r="I63" s="777"/>
      <c r="J63" s="777"/>
      <c r="K63" s="792"/>
      <c r="L63" s="778"/>
      <c r="M63" s="778"/>
      <c r="N63" s="778"/>
      <c r="O63" s="778"/>
    </row>
    <row r="64" spans="2:15">
      <c r="B64" s="783"/>
      <c r="C64" s="777"/>
      <c r="D64" s="777"/>
      <c r="E64" s="777"/>
      <c r="F64" s="777"/>
      <c r="G64" s="777"/>
      <c r="H64" s="777"/>
      <c r="I64" s="777"/>
      <c r="J64" s="777"/>
      <c r="K64" s="792"/>
      <c r="L64" s="778"/>
      <c r="M64" s="778"/>
      <c r="N64" s="778"/>
      <c r="O64" s="778"/>
    </row>
    <row r="65" spans="2:15">
      <c r="B65" s="783"/>
      <c r="C65" s="777"/>
      <c r="D65" s="777"/>
      <c r="E65" s="777"/>
      <c r="F65" s="777"/>
      <c r="G65" s="777"/>
      <c r="H65" s="777"/>
      <c r="I65" s="777"/>
      <c r="J65" s="777"/>
      <c r="K65" s="792"/>
      <c r="L65" s="778"/>
      <c r="M65" s="778"/>
      <c r="N65" s="778"/>
      <c r="O65" s="778"/>
    </row>
    <row r="66" spans="2:15">
      <c r="B66" s="783"/>
      <c r="C66" s="777"/>
      <c r="D66" s="777"/>
      <c r="E66" s="777"/>
      <c r="F66" s="777"/>
      <c r="G66" s="777"/>
      <c r="H66" s="777"/>
      <c r="I66" s="777"/>
      <c r="J66" s="777"/>
      <c r="K66" s="792"/>
      <c r="L66" s="778"/>
      <c r="M66" s="778"/>
      <c r="N66" s="778"/>
      <c r="O66" s="778"/>
    </row>
    <row r="67" spans="2:15">
      <c r="B67" s="783"/>
      <c r="C67" s="777"/>
      <c r="D67" s="777"/>
      <c r="E67" s="777"/>
      <c r="F67" s="777"/>
      <c r="G67" s="777"/>
      <c r="H67" s="777"/>
      <c r="I67" s="777"/>
      <c r="J67" s="777"/>
      <c r="K67" s="792"/>
      <c r="L67" s="778"/>
      <c r="M67" s="778"/>
      <c r="N67" s="778"/>
      <c r="O67" s="778"/>
    </row>
    <row r="68" spans="2:15">
      <c r="B68" s="783"/>
      <c r="C68" s="777"/>
      <c r="D68" s="777"/>
      <c r="E68" s="777"/>
      <c r="F68" s="777"/>
      <c r="G68" s="777"/>
      <c r="H68" s="777"/>
      <c r="I68" s="777"/>
      <c r="J68" s="777"/>
      <c r="K68" s="792"/>
      <c r="L68" s="778"/>
      <c r="M68" s="778"/>
      <c r="N68" s="778"/>
      <c r="O68" s="778"/>
    </row>
    <row r="69" spans="2:15">
      <c r="B69" s="783"/>
      <c r="C69" s="777"/>
      <c r="D69" s="777"/>
      <c r="E69" s="777"/>
      <c r="F69" s="777"/>
      <c r="G69" s="777"/>
      <c r="H69" s="777"/>
      <c r="I69" s="777"/>
      <c r="J69" s="777"/>
      <c r="K69" s="792"/>
      <c r="L69" s="778"/>
      <c r="M69" s="778"/>
      <c r="N69" s="778"/>
      <c r="O69" s="778"/>
    </row>
    <row r="70" spans="2:15">
      <c r="B70" s="783"/>
      <c r="C70" s="777"/>
      <c r="D70" s="777"/>
      <c r="E70" s="777"/>
      <c r="F70" s="777"/>
      <c r="G70" s="777"/>
      <c r="H70" s="777"/>
      <c r="I70" s="777"/>
      <c r="J70" s="777"/>
      <c r="K70" s="792"/>
      <c r="L70" s="778"/>
      <c r="M70" s="778"/>
      <c r="N70" s="778"/>
      <c r="O70" s="778"/>
    </row>
    <row r="71" spans="2:15">
      <c r="B71" s="783"/>
      <c r="C71" s="777"/>
      <c r="D71" s="777"/>
      <c r="E71" s="777"/>
      <c r="F71" s="777"/>
      <c r="G71" s="777"/>
      <c r="H71" s="777"/>
      <c r="I71" s="777"/>
      <c r="J71" s="777"/>
      <c r="K71" s="792"/>
      <c r="L71" s="778"/>
      <c r="M71" s="778"/>
      <c r="N71" s="778"/>
      <c r="O71" s="778"/>
    </row>
    <row r="72" spans="2:15">
      <c r="B72" s="783"/>
      <c r="C72" s="777"/>
      <c r="D72" s="777"/>
      <c r="E72" s="777"/>
      <c r="F72" s="777"/>
      <c r="G72" s="777"/>
      <c r="H72" s="777"/>
      <c r="I72" s="777"/>
      <c r="J72" s="777"/>
      <c r="K72" s="792"/>
      <c r="L72" s="778"/>
      <c r="M72" s="778"/>
      <c r="N72" s="778"/>
      <c r="O72" s="778"/>
    </row>
    <row r="73" spans="2:15">
      <c r="B73" s="783"/>
      <c r="C73" s="777"/>
      <c r="D73" s="777"/>
      <c r="E73" s="777"/>
      <c r="F73" s="777"/>
      <c r="G73" s="777"/>
      <c r="H73" s="777"/>
      <c r="I73" s="777"/>
      <c r="J73" s="777"/>
      <c r="K73" s="792"/>
      <c r="L73" s="778"/>
      <c r="M73" s="778"/>
      <c r="N73" s="778"/>
      <c r="O73" s="778"/>
    </row>
    <row r="74" spans="2:15">
      <c r="B74" s="783"/>
      <c r="C74" s="777"/>
      <c r="D74" s="777"/>
      <c r="E74" s="777"/>
      <c r="F74" s="777"/>
      <c r="G74" s="777"/>
      <c r="H74" s="777"/>
      <c r="I74" s="777"/>
      <c r="J74" s="777"/>
      <c r="K74" s="792"/>
      <c r="L74" s="778"/>
      <c r="M74" s="778"/>
      <c r="N74" s="778"/>
      <c r="O74" s="778"/>
    </row>
    <row r="75" spans="2:15">
      <c r="B75" s="783"/>
      <c r="C75" s="777"/>
      <c r="D75" s="777"/>
      <c r="E75" s="777"/>
      <c r="F75" s="777"/>
      <c r="G75" s="777"/>
      <c r="H75" s="777"/>
      <c r="I75" s="777"/>
      <c r="J75" s="777"/>
      <c r="K75" s="792"/>
      <c r="L75" s="778"/>
      <c r="M75" s="778"/>
      <c r="N75" s="778"/>
      <c r="O75" s="778"/>
    </row>
    <row r="76" spans="2:15">
      <c r="B76" s="783"/>
      <c r="C76" s="777"/>
      <c r="D76" s="777"/>
      <c r="E76" s="777"/>
      <c r="F76" s="777"/>
      <c r="G76" s="777"/>
      <c r="H76" s="777"/>
      <c r="I76" s="777"/>
      <c r="J76" s="777"/>
      <c r="K76" s="792"/>
      <c r="L76" s="778"/>
      <c r="M76" s="778"/>
      <c r="N76" s="778"/>
      <c r="O76" s="778"/>
    </row>
    <row r="77" spans="2:15">
      <c r="B77" s="783"/>
      <c r="C77" s="777"/>
      <c r="D77" s="777"/>
      <c r="E77" s="777"/>
      <c r="F77" s="777"/>
      <c r="G77" s="777"/>
      <c r="H77" s="777"/>
      <c r="I77" s="777"/>
      <c r="J77" s="777"/>
      <c r="K77" s="792"/>
      <c r="L77" s="778"/>
      <c r="M77" s="778"/>
      <c r="N77" s="778"/>
      <c r="O77" s="778"/>
    </row>
    <row r="78" spans="2:15">
      <c r="B78" s="783"/>
      <c r="C78" s="777"/>
      <c r="D78" s="777"/>
      <c r="E78" s="777"/>
      <c r="F78" s="777"/>
      <c r="G78" s="777"/>
      <c r="H78" s="777"/>
      <c r="I78" s="777"/>
      <c r="J78" s="777"/>
      <c r="K78" s="792"/>
      <c r="L78" s="778"/>
      <c r="M78" s="778"/>
      <c r="N78" s="778"/>
      <c r="O78" s="778"/>
    </row>
    <row r="79" spans="2:15">
      <c r="B79" s="783"/>
      <c r="C79" s="777"/>
      <c r="D79" s="777"/>
      <c r="E79" s="777"/>
      <c r="F79" s="777"/>
      <c r="G79" s="777"/>
      <c r="H79" s="777"/>
      <c r="I79" s="777"/>
      <c r="J79" s="777"/>
      <c r="K79" s="792"/>
      <c r="L79" s="778"/>
      <c r="M79" s="778"/>
      <c r="N79" s="778"/>
      <c r="O79" s="778"/>
    </row>
    <row r="80" spans="2:15">
      <c r="B80" s="783"/>
      <c r="C80" s="777"/>
      <c r="D80" s="777"/>
      <c r="E80" s="777"/>
      <c r="F80" s="777"/>
      <c r="G80" s="777"/>
      <c r="H80" s="777"/>
      <c r="I80" s="777"/>
      <c r="J80" s="777"/>
      <c r="K80" s="792"/>
      <c r="L80" s="778"/>
      <c r="M80" s="778"/>
      <c r="N80" s="778"/>
      <c r="O80" s="778"/>
    </row>
    <row r="81" spans="2:15">
      <c r="B81" s="783"/>
      <c r="C81" s="777"/>
      <c r="D81" s="777"/>
      <c r="E81" s="777"/>
      <c r="F81" s="777"/>
      <c r="G81" s="777"/>
      <c r="H81" s="777"/>
      <c r="I81" s="777"/>
      <c r="J81" s="777"/>
      <c r="K81" s="792"/>
      <c r="L81" s="778"/>
      <c r="M81" s="778"/>
      <c r="N81" s="778"/>
      <c r="O81" s="778"/>
    </row>
    <row r="82" spans="2:15">
      <c r="B82" s="783"/>
      <c r="C82" s="777"/>
      <c r="D82" s="777"/>
      <c r="E82" s="777"/>
      <c r="F82" s="777"/>
      <c r="G82" s="777"/>
      <c r="H82" s="777"/>
      <c r="I82" s="777"/>
      <c r="J82" s="777"/>
      <c r="K82" s="792"/>
      <c r="L82" s="778"/>
      <c r="M82" s="778"/>
      <c r="N82" s="778"/>
      <c r="O82" s="778"/>
    </row>
    <row r="83" spans="2:15">
      <c r="B83" s="783"/>
      <c r="C83" s="777"/>
      <c r="D83" s="777"/>
      <c r="E83" s="777"/>
      <c r="F83" s="777"/>
      <c r="G83" s="777"/>
      <c r="H83" s="777"/>
      <c r="I83" s="777"/>
      <c r="J83" s="777"/>
      <c r="K83" s="792"/>
      <c r="L83" s="778"/>
      <c r="M83" s="778"/>
      <c r="N83" s="778"/>
      <c r="O83" s="778"/>
    </row>
    <row r="84" spans="2:15">
      <c r="B84" s="783"/>
      <c r="C84" s="777"/>
      <c r="D84" s="777"/>
      <c r="E84" s="777"/>
      <c r="F84" s="777"/>
      <c r="G84" s="777"/>
      <c r="H84" s="777"/>
      <c r="I84" s="777"/>
      <c r="J84" s="777"/>
      <c r="K84" s="792"/>
      <c r="L84" s="778"/>
      <c r="M84" s="778"/>
      <c r="N84" s="778"/>
      <c r="O84" s="778"/>
    </row>
    <row r="85" spans="2:15">
      <c r="B85" s="783"/>
      <c r="C85" s="777"/>
      <c r="D85" s="777"/>
      <c r="E85" s="777"/>
      <c r="F85" s="777"/>
      <c r="G85" s="777"/>
      <c r="H85" s="777"/>
      <c r="I85" s="777"/>
      <c r="J85" s="777"/>
      <c r="K85" s="792"/>
      <c r="L85" s="778"/>
      <c r="M85" s="778"/>
      <c r="N85" s="778"/>
      <c r="O85" s="778"/>
    </row>
    <row r="86" spans="2:15">
      <c r="B86" s="783"/>
      <c r="C86" s="777"/>
      <c r="D86" s="777"/>
      <c r="E86" s="777"/>
      <c r="F86" s="777"/>
      <c r="G86" s="777"/>
      <c r="H86" s="777"/>
      <c r="I86" s="777"/>
      <c r="J86" s="777"/>
      <c r="K86" s="792"/>
      <c r="L86" s="778"/>
      <c r="M86" s="778"/>
      <c r="N86" s="778"/>
      <c r="O86" s="778"/>
    </row>
    <row r="87" spans="2:15">
      <c r="B87" s="783"/>
      <c r="C87" s="777"/>
      <c r="D87" s="777"/>
      <c r="E87" s="777"/>
      <c r="F87" s="777"/>
      <c r="G87" s="777"/>
      <c r="H87" s="777"/>
      <c r="I87" s="777"/>
      <c r="J87" s="777"/>
      <c r="K87" s="792"/>
      <c r="L87" s="778"/>
      <c r="M87" s="778"/>
      <c r="N87" s="778"/>
      <c r="O87" s="778"/>
    </row>
    <row r="88" spans="2:15">
      <c r="B88" s="783"/>
      <c r="C88" s="777"/>
      <c r="D88" s="777"/>
      <c r="E88" s="777"/>
      <c r="F88" s="777"/>
      <c r="G88" s="777"/>
      <c r="H88" s="777"/>
      <c r="I88" s="777"/>
      <c r="J88" s="777"/>
      <c r="K88" s="792"/>
      <c r="L88" s="778"/>
      <c r="M88" s="778"/>
      <c r="N88" s="778"/>
      <c r="O88" s="778"/>
    </row>
    <row r="89" spans="2:15">
      <c r="B89" s="783"/>
      <c r="C89" s="777"/>
      <c r="D89" s="777"/>
      <c r="E89" s="777"/>
      <c r="F89" s="777"/>
      <c r="G89" s="777"/>
      <c r="H89" s="777"/>
      <c r="I89" s="777"/>
      <c r="J89" s="777"/>
      <c r="K89" s="792"/>
      <c r="L89" s="778"/>
      <c r="M89" s="778"/>
      <c r="N89" s="778"/>
      <c r="O89" s="778"/>
    </row>
    <row r="90" spans="2:15">
      <c r="B90" s="783"/>
      <c r="C90" s="777"/>
      <c r="D90" s="777"/>
      <c r="E90" s="777"/>
      <c r="F90" s="777"/>
      <c r="G90" s="777"/>
      <c r="H90" s="777"/>
      <c r="I90" s="777"/>
      <c r="J90" s="777"/>
      <c r="K90" s="792"/>
      <c r="L90" s="778"/>
      <c r="M90" s="778"/>
      <c r="N90" s="778"/>
      <c r="O90" s="778"/>
    </row>
    <row r="91" spans="2:15">
      <c r="B91" s="783"/>
      <c r="C91" s="777"/>
      <c r="D91" s="777"/>
      <c r="E91" s="777"/>
      <c r="F91" s="777"/>
      <c r="G91" s="777"/>
      <c r="H91" s="777"/>
      <c r="I91" s="777"/>
      <c r="J91" s="777"/>
      <c r="K91" s="792"/>
      <c r="L91" s="778"/>
      <c r="M91" s="778"/>
      <c r="N91" s="778"/>
      <c r="O91" s="778"/>
    </row>
    <row r="92" spans="2:15">
      <c r="B92" s="783"/>
      <c r="C92" s="777"/>
      <c r="D92" s="777"/>
      <c r="E92" s="777"/>
      <c r="F92" s="777"/>
      <c r="G92" s="777"/>
      <c r="H92" s="777"/>
      <c r="I92" s="777"/>
      <c r="J92" s="777"/>
      <c r="K92" s="792"/>
      <c r="L92" s="778"/>
      <c r="M92" s="778"/>
      <c r="N92" s="778"/>
      <c r="O92" s="778"/>
    </row>
    <row r="93" spans="2:15">
      <c r="B93" s="783"/>
      <c r="C93" s="777"/>
      <c r="D93" s="777"/>
      <c r="E93" s="777"/>
      <c r="F93" s="777"/>
      <c r="G93" s="777"/>
      <c r="H93" s="777"/>
      <c r="I93" s="777"/>
      <c r="J93" s="777"/>
      <c r="K93" s="792"/>
      <c r="L93" s="778"/>
      <c r="M93" s="778"/>
      <c r="N93" s="778"/>
      <c r="O93" s="778"/>
    </row>
    <row r="94" spans="2:15">
      <c r="B94" s="783"/>
      <c r="C94" s="777"/>
      <c r="D94" s="777"/>
      <c r="E94" s="777"/>
      <c r="F94" s="777"/>
      <c r="G94" s="777"/>
      <c r="H94" s="777"/>
      <c r="I94" s="777"/>
      <c r="J94" s="777"/>
      <c r="K94" s="792"/>
      <c r="L94" s="778"/>
      <c r="M94" s="778"/>
      <c r="N94" s="778"/>
      <c r="O94" s="778"/>
    </row>
    <row r="95" spans="2:15">
      <c r="B95" s="789"/>
      <c r="C95" s="790"/>
      <c r="D95" s="790"/>
      <c r="E95" s="790"/>
      <c r="F95" s="790"/>
      <c r="G95" s="790"/>
      <c r="H95" s="790"/>
      <c r="I95" s="790"/>
      <c r="J95" s="790"/>
      <c r="K95" s="791"/>
      <c r="L95" s="778"/>
      <c r="M95" s="778"/>
      <c r="N95" s="778"/>
      <c r="O95" s="778"/>
    </row>
    <row r="96" spans="2:15">
      <c r="K96" s="778"/>
      <c r="L96" s="778"/>
      <c r="M96" s="778"/>
      <c r="N96" s="778"/>
      <c r="O96" s="778"/>
    </row>
    <row r="97" spans="2:15" ht="12.75" customHeight="1">
      <c r="B97" s="906" t="s">
        <v>4338</v>
      </c>
      <c r="C97" s="907"/>
      <c r="D97" s="907"/>
      <c r="E97" s="907"/>
      <c r="F97" s="907"/>
      <c r="G97" s="907"/>
      <c r="H97" s="907"/>
      <c r="I97" s="907"/>
      <c r="J97" s="907"/>
      <c r="K97" s="908"/>
      <c r="L97" s="760"/>
      <c r="M97" s="760"/>
      <c r="N97" s="760"/>
      <c r="O97" s="760"/>
    </row>
    <row r="98" spans="2:15" ht="5.25" customHeight="1">
      <c r="C98" s="380"/>
      <c r="D98" s="744"/>
      <c r="E98" s="732"/>
      <c r="F98" s="732"/>
      <c r="G98" s="732"/>
      <c r="H98" s="732"/>
      <c r="I98" s="732"/>
      <c r="J98" s="732"/>
      <c r="K98" s="738"/>
      <c r="L98" s="738"/>
      <c r="M98" s="738"/>
      <c r="N98" s="738"/>
      <c r="O98" s="761"/>
    </row>
    <row r="99" spans="2:15" ht="12.75" customHeight="1">
      <c r="B99" s="729">
        <f>'F1'!$K$17</f>
        <v>0</v>
      </c>
      <c r="C99" s="730"/>
      <c r="D99" s="730"/>
      <c r="E99" s="730"/>
      <c r="F99" s="730"/>
      <c r="G99" s="730"/>
      <c r="H99" s="730"/>
      <c r="I99" s="730"/>
      <c r="J99" s="730"/>
      <c r="K99" s="731"/>
      <c r="L99" s="739"/>
      <c r="M99" s="739"/>
      <c r="N99" s="739"/>
      <c r="O99" s="739"/>
    </row>
    <row r="100" spans="2:15" ht="12.75">
      <c r="K100" s="779"/>
      <c r="L100" s="778"/>
      <c r="M100" s="778"/>
      <c r="N100" s="778"/>
      <c r="O100" s="778"/>
    </row>
    <row r="101" spans="2:15">
      <c r="K101" s="567" t="s">
        <v>4340</v>
      </c>
      <c r="L101" s="778"/>
      <c r="M101" s="778"/>
      <c r="N101" s="778"/>
      <c r="O101" s="778"/>
    </row>
  </sheetData>
  <sheetProtection algorithmName="SHA-512" hashValue="NCvRfNk5mrb5aUk6awGeHNB8iX0n3T3y23ANcKgohm4zKSYPGrq0A4crsJsxN0Xqj3rHzOWrc7sRedGldxR4IA==" saltValue="+2Qh+ySQ1TOzTD8qf9FBsA==" spinCount="100000" sheet="1" formatCells="0" formatRows="0"/>
  <mergeCells count="1">
    <mergeCell ref="C3:J3"/>
  </mergeCells>
  <phoneticPr fontId="0" type="noConversion"/>
  <printOptions horizontalCentered="1" verticalCentered="1" gridLinesSet="0"/>
  <pageMargins left="0.43307086614173229" right="0.6692913385826772" top="0.31496062992125984" bottom="0.47244094488188981" header="0.35433070866141736" footer="0.51181102362204722"/>
  <pageSetup paperSize="9" scale="71" orientation="portrait" horizontalDpi="4294967292" verticalDpi="4294967292"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syncVertical="1" syncRef="A1" codeName="Sheet14"/>
  <dimension ref="B2:O99"/>
  <sheetViews>
    <sheetView showGridLines="0" showZeros="0" zoomScaleNormal="100" zoomScaleSheetLayoutView="100" workbookViewId="0"/>
  </sheetViews>
  <sheetFormatPr defaultColWidth="9.42578125" defaultRowHeight="11.25"/>
  <cols>
    <col min="1" max="1" width="2.28515625" style="175" customWidth="1"/>
    <col min="2" max="2" width="4.7109375" style="175" customWidth="1"/>
    <col min="3" max="3" width="37.140625" style="175" customWidth="1"/>
    <col min="4" max="7" width="11.85546875" style="175" customWidth="1"/>
    <col min="8" max="9" width="9.140625" style="175" hidden="1" customWidth="1"/>
    <col min="10" max="10" width="11.85546875" style="175" customWidth="1"/>
    <col min="11" max="11" width="5.85546875" style="175" customWidth="1"/>
    <col min="12" max="12" width="2.7109375" style="175" customWidth="1"/>
    <col min="13" max="254" width="9.42578125" style="175" customWidth="1"/>
    <col min="255" max="16384" width="9.42578125" style="175"/>
  </cols>
  <sheetData>
    <row r="2" spans="2:11">
      <c r="B2" s="780"/>
      <c r="C2" s="781"/>
      <c r="D2" s="781"/>
      <c r="E2" s="781"/>
      <c r="F2" s="781"/>
      <c r="G2" s="781"/>
      <c r="H2" s="781"/>
      <c r="I2" s="781"/>
      <c r="J2" s="781"/>
      <c r="K2" s="782"/>
    </row>
    <row r="3" spans="2:11" ht="16.5" customHeight="1">
      <c r="B3" s="783"/>
      <c r="C3" s="2031" t="s">
        <v>12079</v>
      </c>
      <c r="D3" s="2032"/>
      <c r="E3" s="2032"/>
      <c r="F3" s="2032"/>
      <c r="G3" s="2032"/>
      <c r="H3" s="2032"/>
      <c r="I3" s="2032"/>
      <c r="J3" s="2033"/>
      <c r="K3" s="784"/>
    </row>
    <row r="4" spans="2:11" ht="16.5" customHeight="1">
      <c r="B4" s="783"/>
      <c r="C4" s="1524" t="s">
        <v>2842</v>
      </c>
      <c r="D4" s="1525"/>
      <c r="E4" s="1525"/>
      <c r="F4" s="1525"/>
      <c r="G4" s="1525"/>
      <c r="H4" s="1525"/>
      <c r="I4" s="1525"/>
      <c r="J4" s="1526"/>
      <c r="K4" s="1282"/>
    </row>
    <row r="5" spans="2:11" s="362" customFormat="1" ht="12.75">
      <c r="B5" s="785"/>
      <c r="C5" s="786"/>
      <c r="D5" s="786"/>
      <c r="E5" s="786"/>
      <c r="F5" s="786"/>
      <c r="G5" s="786"/>
      <c r="H5" s="786"/>
      <c r="I5" s="786"/>
      <c r="J5" s="786"/>
      <c r="K5" s="784"/>
    </row>
    <row r="6" spans="2:11">
      <c r="B6" s="783"/>
      <c r="C6" s="777"/>
      <c r="D6" s="777"/>
      <c r="E6" s="777"/>
      <c r="F6" s="777"/>
      <c r="G6" s="777"/>
      <c r="H6" s="777"/>
      <c r="I6" s="777"/>
      <c r="J6" s="787" t="s">
        <v>2487</v>
      </c>
      <c r="K6" s="788"/>
    </row>
    <row r="7" spans="2:11">
      <c r="B7" s="783"/>
      <c r="C7" s="176" t="s">
        <v>2109</v>
      </c>
      <c r="D7" s="1030" t="str">
        <f>IF('F1'!AP37="","0",YEAR('F1'!AP37))</f>
        <v>0</v>
      </c>
      <c r="E7" s="1030">
        <f>D7+1</f>
        <v>1</v>
      </c>
      <c r="F7" s="1031">
        <f>E7+1</f>
        <v>2</v>
      </c>
      <c r="G7" s="1031">
        <f>F7+1</f>
        <v>3</v>
      </c>
      <c r="H7" s="1031">
        <f>G7+1</f>
        <v>4</v>
      </c>
      <c r="I7" s="1031">
        <f>H7+1</f>
        <v>5</v>
      </c>
      <c r="J7" s="1031" t="s">
        <v>716</v>
      </c>
      <c r="K7" s="788"/>
    </row>
    <row r="8" spans="2:11">
      <c r="B8" s="783"/>
      <c r="C8" s="177" t="s">
        <v>138</v>
      </c>
      <c r="D8" s="1163"/>
      <c r="E8" s="1163"/>
      <c r="F8" s="1163"/>
      <c r="G8" s="1163"/>
      <c r="H8" s="1163"/>
      <c r="I8" s="1163"/>
      <c r="J8" s="1163"/>
      <c r="K8" s="788"/>
    </row>
    <row r="9" spans="2:11" ht="9.9499999999999993" customHeight="1">
      <c r="B9" s="783"/>
      <c r="C9" s="179" t="s">
        <v>2273</v>
      </c>
      <c r="D9" s="1163">
        <f>SUMIF('F10'!$O$7:$O$700,"1.1.Terr"&amp;D7,'F10'!$H$7:$H$700)</f>
        <v>0</v>
      </c>
      <c r="E9" s="1163">
        <f>SUMIF('F10'!$O$7:$O$700,"1.1.Terr"&amp;E7,'F10'!$H$7:$H$700)</f>
        <v>0</v>
      </c>
      <c r="F9" s="1163">
        <f>SUMIF('F10'!$O$7:$O$700,"1.1.Terr"&amp;F7,'F10'!$H$7:$H$700)</f>
        <v>0</v>
      </c>
      <c r="G9" s="1163">
        <f>SUMIF('F10'!$O$7:$O$700,"1.1.Terr"&amp;G7,'F10'!$H$7:$H$700)</f>
        <v>0</v>
      </c>
      <c r="H9" s="1163">
        <f>SUMIF('F10'!$O$7:$O$700,"1.1.Terr"&amp;H7,'F10'!$H$7:$H$700)</f>
        <v>0</v>
      </c>
      <c r="I9" s="1163">
        <f>SUMIF('F10'!$O$7:$O$700,"1.1.Terr"&amp;I7,'F10'!$H$7:$H$700)</f>
        <v>0</v>
      </c>
      <c r="J9" s="1163">
        <f>SUM(D9:I9)</f>
        <v>0</v>
      </c>
      <c r="K9" s="788"/>
    </row>
    <row r="10" spans="2:11" ht="9.9499999999999993" customHeight="1">
      <c r="B10" s="783"/>
      <c r="C10" s="179" t="s">
        <v>2274</v>
      </c>
      <c r="D10" s="1164">
        <f t="shared" ref="D10:J10" si="0">D12+D13+D18</f>
        <v>0</v>
      </c>
      <c r="E10" s="1164">
        <f t="shared" si="0"/>
        <v>0</v>
      </c>
      <c r="F10" s="1164">
        <f t="shared" si="0"/>
        <v>0</v>
      </c>
      <c r="G10" s="1164">
        <f t="shared" si="0"/>
        <v>0</v>
      </c>
      <c r="H10" s="1164">
        <f t="shared" si="0"/>
        <v>0</v>
      </c>
      <c r="I10" s="1164">
        <f t="shared" si="0"/>
        <v>0</v>
      </c>
      <c r="J10" s="1164">
        <f t="shared" si="0"/>
        <v>0</v>
      </c>
      <c r="K10" s="788"/>
    </row>
    <row r="11" spans="2:11" ht="9.9499999999999993" customHeight="1">
      <c r="B11" s="783"/>
      <c r="C11" s="179" t="s">
        <v>139</v>
      </c>
      <c r="D11" s="1163"/>
      <c r="E11" s="1163"/>
      <c r="F11" s="1163"/>
      <c r="G11" s="1163"/>
      <c r="H11" s="1163"/>
      <c r="I11" s="1163"/>
      <c r="J11" s="1163">
        <f>SUM(D11:I11)</f>
        <v>0</v>
      </c>
      <c r="K11" s="788"/>
    </row>
    <row r="12" spans="2:11" ht="9.9499999999999993" customHeight="1">
      <c r="B12" s="783"/>
      <c r="C12" s="179" t="s">
        <v>2275</v>
      </c>
      <c r="D12" s="1163">
        <f>SUMIF('F10'!$O$7:$O$700,"1.2.1.Ed"&amp;D7,'F10'!$H$7:$H$700)</f>
        <v>0</v>
      </c>
      <c r="E12" s="1163">
        <f>SUMIF('F10'!$O$7:$O$700,"1.2.1.Ed"&amp;E7,'F10'!$H$7:$H$700)</f>
        <v>0</v>
      </c>
      <c r="F12" s="1163">
        <f>SUMIF('F10'!$O$7:$O$700,"1.2.1.Ed"&amp;F7,'F10'!$H$7:$H$700)</f>
        <v>0</v>
      </c>
      <c r="G12" s="1163">
        <f>SUMIF('F10'!$O$7:$O$700,"1.2.1.Ed"&amp;G7,'F10'!$H$7:$H$700)</f>
        <v>0</v>
      </c>
      <c r="H12" s="1163">
        <f>SUMIF('F10'!$O$7:$O$700,"1.2.1.Ed"&amp;H7,'F10'!$H$7:$H$700)</f>
        <v>0</v>
      </c>
      <c r="I12" s="1163">
        <f>SUMIF('F10'!$O$7:$O$700,"1.2.1.Ed"&amp;I7,'F10'!$H$7:$H$700)</f>
        <v>0</v>
      </c>
      <c r="J12" s="1163">
        <f>SUM(D12:I12)</f>
        <v>0</v>
      </c>
      <c r="K12" s="788"/>
    </row>
    <row r="13" spans="2:11" ht="9.9499999999999993" customHeight="1">
      <c r="B13" s="783"/>
      <c r="C13" s="179" t="s">
        <v>159</v>
      </c>
      <c r="D13" s="1164">
        <f t="shared" ref="D13:J13" si="1">SUM(D14:D17)</f>
        <v>0</v>
      </c>
      <c r="E13" s="1164">
        <f t="shared" si="1"/>
        <v>0</v>
      </c>
      <c r="F13" s="1164">
        <f t="shared" si="1"/>
        <v>0</v>
      </c>
      <c r="G13" s="1164">
        <f t="shared" si="1"/>
        <v>0</v>
      </c>
      <c r="H13" s="1164">
        <f t="shared" si="1"/>
        <v>0</v>
      </c>
      <c r="I13" s="1164">
        <f t="shared" si="1"/>
        <v>0</v>
      </c>
      <c r="J13" s="1164">
        <f t="shared" si="1"/>
        <v>0</v>
      </c>
      <c r="K13" s="788"/>
    </row>
    <row r="14" spans="2:11" ht="9.9499999999999993" customHeight="1">
      <c r="B14" s="783"/>
      <c r="C14" s="179" t="s">
        <v>2276</v>
      </c>
      <c r="D14" s="1163">
        <f>SUMIF('F10'!$O$7:$O$700,"1.2.2.1."&amp;D7,'F10'!$H$7:$H$700)</f>
        <v>0</v>
      </c>
      <c r="E14" s="1163">
        <f>SUMIF('F10'!$O$7:$O$700,"1.2.2.1."&amp;E7,'F10'!$H$7:$H$700)</f>
        <v>0</v>
      </c>
      <c r="F14" s="1163">
        <f>SUMIF('F10'!$O$7:$O$700,"1.2.2.1."&amp;F7,'F10'!$H$7:$H$700)</f>
        <v>0</v>
      </c>
      <c r="G14" s="1163">
        <f>SUMIF('F10'!$O$7:$O$700,"1.2.2.1."&amp;G7,'F10'!$H$7:$H$700)</f>
        <v>0</v>
      </c>
      <c r="H14" s="1163">
        <f>SUMIF('F10'!$O$7:$O$700,"1.2.2.1."&amp;H7,'F10'!$H$7:$H$700)</f>
        <v>0</v>
      </c>
      <c r="I14" s="1163">
        <f>SUMIF('F10'!$O$7:$O$700,"1.2.2.1."&amp;I7,'F10'!$H$7:$H$700)</f>
        <v>0</v>
      </c>
      <c r="J14" s="1163">
        <f>SUM(D14:I14)</f>
        <v>0</v>
      </c>
      <c r="K14" s="788"/>
    </row>
    <row r="15" spans="2:11" ht="9.9499999999999993" customHeight="1">
      <c r="B15" s="783"/>
      <c r="C15" s="179" t="s">
        <v>2277</v>
      </c>
      <c r="D15" s="1163">
        <f>SUMIF('F10'!$O$7:$O$700,"1.2.2.2."&amp;D7,'F10'!$H$7:$H$700)</f>
        <v>0</v>
      </c>
      <c r="E15" s="1163">
        <f>SUMIF('F10'!$O$7:$O$700,"1.2.2.2."&amp;E7,'F10'!$H$7:$H$700)</f>
        <v>0</v>
      </c>
      <c r="F15" s="1163">
        <f>SUMIF('F10'!$O$7:$O$700,"1.2.2.2."&amp;F7,'F10'!$H$7:$H$700)</f>
        <v>0</v>
      </c>
      <c r="G15" s="1163">
        <f>SUMIF('F10'!$O$7:$O$700,"1.2.2.2."&amp;G7,'F10'!$H$7:$H$700)</f>
        <v>0</v>
      </c>
      <c r="H15" s="1163">
        <f>SUMIF('F10'!$O$7:$O$700,"1.2.2.2."&amp;H7,'F10'!$H$7:$H$700)</f>
        <v>0</v>
      </c>
      <c r="I15" s="1163">
        <f>SUMIF('F10'!$O$7:$O$700,"1.2.2.2."&amp;I7,'F10'!$H$7:$H$700)</f>
        <v>0</v>
      </c>
      <c r="J15" s="1163">
        <f>SUM(D15:I15)</f>
        <v>0</v>
      </c>
      <c r="K15" s="788"/>
    </row>
    <row r="16" spans="2:11" ht="9.9499999999999993" customHeight="1">
      <c r="B16" s="783"/>
      <c r="C16" s="179" t="s">
        <v>2278</v>
      </c>
      <c r="D16" s="1163">
        <f>SUMIF('F10'!$O$7:$O$700,"1.2.2.3."&amp;D7,'F10'!$H$7:$H$700)</f>
        <v>0</v>
      </c>
      <c r="E16" s="1163">
        <f>SUMIF('F10'!$O$7:$O$700,"1.2.2.3."&amp;E7,'F10'!$H$7:$H$700)</f>
        <v>0</v>
      </c>
      <c r="F16" s="1163">
        <f>SUMIF('F10'!$O$7:$O$700,"1.2.2.3."&amp;F7,'F10'!$H$7:$H$700)</f>
        <v>0</v>
      </c>
      <c r="G16" s="1163">
        <f>SUMIF('F10'!$O$7:$O$700,"1.2.2.3."&amp;G7,'F10'!$H$7:$H$700)</f>
        <v>0</v>
      </c>
      <c r="H16" s="1163">
        <f>SUMIF('F10'!$O$7:$O$700,"1.2.2.3."&amp;H7,'F10'!$H$7:$H$700)</f>
        <v>0</v>
      </c>
      <c r="I16" s="1163">
        <f>SUMIF('F10'!$O$7:$O$700,"1.2.2.3."&amp;I7,'F10'!$H$7:$H$700)</f>
        <v>0</v>
      </c>
      <c r="J16" s="1163">
        <f>SUM(D16:I16)</f>
        <v>0</v>
      </c>
      <c r="K16" s="788"/>
    </row>
    <row r="17" spans="2:11" ht="9.9499999999999993" customHeight="1">
      <c r="B17" s="783"/>
      <c r="C17" s="179" t="s">
        <v>2279</v>
      </c>
      <c r="D17" s="1163">
        <f>SUMIF('F10'!$O$7:$O$700,"1.2.2.4."&amp;D7,'F10'!$H$7:$H$700)</f>
        <v>0</v>
      </c>
      <c r="E17" s="1163">
        <f>SUMIF('F10'!$O$7:$O$700,"1.2.2.4."&amp;E7,'F10'!$H$7:$H$700)</f>
        <v>0</v>
      </c>
      <c r="F17" s="1163">
        <f>SUMIF('F10'!$O$7:$O$700,"1.2.2.4."&amp;F7,'F10'!$H$7:$H$700)</f>
        <v>0</v>
      </c>
      <c r="G17" s="1163">
        <f>SUMIF('F10'!$O$7:$O$700,"1.2.2.4."&amp;G7,'F10'!$H$7:$H$700)</f>
        <v>0</v>
      </c>
      <c r="H17" s="1163">
        <f>SUMIF('F10'!$O$7:$O$700,"1.2.2.4."&amp;H7,'F10'!$H$7:$H$700)</f>
        <v>0</v>
      </c>
      <c r="I17" s="1163">
        <f>SUMIF('F10'!$O$7:$O$700,"1.2.2.4."&amp;I7,'F10'!$H$7:$H$700)</f>
        <v>0</v>
      </c>
      <c r="J17" s="1163">
        <f>SUM(D17:I17)</f>
        <v>0</v>
      </c>
      <c r="K17" s="788"/>
    </row>
    <row r="18" spans="2:11" ht="9.9499999999999993" customHeight="1">
      <c r="B18" s="783"/>
      <c r="C18" s="179" t="s">
        <v>2120</v>
      </c>
      <c r="D18" s="1163">
        <f>SUMIF('F10'!$O$7:$O$700,"1.2.3.Ed"&amp;D7,'F10'!$H$7:$H$700)</f>
        <v>0</v>
      </c>
      <c r="E18" s="1163">
        <f>SUMIF('F10'!$O$7:$O$700,"1.2.3.Ed"&amp;E7,'F10'!$H$7:$H$700)</f>
        <v>0</v>
      </c>
      <c r="F18" s="1163">
        <f>SUMIF('F10'!$O$7:$O$700,"1.2.3.Ed"&amp;F7,'F10'!$H$7:$H$700)</f>
        <v>0</v>
      </c>
      <c r="G18" s="1163">
        <f>SUMIF('F10'!$O$7:$O$700,"1.2.3.Ed"&amp;G7,'F10'!$H$7:$H$700)</f>
        <v>0</v>
      </c>
      <c r="H18" s="1163">
        <f>SUMIF('F10'!$O$7:$O$700,"1.2.3.Ed"&amp;H7,'F10'!$H$7:$H$700)</f>
        <v>0</v>
      </c>
      <c r="I18" s="1163">
        <f>SUMIF('F10'!$O$7:$O$700,"1.2.3.Ed"&amp;I7,'F10'!$H$7:$H$700)</f>
        <v>0</v>
      </c>
      <c r="J18" s="1163">
        <f>SUM(D18:I18)</f>
        <v>0</v>
      </c>
      <c r="K18" s="788"/>
    </row>
    <row r="19" spans="2:11" ht="9.9499999999999993" customHeight="1">
      <c r="B19" s="783"/>
      <c r="C19" s="179" t="s">
        <v>2280</v>
      </c>
      <c r="D19" s="1165">
        <f t="shared" ref="D19:J19" si="2">SUM(D20:D21)</f>
        <v>0</v>
      </c>
      <c r="E19" s="1165">
        <f t="shared" si="2"/>
        <v>0</v>
      </c>
      <c r="F19" s="1165">
        <f t="shared" si="2"/>
        <v>0</v>
      </c>
      <c r="G19" s="1165">
        <f t="shared" si="2"/>
        <v>0</v>
      </c>
      <c r="H19" s="1165">
        <f t="shared" si="2"/>
        <v>0</v>
      </c>
      <c r="I19" s="1165">
        <f t="shared" si="2"/>
        <v>0</v>
      </c>
      <c r="J19" s="1165">
        <f t="shared" si="2"/>
        <v>0</v>
      </c>
      <c r="K19" s="788"/>
    </row>
    <row r="20" spans="2:11" ht="9.9499999999999993" customHeight="1">
      <c r="B20" s="783"/>
      <c r="C20" s="179" t="s">
        <v>2119</v>
      </c>
      <c r="D20" s="1163">
        <f>SUMIF('F10'!$O$7:$O$700,"1.3.1.Eq"&amp;D7,'F10'!$H$7:$H$700)</f>
        <v>0</v>
      </c>
      <c r="E20" s="1163">
        <f>SUMIF('F10'!$O$7:$O$700,"1.3.1.Eq"&amp;E7,'F10'!$H$7:$H$700)</f>
        <v>0</v>
      </c>
      <c r="F20" s="1163">
        <f>SUMIF('F10'!$O$7:$O$700,"1.3.1.Eq"&amp;F7,'F10'!$H$7:$H$700)</f>
        <v>0</v>
      </c>
      <c r="G20" s="1163">
        <f>SUMIF('F10'!$O$7:$O$700,"1.3.1.Eq"&amp;G7,'F10'!$H$7:$H$700)</f>
        <v>0</v>
      </c>
      <c r="H20" s="1163">
        <f>SUMIF('F10'!$O$7:$O$700,"1.3.1.Eq"&amp;H7,'F10'!$H$7:$H$700)</f>
        <v>0</v>
      </c>
      <c r="I20" s="1163">
        <f>SUMIF('F10'!$O$7:$O$700,"1.3.1.Eq"&amp;I7,'F10'!$H$7:$H$700)</f>
        <v>0</v>
      </c>
      <c r="J20" s="1163">
        <f>SUM(D20:I20)</f>
        <v>0</v>
      </c>
      <c r="K20" s="788"/>
    </row>
    <row r="21" spans="2:11" ht="9.9499999999999993" customHeight="1">
      <c r="B21" s="783"/>
      <c r="C21" s="179" t="s">
        <v>2118</v>
      </c>
      <c r="D21" s="1163">
        <f>SUMIF('F10'!$O$7:$O$700,"1.3.2.Eq"&amp;D7,'F10'!$H$7:$H$700)</f>
        <v>0</v>
      </c>
      <c r="E21" s="1163">
        <f>SUMIF('F10'!$O$7:$O$700,"1.3.2.Eq"&amp;E7,'F10'!$H$7:$H$700)</f>
        <v>0</v>
      </c>
      <c r="F21" s="1163">
        <f>SUMIF('F10'!$O$7:$O$700,"1.3.2.Eq"&amp;F7,'F10'!$H$7:$H$700)</f>
        <v>0</v>
      </c>
      <c r="G21" s="1163">
        <f>SUMIF('F10'!$O$7:$O$700,"1.3.2.Eq"&amp;G7,'F10'!$H$7:$H$700)</f>
        <v>0</v>
      </c>
      <c r="H21" s="1163">
        <f>SUMIF('F10'!$O$7:$O$700,"1.3.2.Eq"&amp;H7,'F10'!$H$7:$H$700)</f>
        <v>0</v>
      </c>
      <c r="I21" s="1163">
        <f>SUMIF('F10'!$O$7:$O$700,"1.3.2.Eq"&amp;I7,'F10'!$H$7:$H$700)</f>
        <v>0</v>
      </c>
      <c r="J21" s="1163">
        <f>SUM(D21:I21)</f>
        <v>0</v>
      </c>
      <c r="K21" s="788"/>
    </row>
    <row r="22" spans="2:11" ht="9.9499999999999993" customHeight="1">
      <c r="B22" s="783"/>
      <c r="C22" s="179" t="s">
        <v>140</v>
      </c>
      <c r="D22" s="1164">
        <f t="shared" ref="D22:J22" si="3">SUM(D23:D26)</f>
        <v>0</v>
      </c>
      <c r="E22" s="1164">
        <f t="shared" si="3"/>
        <v>0</v>
      </c>
      <c r="F22" s="1164">
        <f t="shared" si="3"/>
        <v>0</v>
      </c>
      <c r="G22" s="1164">
        <f t="shared" si="3"/>
        <v>0</v>
      </c>
      <c r="H22" s="1164">
        <f t="shared" si="3"/>
        <v>0</v>
      </c>
      <c r="I22" s="1164">
        <f t="shared" si="3"/>
        <v>0</v>
      </c>
      <c r="J22" s="1164">
        <f t="shared" si="3"/>
        <v>0</v>
      </c>
      <c r="K22" s="788"/>
    </row>
    <row r="23" spans="2:11" ht="9.9499999999999993" customHeight="1">
      <c r="B23" s="783"/>
      <c r="C23" s="179" t="s">
        <v>2281</v>
      </c>
      <c r="D23" s="1163">
        <f>SUMIF('F10'!$O$7:$O$700,"1.4.1.Ou"&amp;D7,'F10'!$H$7:$H$700)</f>
        <v>0</v>
      </c>
      <c r="E23" s="1163">
        <f>SUMIF('F10'!$O$7:$O$700,"1.4.1.Ou"&amp;E7,'F10'!$H$7:$H$700)</f>
        <v>0</v>
      </c>
      <c r="F23" s="1163">
        <f>SUMIF('F10'!$O$7:$O$700,"1.4.1.Ou"&amp;F7,'F10'!$H$7:$H$700)</f>
        <v>0</v>
      </c>
      <c r="G23" s="1163">
        <f>SUMIF('F10'!$O$7:$O$700,"1.4.1.Ou"&amp;G7,'F10'!$H$7:$H$700)</f>
        <v>0</v>
      </c>
      <c r="H23" s="1163">
        <f>SUMIF('F10'!$O$7:$O$700,"1.4.1.Ou"&amp;H7,'F10'!$H$7:$H$700)</f>
        <v>0</v>
      </c>
      <c r="I23" s="1163">
        <f>SUMIF('F10'!$O$7:$O$700,"1.4.1.Ou"&amp;I7,'F10'!$H$7:$H$700)</f>
        <v>0</v>
      </c>
      <c r="J23" s="1163">
        <f t="shared" ref="J23:J29" si="4">SUM(D23:I23)</f>
        <v>0</v>
      </c>
      <c r="K23" s="788"/>
    </row>
    <row r="24" spans="2:11" ht="9.9499999999999993" customHeight="1">
      <c r="B24" s="783"/>
      <c r="C24" s="179" t="s">
        <v>2282</v>
      </c>
      <c r="D24" s="1163">
        <f>SUMIF('F10'!$O$7:$O$700,"1.4.2.Ou"&amp;D7,'F10'!$H$7:$H$700)</f>
        <v>0</v>
      </c>
      <c r="E24" s="1163">
        <f>SUMIF('F10'!$O$7:$O$700,"1.4.2.Ou"&amp;E7,'F10'!$H$7:$H$700)</f>
        <v>0</v>
      </c>
      <c r="F24" s="1163">
        <f>SUMIF('F10'!$O$7:$O$700,"1.4.2.Ou"&amp;F7,'F10'!$H$7:$H$700)</f>
        <v>0</v>
      </c>
      <c r="G24" s="1163">
        <f>SUMIF('F10'!$O$7:$O$700,"1.4.2.Ou"&amp;G7,'F10'!$H$7:$H$700)</f>
        <v>0</v>
      </c>
      <c r="H24" s="1163">
        <f>SUMIF('F10'!$O$7:$O$700,"1.4.2.Ou"&amp;H7,'F10'!$H$7:$H$700)</f>
        <v>0</v>
      </c>
      <c r="I24" s="1163">
        <f>SUMIF('F10'!$O$7:$O$700,"1.4.2.Ou"&amp;I7,'F10'!$H$7:$H$700)</f>
        <v>0</v>
      </c>
      <c r="J24" s="1163">
        <f t="shared" si="4"/>
        <v>0</v>
      </c>
      <c r="K24" s="788"/>
    </row>
    <row r="25" spans="2:11" ht="9.9499999999999993" customHeight="1">
      <c r="B25" s="783"/>
      <c r="C25" s="179" t="s">
        <v>2283</v>
      </c>
      <c r="D25" s="1163">
        <f>SUMIF('F10'!$O$7:$O$700,"1.4.3.Ou"&amp;D7,'F10'!$H$7:$H$700)</f>
        <v>0</v>
      </c>
      <c r="E25" s="1163">
        <f>SUMIF('F10'!$O$7:$O$700,"1.4.3.Ou"&amp;E7,'F10'!$H$7:$H$700)</f>
        <v>0</v>
      </c>
      <c r="F25" s="1163">
        <f>SUMIF('F10'!$O$7:$O$700,"1.4.3.Ou"&amp;F7,'F10'!$H$7:$H$700)</f>
        <v>0</v>
      </c>
      <c r="G25" s="1163">
        <f>SUMIF('F10'!$O$7:$O$700,"1.4.3.Ou"&amp;G7,'F10'!$H$7:$H$700)</f>
        <v>0</v>
      </c>
      <c r="H25" s="1163">
        <f>SUMIF('F10'!$O$7:$O$700,"1.4.3.Ou"&amp;H7,'F10'!$H$7:$H$700)</f>
        <v>0</v>
      </c>
      <c r="I25" s="1163">
        <f>SUMIF('F10'!$O$7:$O$700,"1.4.3.Ou"&amp;I7,'F10'!$H$7:$H$700)</f>
        <v>0</v>
      </c>
      <c r="J25" s="1163">
        <f t="shared" si="4"/>
        <v>0</v>
      </c>
      <c r="K25" s="788"/>
    </row>
    <row r="26" spans="2:11" ht="9.9499999999999993" customHeight="1">
      <c r="B26" s="783"/>
      <c r="C26" s="179" t="s">
        <v>2284</v>
      </c>
      <c r="D26" s="1163">
        <f>SUMIF('F10'!$O$7:$O$700,"1.4.4.Ou"&amp;D7,'F10'!$H$7:$H$700)</f>
        <v>0</v>
      </c>
      <c r="E26" s="1163">
        <f>SUMIF('F10'!$O$7:$O$700,"1.4.4.Ou"&amp;E7,'F10'!$H$7:$H$700)</f>
        <v>0</v>
      </c>
      <c r="F26" s="1163">
        <f>SUMIF('F10'!$O$7:$O$700,"1.4.4.Ou"&amp;F7,'F10'!$H$7:$H$700)</f>
        <v>0</v>
      </c>
      <c r="G26" s="1163">
        <f>SUMIF('F10'!$O$7:$O$700,"1.4.4.Ou"&amp;G7,'F10'!$H$7:$H$700)</f>
        <v>0</v>
      </c>
      <c r="H26" s="1163">
        <f>SUMIF('F10'!$O$7:$O$700,"1.4.4.Ou"&amp;H7,'F10'!$H$7:$H$700)</f>
        <v>0</v>
      </c>
      <c r="I26" s="1163">
        <f>SUMIF('F10'!$O$7:$O$700,"1.4.4.Ou"&amp;I7,'F10'!$H$7:$H$700)</f>
        <v>0</v>
      </c>
      <c r="J26" s="1163">
        <f t="shared" si="4"/>
        <v>0</v>
      </c>
      <c r="K26" s="788"/>
    </row>
    <row r="27" spans="2:11" ht="9.9499999999999993" customHeight="1">
      <c r="B27" s="783"/>
      <c r="C27" s="179" t="s">
        <v>2285</v>
      </c>
      <c r="D27" s="1163">
        <f>SUMIF('F10'!$O$7:$O$700,"1.5.Equi"&amp;D7,'F10'!$H$7:$H$700)</f>
        <v>0</v>
      </c>
      <c r="E27" s="1163">
        <f>SUMIF('F10'!$O$7:$O$700,"1.5.Equi"&amp;E7,'F10'!$H$7:$H$700)</f>
        <v>0</v>
      </c>
      <c r="F27" s="1163">
        <f>SUMIF('F10'!$O$7:$O$700,"1.5.Equi"&amp;F7,'F10'!$H$7:$H$700)</f>
        <v>0</v>
      </c>
      <c r="G27" s="1163">
        <f>SUMIF('F10'!$O$7:$O$700,"1.5.Equi"&amp;G7,'F10'!$H$7:$H$700)</f>
        <v>0</v>
      </c>
      <c r="H27" s="1163">
        <f>SUMIF('F10'!$O$7:$O$700,"1.5.Equi"&amp;H7,'F10'!$H$7:$H$700)</f>
        <v>0</v>
      </c>
      <c r="I27" s="1163">
        <f>SUMIF('F10'!$O$7:$O$700,"1.5.Equi"&amp;I7,'F10'!$H$7:$H$700)</f>
        <v>0</v>
      </c>
      <c r="J27" s="1163">
        <f t="shared" si="4"/>
        <v>0</v>
      </c>
      <c r="K27" s="788"/>
    </row>
    <row r="28" spans="2:11" ht="9.9499999999999993" customHeight="1">
      <c r="B28" s="783"/>
      <c r="C28" s="179" t="s">
        <v>5981</v>
      </c>
      <c r="D28" s="1163">
        <f>SUMIF('F10'!$O$7:$O$700,"1.6.Equi"&amp;D7,'F10'!$H$7:$H$700)</f>
        <v>0</v>
      </c>
      <c r="E28" s="1163">
        <f>SUMIF('F10'!$O$7:$O$700,"1.6.Equi"&amp;E7,'F10'!$H$7:$H$700)</f>
        <v>0</v>
      </c>
      <c r="F28" s="1163">
        <f>SUMIF('F10'!$O$7:$O$700,"1.6.Equi"&amp;F7,'F10'!$H$7:$H$700)</f>
        <v>0</v>
      </c>
      <c r="G28" s="1163">
        <f>SUMIF('F10'!$O$7:$O$700,"1.6.Equi"&amp;G7,'F10'!$H$7:$H$700)</f>
        <v>0</v>
      </c>
      <c r="H28" s="1163">
        <f>SUMIF('F10'!$O$7:$O$700,"1.6.Equi"&amp;H7,'F10'!$H$7:$H$700)</f>
        <v>0</v>
      </c>
      <c r="I28" s="1163">
        <f>SUMIF('F10'!$O$7:$O$700,"1.6.Equi"&amp;I7,'F10'!$H$7:$H$700)</f>
        <v>0</v>
      </c>
      <c r="J28" s="1163">
        <f t="shared" si="4"/>
        <v>0</v>
      </c>
      <c r="K28" s="788"/>
    </row>
    <row r="29" spans="2:11" ht="9.9499999999999993" customHeight="1">
      <c r="B29" s="783"/>
      <c r="C29" s="179" t="s">
        <v>5982</v>
      </c>
      <c r="D29" s="1163">
        <f>SUMIF('F10'!$O$7:$O$700,"1.7.Mobi"&amp;D7,'F10'!$H$7:$H$700)</f>
        <v>0</v>
      </c>
      <c r="E29" s="1163">
        <f>SUMIF('F10'!$O$7:$O$700,"1.7.Mobi"&amp;E7,'F10'!$H$7:$H$700)</f>
        <v>0</v>
      </c>
      <c r="F29" s="1163">
        <f>SUMIF('F10'!$O$7:$O$700,"1.7.Mobi"&amp;F7,'F10'!$H$7:$H$700)</f>
        <v>0</v>
      </c>
      <c r="G29" s="1163">
        <f>SUMIF('F10'!$O$7:$O$700,"1.7.Mobi"&amp;G7,'F10'!$H$7:$H$700)</f>
        <v>0</v>
      </c>
      <c r="H29" s="1163">
        <f>SUMIF('F10'!$O$7:$O$700,"1.7.Mobi"&amp;H7,'F10'!$H$7:$H$700)</f>
        <v>0</v>
      </c>
      <c r="I29" s="1163">
        <f>SUMIF('F10'!$O$7:$O$700,"1.7.Mobi"&amp;I7,'F10'!$H$7:$H$700)</f>
        <v>0</v>
      </c>
      <c r="J29" s="1163">
        <f t="shared" si="4"/>
        <v>0</v>
      </c>
      <c r="K29" s="788"/>
    </row>
    <row r="30" spans="2:11" ht="9.9499999999999993" customHeight="1">
      <c r="B30" s="783"/>
      <c r="C30" s="179" t="s">
        <v>5984</v>
      </c>
      <c r="D30" s="1164">
        <f t="shared" ref="D30:I30" si="5">SUM(D31:D32)</f>
        <v>0</v>
      </c>
      <c r="E30" s="1164">
        <f t="shared" si="5"/>
        <v>0</v>
      </c>
      <c r="F30" s="1164">
        <f t="shared" si="5"/>
        <v>0</v>
      </c>
      <c r="G30" s="1164">
        <f t="shared" si="5"/>
        <v>0</v>
      </c>
      <c r="H30" s="1164">
        <f t="shared" si="5"/>
        <v>0</v>
      </c>
      <c r="I30" s="1164">
        <f t="shared" si="5"/>
        <v>0</v>
      </c>
      <c r="J30" s="1164">
        <f>SUM(J31:J32)</f>
        <v>0</v>
      </c>
      <c r="K30" s="788"/>
    </row>
    <row r="31" spans="2:11" ht="9.9499999999999993" customHeight="1">
      <c r="B31" s="783"/>
      <c r="C31" s="179" t="s">
        <v>5985</v>
      </c>
      <c r="D31" s="1163">
        <f>SUMIF('F10'!$O$7:$O$700,"1.8.1.Ma"&amp;D7,'F10'!$H$7:$H$700)</f>
        <v>0</v>
      </c>
      <c r="E31" s="1163">
        <f>SUMIF('F10'!$O$7:$O$700,"1.8.1.Ma"&amp;E7,'F10'!$H$7:$H$700)</f>
        <v>0</v>
      </c>
      <c r="F31" s="1163">
        <f>SUMIF('F10'!$O$7:$O$700,"1.8.1.Ma"&amp;F7,'F10'!$H$7:$H$700)</f>
        <v>0</v>
      </c>
      <c r="G31" s="1163">
        <f>SUMIF('F10'!$O$7:$O$700,"1.8.1.Ma"&amp;G7,'F10'!$H$7:$H$700)</f>
        <v>0</v>
      </c>
      <c r="H31" s="1163">
        <f>SUMIF('F10'!$O$7:$O$700,"1.8.1.Ma"&amp;H7,'F10'!$H$7:$H$700)</f>
        <v>0</v>
      </c>
      <c r="I31" s="1163">
        <f>SUMIF('F10'!$O$7:$O$700,"1.8.1.Ma"&amp;I7,'F10'!$H$7:$H$700)</f>
        <v>0</v>
      </c>
      <c r="J31" s="1163">
        <f>SUM(D31:I31)</f>
        <v>0</v>
      </c>
      <c r="K31" s="788"/>
    </row>
    <row r="32" spans="2:11" ht="9.9499999999999993" customHeight="1">
      <c r="B32" s="783"/>
      <c r="C32" s="179" t="s">
        <v>5986</v>
      </c>
      <c r="D32" s="1163">
        <f>SUMIF('F10'!$O$7:$O$700,"1.8.2.Ma"&amp;D7,'F10'!$H$7:$H$700)</f>
        <v>0</v>
      </c>
      <c r="E32" s="1163">
        <f>SUMIF('F10'!$O$7:$O$700,"1.8.2.Ma"&amp;E7,'F10'!$H$7:$H$700)</f>
        <v>0</v>
      </c>
      <c r="F32" s="1163">
        <f>SUMIF('F10'!$O$7:$O$700,"1.8.2.Ma"&amp;F7,'F10'!$H$7:$H$700)</f>
        <v>0</v>
      </c>
      <c r="G32" s="1163">
        <f>SUMIF('F10'!$O$7:$O$700,"1.8.2.Ma"&amp;G7,'F10'!$H$7:$H$700)</f>
        <v>0</v>
      </c>
      <c r="H32" s="1163">
        <f>SUMIF('F10'!$O$7:$O$700,"1.8.2.Ma"&amp;H7,'F10'!$H$7:$H$700)</f>
        <v>0</v>
      </c>
      <c r="I32" s="1163">
        <f>SUMIF('F10'!$O$7:$O$700,"1.8.2.Ma"&amp;I7,'F10'!$H$7:$H$700)</f>
        <v>0</v>
      </c>
      <c r="J32" s="1163">
        <f>SUM(D32:I32)</f>
        <v>0</v>
      </c>
      <c r="K32" s="788"/>
    </row>
    <row r="33" spans="2:11" ht="9.9499999999999993" customHeight="1">
      <c r="B33" s="783"/>
      <c r="C33" s="467" t="s">
        <v>5987</v>
      </c>
      <c r="D33" s="1163">
        <f>SUMIF('F10'!$O$7:$O$700,"1.9.Equi"&amp;D7,'F10'!$H$7:$H$700)</f>
        <v>0</v>
      </c>
      <c r="E33" s="1163">
        <f>SUMIF('F10'!$O$7:$O$700,"1.9.Equi"&amp;E7,'F10'!$H$7:$H$700)</f>
        <v>0</v>
      </c>
      <c r="F33" s="1163">
        <f>SUMIF('F10'!$O$7:$O$700,"1.9.Equi"&amp;F7,'F10'!$H$7:$H$700)</f>
        <v>0</v>
      </c>
      <c r="G33" s="1163">
        <f>SUMIF('F10'!$O$7:$O$700,"1.9.Equi"&amp;G7,'F10'!$H$7:$H$700)</f>
        <v>0</v>
      </c>
      <c r="H33" s="1163">
        <f>SUMIF('F10'!$O$7:$O$700,"1.9.Equi"&amp;H7,'F10'!$H$7:$H$700)</f>
        <v>0</v>
      </c>
      <c r="I33" s="1163">
        <f>SUMIF('F10'!$O$7:$O$700,"1.9.Equi"&amp;I7,'F10'!$H$7:$H$700)</f>
        <v>0</v>
      </c>
      <c r="J33" s="1163">
        <f>SUM(D33:I33)</f>
        <v>0</v>
      </c>
      <c r="K33" s="788"/>
    </row>
    <row r="34" spans="2:11" ht="12.75" customHeight="1">
      <c r="B34" s="783"/>
      <c r="C34" s="178" t="s">
        <v>141</v>
      </c>
      <c r="D34" s="1164">
        <f t="shared" ref="D34:I34" si="6">SUM(D35:D36)</f>
        <v>0</v>
      </c>
      <c r="E34" s="1164">
        <f t="shared" si="6"/>
        <v>0</v>
      </c>
      <c r="F34" s="1164">
        <f t="shared" si="6"/>
        <v>0</v>
      </c>
      <c r="G34" s="1164">
        <f t="shared" si="6"/>
        <v>0</v>
      </c>
      <c r="H34" s="1164">
        <f t="shared" si="6"/>
        <v>0</v>
      </c>
      <c r="I34" s="1164">
        <f t="shared" si="6"/>
        <v>0</v>
      </c>
      <c r="J34" s="1164">
        <f>SUM(J35:J36)</f>
        <v>0</v>
      </c>
      <c r="K34" s="788"/>
    </row>
    <row r="35" spans="2:11" ht="12" customHeight="1">
      <c r="B35" s="783"/>
      <c r="C35" s="467" t="s">
        <v>142</v>
      </c>
      <c r="D35" s="1163">
        <f>SUMIF('F10'!$O$7:$O$700,"1.10.1.O"&amp;D7,'F10'!$H$7:$H$700)</f>
        <v>0</v>
      </c>
      <c r="E35" s="1163">
        <f>SUMIF('F10'!$O$7:$O$700,"1.10.1.O"&amp;E7,'F10'!$H$7:$H$700)</f>
        <v>0</v>
      </c>
      <c r="F35" s="1163">
        <f>SUMIF('F10'!$O$7:$O$700,"1.10.1.O"&amp;F7,'F10'!$H$7:$H$700)</f>
        <v>0</v>
      </c>
      <c r="G35" s="1163">
        <f>SUMIF('F10'!$O$7:$O$700,"1.10.1.O"&amp;G7,'F10'!$H$7:$H$700)</f>
        <v>0</v>
      </c>
      <c r="H35" s="1163">
        <f>SUMIF('F10'!$O$7:$O$700,"1.10.1.O"&amp;H7,'F10'!$H$7:$H$700)</f>
        <v>0</v>
      </c>
      <c r="I35" s="1163">
        <f>SUMIF('F10'!$O$7:$O$700,"1.10.1.O"&amp;I7,'F10'!$H$7:$H$700)</f>
        <v>0</v>
      </c>
      <c r="J35" s="1163">
        <f>SUM(D35:I35)</f>
        <v>0</v>
      </c>
      <c r="K35" s="788"/>
    </row>
    <row r="36" spans="2:11" ht="10.5" customHeight="1">
      <c r="B36" s="783"/>
      <c r="C36" s="468" t="s">
        <v>143</v>
      </c>
      <c r="D36" s="1163">
        <f>SUMIF('F10'!$O$7:$O$700,"1.10.2.O"&amp;D7,'F10'!$H$7:$H$700)</f>
        <v>0</v>
      </c>
      <c r="E36" s="1163">
        <f>SUMIF('F10'!$O$7:$O$700,"1.10.2.O"&amp;E7,'F10'!$H$7:$H$700)</f>
        <v>0</v>
      </c>
      <c r="F36" s="1163">
        <f>SUMIF('F10'!$O$7:$O$700,"1.10.2.O"&amp;F7,'F10'!$H$7:$H$700)</f>
        <v>0</v>
      </c>
      <c r="G36" s="1163">
        <f>SUMIF('F10'!$O$7:$O$700,"1.10.2.O"&amp;G7,'F10'!$H$7:$H$700)</f>
        <v>0</v>
      </c>
      <c r="H36" s="1163">
        <f>SUMIF('F10'!$O$7:$O$700,"1.10.2.O"&amp;H7,'F10'!$H$7:$H$700)</f>
        <v>0</v>
      </c>
      <c r="I36" s="1163">
        <f>SUMIF('F10'!$O$7:$O$700,"1.10.2.O"&amp;I7,'F10'!$H$7:$H$700)</f>
        <v>0</v>
      </c>
      <c r="J36" s="1163">
        <f>SUM(D36:I36)</f>
        <v>0</v>
      </c>
      <c r="K36" s="788"/>
    </row>
    <row r="37" spans="2:11">
      <c r="B37" s="783"/>
      <c r="C37" s="176" t="s">
        <v>976</v>
      </c>
      <c r="D37" s="1166">
        <f t="shared" ref="D37:I37" si="7">+D34+D33+D30+D29+D28+D27+D22+D19+D10+D9</f>
        <v>0</v>
      </c>
      <c r="E37" s="1166">
        <f t="shared" si="7"/>
        <v>0</v>
      </c>
      <c r="F37" s="1166">
        <f t="shared" si="7"/>
        <v>0</v>
      </c>
      <c r="G37" s="1166">
        <f t="shared" si="7"/>
        <v>0</v>
      </c>
      <c r="H37" s="1166">
        <f t="shared" si="7"/>
        <v>0</v>
      </c>
      <c r="I37" s="1166">
        <f t="shared" si="7"/>
        <v>0</v>
      </c>
      <c r="J37" s="1166">
        <f>+J34+J33+J30+J28+J29+J27+J22+J19+J10+J9</f>
        <v>0</v>
      </c>
      <c r="K37" s="788"/>
    </row>
    <row r="38" spans="2:11">
      <c r="B38" s="783"/>
      <c r="C38" s="177" t="s">
        <v>144</v>
      </c>
      <c r="D38" s="1163"/>
      <c r="E38" s="1163"/>
      <c r="F38" s="1163"/>
      <c r="G38" s="1163"/>
      <c r="H38" s="1163"/>
      <c r="I38" s="1163"/>
      <c r="J38" s="1163"/>
      <c r="K38" s="788"/>
    </row>
    <row r="39" spans="2:11" ht="9.9499999999999993" customHeight="1">
      <c r="B39" s="783"/>
      <c r="C39" s="467" t="s">
        <v>822</v>
      </c>
      <c r="D39" s="1163">
        <f>SUMIF('F10'!$O$7:$O$700,"2.1.Pate"&amp;D7,'F10'!$H$7:$H$700)</f>
        <v>0</v>
      </c>
      <c r="E39" s="1163">
        <f>SUMIF('F10'!$O$7:$O$700,"2.1.Pate"&amp;E7,'F10'!$H$7:$H$700)</f>
        <v>0</v>
      </c>
      <c r="F39" s="1163">
        <f>SUMIF('F10'!$O$7:$O$700,"2.1.Pate"&amp;F7,'F10'!$H$7:$H$700)</f>
        <v>0</v>
      </c>
      <c r="G39" s="1163">
        <f>SUMIF('F10'!$O$7:$O$700,"2.1.Pate"&amp;G7,'F10'!$H$7:$H$700)</f>
        <v>0</v>
      </c>
      <c r="H39" s="1163">
        <f>SUMIF('F10'!$O$7:$O$700,"2.1.Pate"&amp;H7,'F10'!$H$7:$H$700)</f>
        <v>0</v>
      </c>
      <c r="I39" s="1163">
        <f>SUMIF('F10'!$O$7:$O$700,"2.1.Pate"&amp;I7,'F10'!$H$7:$H$700)</f>
        <v>0</v>
      </c>
      <c r="J39" s="1163">
        <f>SUM(D39:I39)</f>
        <v>0</v>
      </c>
      <c r="K39" s="788"/>
    </row>
    <row r="40" spans="2:11" ht="9.9499999999999993" customHeight="1">
      <c r="B40" s="783"/>
      <c r="C40" s="179" t="s">
        <v>823</v>
      </c>
      <c r="D40" s="1163">
        <f>SUMIF('F10'!$O$7:$O$700,"2.2.Estu"&amp;D7,'F10'!$H$7:$H$700)</f>
        <v>0</v>
      </c>
      <c r="E40" s="1163">
        <f>SUMIF('F10'!$O$7:$O$700,"2.2.Estu"&amp;E7,'F10'!$H$7:$H$700)</f>
        <v>0</v>
      </c>
      <c r="F40" s="1163">
        <f>SUMIF('F10'!$O$7:$O$700,"2.2.Estu"&amp;F7,'F10'!$H$7:$H$700)</f>
        <v>0</v>
      </c>
      <c r="G40" s="1163">
        <f>SUMIF('F10'!$O$7:$O$700,"2.2.Estu"&amp;G7,'F10'!$H$7:$H$700)</f>
        <v>0</v>
      </c>
      <c r="H40" s="1163">
        <f>SUMIF('F10'!$O$7:$O$700,"2.2.Estu"&amp;H7,'F10'!$H$7:$H$700)</f>
        <v>0</v>
      </c>
      <c r="I40" s="1163">
        <f>SUMIF('F10'!$O$7:$O$700,"2.2.Estu"&amp;I7,'F10'!$H$7:$H$700)</f>
        <v>0</v>
      </c>
      <c r="J40" s="1163">
        <f t="shared" ref="J40:J53" si="8">SUM(D40:I40)</f>
        <v>0</v>
      </c>
      <c r="K40" s="788"/>
    </row>
    <row r="41" spans="2:11" ht="9.9499999999999993" customHeight="1">
      <c r="B41" s="783"/>
      <c r="C41" s="176" t="s">
        <v>976</v>
      </c>
      <c r="D41" s="1166">
        <f t="shared" ref="D41:J41" si="9">D39+D40</f>
        <v>0</v>
      </c>
      <c r="E41" s="1166">
        <f t="shared" si="9"/>
        <v>0</v>
      </c>
      <c r="F41" s="1166">
        <f t="shared" si="9"/>
        <v>0</v>
      </c>
      <c r="G41" s="1166">
        <f t="shared" si="9"/>
        <v>0</v>
      </c>
      <c r="H41" s="1166">
        <f t="shared" si="9"/>
        <v>0</v>
      </c>
      <c r="I41" s="1166">
        <f t="shared" si="9"/>
        <v>0</v>
      </c>
      <c r="J41" s="1166">
        <f t="shared" si="9"/>
        <v>0</v>
      </c>
      <c r="K41" s="788"/>
    </row>
    <row r="42" spans="2:11" ht="9.9499999999999993" customHeight="1">
      <c r="B42" s="783"/>
      <c r="C42" s="177" t="s">
        <v>824</v>
      </c>
      <c r="D42" s="1164"/>
      <c r="E42" s="1164"/>
      <c r="F42" s="1164"/>
      <c r="G42" s="1164"/>
      <c r="H42" s="1164"/>
      <c r="I42" s="1164"/>
      <c r="J42" s="1164"/>
      <c r="K42" s="788"/>
    </row>
    <row r="43" spans="2:11" ht="9.9499999999999993" customHeight="1">
      <c r="B43" s="783"/>
      <c r="C43" s="179" t="s">
        <v>571</v>
      </c>
      <c r="D43" s="1163">
        <f>SUMIF('F10'!$O$7:$O$700,"3.1.Desp"&amp;D7,'F10'!$H$7:$H$700)</f>
        <v>0</v>
      </c>
      <c r="E43" s="1163">
        <f>SUMIF('F10'!$O$7:$O$700,"3.1.Desp"&amp;E7,'F10'!$H$7:$H$700)</f>
        <v>0</v>
      </c>
      <c r="F43" s="1163">
        <f>SUMIF('F10'!$O$7:$O$700,"3.1.Desp"&amp;F7,'F10'!$H$7:$H$700)</f>
        <v>0</v>
      </c>
      <c r="G43" s="1163">
        <f>SUMIF('F10'!$O$7:$O$700,"3.1.Desp"&amp;G7,'F10'!$H$7:$H$700)</f>
        <v>0</v>
      </c>
      <c r="H43" s="1163">
        <f>SUMIF('F10'!$O$7:$O$700,"3.1.Desp"&amp;H7,'F10'!$H$7:$H$700)</f>
        <v>0</v>
      </c>
      <c r="I43" s="1163">
        <f>SUMIF('F10'!$O$7:$O$700,"3.1.Desp"&amp;I7,'F10'!$H$7:$H$700)</f>
        <v>0</v>
      </c>
      <c r="J43" s="1163">
        <f>SUM(D43:I43)</f>
        <v>0</v>
      </c>
      <c r="K43" s="788"/>
    </row>
    <row r="44" spans="2:11" ht="9.9499999999999993" customHeight="1">
      <c r="B44" s="783"/>
      <c r="C44" s="179" t="s">
        <v>572</v>
      </c>
      <c r="D44" s="1163">
        <f>SUMIF('F10'!$O$7:$O$700,"3.2.Assi"&amp;D7,'F10'!$H$7:$H$700)</f>
        <v>0</v>
      </c>
      <c r="E44" s="1163">
        <f>SUMIF('F10'!$O$7:$O$700,"3.2.Assi"&amp;E7,'F10'!$H$7:$H$700)</f>
        <v>0</v>
      </c>
      <c r="F44" s="1163">
        <f>SUMIF('F10'!$O$7:$O$700,"3.2.Assi"&amp;F7,'F10'!$H$7:$H$700)</f>
        <v>0</v>
      </c>
      <c r="G44" s="1163">
        <f>SUMIF('F10'!$O$7:$O$700,"3.2.Assi"&amp;G7,'F10'!$H$7:$H$700)</f>
        <v>0</v>
      </c>
      <c r="H44" s="1163">
        <f>SUMIF('F10'!$O$7:$O$700,"3.2.Assi"&amp;H7,'F10'!$H$7:$H$700)</f>
        <v>0</v>
      </c>
      <c r="I44" s="1163">
        <f>SUMIF('F10'!$O$7:$O$700,"3.2.Assi"&amp;I7,'F10'!$H$7:$H$700)</f>
        <v>0</v>
      </c>
      <c r="J44" s="1163">
        <f>SUM(D44:I44)</f>
        <v>0</v>
      </c>
      <c r="K44" s="788"/>
    </row>
    <row r="45" spans="2:11" ht="9.9499999999999993" customHeight="1">
      <c r="B45" s="783"/>
      <c r="C45" s="179" t="s">
        <v>573</v>
      </c>
      <c r="D45" s="1163">
        <f>SUMIF('F10'!$O$7:$O$700,"3.3.Outr"&amp;D7,'F10'!$H$7:$H$700)</f>
        <v>0</v>
      </c>
      <c r="E45" s="1163">
        <f>SUMIF('F10'!$O$7:$O$700,"3.3.Outr"&amp;E7,'F10'!$H$7:$H$700)</f>
        <v>0</v>
      </c>
      <c r="F45" s="1163">
        <f>SUMIF('F10'!$O$7:$O$700,"3.3.Outr"&amp;F7,'F10'!$H$7:$H$700)</f>
        <v>0</v>
      </c>
      <c r="G45" s="1163">
        <f>SUMIF('F10'!$O$7:$O$700,"3.3.Outr"&amp;G7,'F10'!$H$7:$H$700)</f>
        <v>0</v>
      </c>
      <c r="H45" s="1163">
        <f>SUMIF('F10'!$O$7:$O$700,"3.3.Outr"&amp;H7,'F10'!$H$7:$H$700)</f>
        <v>0</v>
      </c>
      <c r="I45" s="1163">
        <f>SUMIF('F10'!$O$7:$O$700,"3.3.Outr"&amp;I7,'F10'!$H$7:$H$700)</f>
        <v>0</v>
      </c>
      <c r="J45" s="1163">
        <f t="shared" si="8"/>
        <v>0</v>
      </c>
      <c r="K45" s="788"/>
    </row>
    <row r="46" spans="2:11" ht="9.9499999999999993" customHeight="1">
      <c r="B46" s="783"/>
      <c r="C46" s="179" t="s">
        <v>574</v>
      </c>
      <c r="D46" s="1163">
        <f>SUMIF('F10'!$O$7:$O$700,"3.4.Inve"&amp;D7,'F10'!$H$7:$H$700)</f>
        <v>0</v>
      </c>
      <c r="E46" s="1163">
        <f>SUMIF('F10'!$O$7:$O$700,"3.4.Inve"&amp;E7,'F10'!$H$7:$H$700)</f>
        <v>0</v>
      </c>
      <c r="F46" s="1163">
        <f>SUMIF('F10'!$O$7:$O$700,"3.4.Inve"&amp;F7,'F10'!$H$7:$H$700)</f>
        <v>0</v>
      </c>
      <c r="G46" s="1163">
        <f>SUMIF('F10'!$O$7:$O$700,"3.4.Inve"&amp;G7,'F10'!$H$7:$H$700)</f>
        <v>0</v>
      </c>
      <c r="H46" s="1163">
        <f>SUMIF('F10'!$O$7:$O$700,"3.4.Inve"&amp;H7,'F10'!$H$7:$H$700)</f>
        <v>0</v>
      </c>
      <c r="I46" s="1163">
        <f>SUMIF('F10'!$O$7:$O$700,"3.4.Inve"&amp;I7,'F10'!$H$7:$H$700)</f>
        <v>0</v>
      </c>
      <c r="J46" s="1163">
        <f t="shared" si="8"/>
        <v>0</v>
      </c>
      <c r="K46" s="788"/>
    </row>
    <row r="47" spans="2:11" ht="9.9499999999999993" customHeight="1">
      <c r="B47" s="783"/>
      <c r="C47" s="179" t="s">
        <v>575</v>
      </c>
      <c r="D47" s="1163">
        <f>SUMIF('F10'!$O$7:$O$700,"3.5.Form"&amp;D7,'F10'!$H$7:$H$700)</f>
        <v>0</v>
      </c>
      <c r="E47" s="1163">
        <f>SUMIF('F10'!$O$7:$O$700,"3.5.Form"&amp;E7,'F10'!$H$7:$H$700)</f>
        <v>0</v>
      </c>
      <c r="F47" s="1163">
        <f>SUMIF('F10'!$O$7:$O$700,"3.5.Form"&amp;F7,'F10'!$H$7:$H$700)</f>
        <v>0</v>
      </c>
      <c r="G47" s="1163">
        <f>SUMIF('F10'!$O$7:$O$700,"3.5.Form"&amp;G7,'F10'!$H$7:$H$700)</f>
        <v>0</v>
      </c>
      <c r="H47" s="1163">
        <f>SUMIF('F10'!$O$7:$O$700,"3.5.Form"&amp;H7,'F10'!$H$7:$H$700)</f>
        <v>0</v>
      </c>
      <c r="I47" s="1163">
        <f>SUMIF('F10'!$O$7:$O$700,"3.5.Form"&amp;I7,'F10'!$H$7:$H$700)</f>
        <v>0</v>
      </c>
      <c r="J47" s="1163">
        <f>SUM(D47:I47)</f>
        <v>0</v>
      </c>
      <c r="K47" s="788"/>
    </row>
    <row r="48" spans="2:11" ht="9.9499999999999993" customHeight="1">
      <c r="B48" s="783"/>
      <c r="C48" s="179" t="s">
        <v>576</v>
      </c>
      <c r="D48" s="1163">
        <f>SUMIF('F10'!$O$7:$O$700,"3.6.Divu"&amp;D7,'F10'!$H$7:$H$700)</f>
        <v>0</v>
      </c>
      <c r="E48" s="1163">
        <f>SUMIF('F10'!$O$7:$O$700,"3.6.Divu"&amp;E7,'F10'!$H$7:$H$700)</f>
        <v>0</v>
      </c>
      <c r="F48" s="1163">
        <f>SUMIF('F10'!$O$7:$O$700,"3.6.Divu"&amp;F7,'F10'!$H$7:$H$700)</f>
        <v>0</v>
      </c>
      <c r="G48" s="1163">
        <f>SUMIF('F10'!$O$7:$O$700,"3.6.Divu"&amp;G7,'F10'!$H$7:$H$700)</f>
        <v>0</v>
      </c>
      <c r="H48" s="1163">
        <f>SUMIF('F10'!$O$7:$O$700,"3.6.Divu"&amp;H7,'F10'!$H$7:$H$700)</f>
        <v>0</v>
      </c>
      <c r="I48" s="1163">
        <f>SUMIF('F10'!$O$7:$O$700,"3.6.Divu"&amp;I7,'F10'!$H$7:$H$700)</f>
        <v>0</v>
      </c>
      <c r="J48" s="1163">
        <f t="shared" si="8"/>
        <v>0</v>
      </c>
      <c r="K48" s="788"/>
    </row>
    <row r="49" spans="2:15">
      <c r="B49" s="783"/>
      <c r="C49" s="179" t="s">
        <v>6236</v>
      </c>
      <c r="D49" s="1163">
        <f>SUMIF('F10'!$O$7:$O$700,"3.7.Outr"&amp;D7,'F10'!$H$7:$H$700)</f>
        <v>0</v>
      </c>
      <c r="E49" s="1163">
        <f>SUMIF('F10'!$O$7:$O$700,"3.7.Outr"&amp;E7,'F10'!$H$7:$H$700)</f>
        <v>0</v>
      </c>
      <c r="F49" s="1163">
        <f>SUMIF('F10'!$O$7:$O$700,"3.7.Outr"&amp;F7,'F10'!$H$7:$H$700)</f>
        <v>0</v>
      </c>
      <c r="G49" s="1163">
        <f>SUMIF('F10'!$O$7:$O$700,"3.7.Outr"&amp;G7,'F10'!$H$7:$H$700)</f>
        <v>0</v>
      </c>
      <c r="H49" s="1163">
        <f>SUMIF('F10'!$O$7:$O$700,"3.7.Outr"&amp;H7,'F10'!$H$7:$H$700)</f>
        <v>0</v>
      </c>
      <c r="I49" s="1163">
        <f>SUMIF('F10'!$O$7:$O$700,"3.7.Outr"&amp;I7,'F10'!$H$7:$H$700)</f>
        <v>0</v>
      </c>
      <c r="J49" s="1163">
        <f t="shared" si="8"/>
        <v>0</v>
      </c>
      <c r="K49" s="788"/>
    </row>
    <row r="50" spans="2:15">
      <c r="B50" s="783"/>
      <c r="C50" s="922" t="s">
        <v>577</v>
      </c>
      <c r="D50" s="1163">
        <f>SUMIF('F10'!$O$7:$O$700,"3.8.Amor"&amp;D7,'F10'!$H$7:$H$700)</f>
        <v>0</v>
      </c>
      <c r="E50" s="1163">
        <f>SUMIF('F10'!$O$7:$O$700,"3.8.Amor"&amp;E7,'F10'!$H$7:$H$700)</f>
        <v>0</v>
      </c>
      <c r="F50" s="1163">
        <f>SUMIF('F10'!$O$7:$O$700,"3.8.Amor"&amp;F7,'F10'!$H$7:$H$700)</f>
        <v>0</v>
      </c>
      <c r="G50" s="1163">
        <f>SUMIF('F10'!$O$7:$O$700,"3.8.Amor"&amp;G7,'F10'!$H$7:$H$700)</f>
        <v>0</v>
      </c>
      <c r="H50" s="1163">
        <f>SUMIF('F10'!$O$7:$O$700,"3.8. Am"&amp;H7,'F10'!$H$7:$H$700)</f>
        <v>0</v>
      </c>
      <c r="I50" s="1163">
        <f>SUMIF('F10'!$O$7:$O$700,"3.8. Am"&amp;I7,'F10'!$H$7:$H$700)</f>
        <v>0</v>
      </c>
      <c r="J50" s="1163">
        <f t="shared" si="8"/>
        <v>0</v>
      </c>
      <c r="K50" s="788"/>
    </row>
    <row r="51" spans="2:15">
      <c r="B51" s="783"/>
      <c r="C51" s="176" t="s">
        <v>976</v>
      </c>
      <c r="D51" s="1166">
        <f t="shared" ref="D51:J51" si="10">SUM(D43:D50)</f>
        <v>0</v>
      </c>
      <c r="E51" s="1166">
        <f t="shared" si="10"/>
        <v>0</v>
      </c>
      <c r="F51" s="1166">
        <f t="shared" si="10"/>
        <v>0</v>
      </c>
      <c r="G51" s="1166">
        <f t="shared" si="10"/>
        <v>0</v>
      </c>
      <c r="H51" s="1166">
        <f t="shared" si="10"/>
        <v>0</v>
      </c>
      <c r="I51" s="1166">
        <f t="shared" si="10"/>
        <v>0</v>
      </c>
      <c r="J51" s="1166">
        <f t="shared" si="10"/>
        <v>0</v>
      </c>
      <c r="K51" s="788"/>
    </row>
    <row r="52" spans="2:15">
      <c r="B52" s="783"/>
      <c r="C52" s="177" t="s">
        <v>1913</v>
      </c>
      <c r="D52" s="1167">
        <f>SUMIF('F10'!$O$7:$O$700,"4.JUROS "&amp;D7,'F10'!$H$7:$H$700)</f>
        <v>0</v>
      </c>
      <c r="E52" s="1167">
        <f>SUMIF('F10'!$O$7:$O$700,"4.JUROS "&amp;E7,'F10'!$H$7:$H$700)</f>
        <v>0</v>
      </c>
      <c r="F52" s="1167">
        <f>SUMIF('F10'!$O$7:$O$700,"4.JUROS "&amp;F7,'F10'!$H$7:$H$700)</f>
        <v>0</v>
      </c>
      <c r="G52" s="1167">
        <f>SUMIF('F10'!$O$7:$O$700,"4.JUROS "&amp;G7,'F10'!$H$7:$H$700)</f>
        <v>0</v>
      </c>
      <c r="H52" s="1167">
        <f>SUMIF('F10'!$O$7:$O$700,"4.JUROS "&amp;H7,'F10'!$H$7:$H$700)</f>
        <v>0</v>
      </c>
      <c r="I52" s="1167">
        <f>SUMIF('F10'!$O$7:$O$700,"4.JUROS "&amp;I7,'F10'!$H$7:$H$700)</f>
        <v>0</v>
      </c>
      <c r="J52" s="1167">
        <f t="shared" si="8"/>
        <v>0</v>
      </c>
      <c r="K52" s="788"/>
    </row>
    <row r="53" spans="2:15">
      <c r="B53" s="783"/>
      <c r="C53" s="180" t="s">
        <v>1914</v>
      </c>
      <c r="D53" s="1163">
        <f>SUMIF('F10'!$O$7:$O$700,"5.FUNDO "&amp;D7,'F10'!$H$7:$H$700)</f>
        <v>0</v>
      </c>
      <c r="E53" s="1163">
        <f>SUMIF('F10'!$O$7:$O$700,"5.FUNDO "&amp;E7,'F10'!$H$7:$H$700)</f>
        <v>0</v>
      </c>
      <c r="F53" s="1163">
        <f>SUMIF('F10'!$O$7:$O$700,"5.FUNDO "&amp;F7,'F10'!$H$7:$H$700)</f>
        <v>0</v>
      </c>
      <c r="G53" s="1163">
        <f>SUMIF('F10'!$O$7:$O$700,"5.FUNDO "&amp;G7,'F10'!$H$7:$H$700)</f>
        <v>0</v>
      </c>
      <c r="H53" s="1163">
        <f>SUMIF('F10'!$O$7:$O$700,"5.FUNDO "&amp;H7,'F10'!$H$7:$H$700)</f>
        <v>0</v>
      </c>
      <c r="I53" s="1163">
        <f>SUMIF('F10'!$O$7:$O$700,"5.FUNDO "&amp;I7,'F10'!$H$7:$H$700)</f>
        <v>0</v>
      </c>
      <c r="J53" s="1163">
        <f t="shared" si="8"/>
        <v>0</v>
      </c>
      <c r="K53" s="788"/>
    </row>
    <row r="54" spans="2:15">
      <c r="B54" s="783"/>
      <c r="C54" s="176" t="s">
        <v>1915</v>
      </c>
      <c r="D54" s="1166">
        <f>D53+D52+D51+D37+D41</f>
        <v>0</v>
      </c>
      <c r="E54" s="1166">
        <f t="shared" ref="E54:J54" si="11">E53+E52+E51+E37+E41</f>
        <v>0</v>
      </c>
      <c r="F54" s="1166">
        <f t="shared" si="11"/>
        <v>0</v>
      </c>
      <c r="G54" s="1166">
        <f>G53+G52+G51+G37+G41</f>
        <v>0</v>
      </c>
      <c r="H54" s="1166">
        <f t="shared" si="11"/>
        <v>0</v>
      </c>
      <c r="I54" s="1166">
        <f t="shared" si="11"/>
        <v>0</v>
      </c>
      <c r="J54" s="1166">
        <f t="shared" si="11"/>
        <v>0</v>
      </c>
      <c r="K54" s="792"/>
      <c r="L54" s="778"/>
      <c r="M54" s="778"/>
      <c r="N54" s="778"/>
      <c r="O54" s="778"/>
    </row>
    <row r="55" spans="2:15">
      <c r="B55" s="783"/>
      <c r="C55" s="777"/>
      <c r="D55" s="777"/>
      <c r="E55" s="777"/>
      <c r="F55" s="777"/>
      <c r="G55" s="777"/>
      <c r="H55" s="777"/>
      <c r="I55" s="777"/>
      <c r="J55" s="777"/>
      <c r="K55" s="792"/>
      <c r="L55" s="778"/>
      <c r="M55" s="778"/>
      <c r="N55" s="778"/>
      <c r="O55" s="778"/>
    </row>
    <row r="56" spans="2:15">
      <c r="B56" s="783"/>
      <c r="C56" s="777" t="s">
        <v>2869</v>
      </c>
      <c r="D56" s="777"/>
      <c r="E56" s="777"/>
      <c r="F56" s="777"/>
      <c r="G56" s="777"/>
      <c r="H56" s="777"/>
      <c r="I56" s="777"/>
      <c r="J56" s="777"/>
      <c r="K56" s="792"/>
      <c r="L56" s="778"/>
      <c r="M56" s="778"/>
      <c r="N56" s="778"/>
      <c r="O56" s="778"/>
    </row>
    <row r="57" spans="2:15">
      <c r="B57" s="783"/>
      <c r="C57" s="777"/>
      <c r="D57" s="777"/>
      <c r="E57" s="777"/>
      <c r="F57" s="777"/>
      <c r="G57" s="777"/>
      <c r="H57" s="777"/>
      <c r="I57" s="777"/>
      <c r="J57" s="777"/>
      <c r="K57" s="792"/>
      <c r="L57" s="778"/>
      <c r="M57" s="778"/>
      <c r="N57" s="778"/>
      <c r="O57" s="778"/>
    </row>
    <row r="58" spans="2:15">
      <c r="B58" s="783"/>
      <c r="C58" s="777"/>
      <c r="D58" s="777"/>
      <c r="E58" s="777"/>
      <c r="F58" s="777"/>
      <c r="G58" s="777"/>
      <c r="H58" s="777"/>
      <c r="I58" s="777"/>
      <c r="J58" s="777"/>
      <c r="K58" s="792"/>
      <c r="L58" s="778"/>
      <c r="M58" s="778"/>
      <c r="N58" s="778"/>
      <c r="O58" s="778"/>
    </row>
    <row r="59" spans="2:15">
      <c r="B59" s="783"/>
      <c r="C59" s="777"/>
      <c r="D59" s="777"/>
      <c r="E59" s="777"/>
      <c r="F59" s="777"/>
      <c r="G59" s="777"/>
      <c r="H59" s="777"/>
      <c r="I59" s="777"/>
      <c r="J59" s="777"/>
      <c r="K59" s="792"/>
      <c r="L59" s="778"/>
      <c r="M59" s="778"/>
      <c r="N59" s="778"/>
      <c r="O59" s="778"/>
    </row>
    <row r="60" spans="2:15">
      <c r="B60" s="783"/>
      <c r="C60" s="777"/>
      <c r="D60" s="777"/>
      <c r="E60" s="777"/>
      <c r="F60" s="777"/>
      <c r="G60" s="777"/>
      <c r="H60" s="777"/>
      <c r="I60" s="777"/>
      <c r="J60" s="777"/>
      <c r="K60" s="792"/>
      <c r="L60" s="778"/>
      <c r="M60" s="778"/>
      <c r="N60" s="778"/>
      <c r="O60" s="778"/>
    </row>
    <row r="61" spans="2:15">
      <c r="B61" s="783"/>
      <c r="C61" s="777"/>
      <c r="D61" s="777"/>
      <c r="E61" s="777"/>
      <c r="F61" s="777"/>
      <c r="G61" s="777"/>
      <c r="H61" s="777"/>
      <c r="I61" s="777"/>
      <c r="J61" s="777"/>
      <c r="K61" s="792"/>
      <c r="L61" s="778"/>
      <c r="M61" s="778"/>
      <c r="N61" s="778"/>
      <c r="O61" s="778"/>
    </row>
    <row r="62" spans="2:15">
      <c r="B62" s="783"/>
      <c r="C62" s="777"/>
      <c r="D62" s="777"/>
      <c r="E62" s="777"/>
      <c r="F62" s="777"/>
      <c r="G62" s="777"/>
      <c r="H62" s="777"/>
      <c r="I62" s="777"/>
      <c r="J62" s="777"/>
      <c r="K62" s="792"/>
      <c r="L62" s="778"/>
      <c r="M62" s="778"/>
      <c r="N62" s="778"/>
      <c r="O62" s="778"/>
    </row>
    <row r="63" spans="2:15">
      <c r="B63" s="783"/>
      <c r="C63" s="777"/>
      <c r="D63" s="777"/>
      <c r="E63" s="777"/>
      <c r="F63" s="777"/>
      <c r="G63" s="777"/>
      <c r="H63" s="777"/>
      <c r="I63" s="777"/>
      <c r="J63" s="777"/>
      <c r="K63" s="792"/>
      <c r="L63" s="778"/>
      <c r="M63" s="778"/>
      <c r="N63" s="778"/>
      <c r="O63" s="778"/>
    </row>
    <row r="64" spans="2:15">
      <c r="B64" s="783"/>
      <c r="C64" s="777"/>
      <c r="D64" s="777"/>
      <c r="E64" s="777"/>
      <c r="F64" s="777"/>
      <c r="G64" s="777"/>
      <c r="H64" s="777"/>
      <c r="I64" s="777"/>
      <c r="J64" s="777"/>
      <c r="K64" s="792"/>
      <c r="L64" s="778"/>
      <c r="M64" s="778"/>
      <c r="N64" s="778"/>
      <c r="O64" s="778"/>
    </row>
    <row r="65" spans="2:15">
      <c r="B65" s="783"/>
      <c r="C65" s="777"/>
      <c r="D65" s="777"/>
      <c r="E65" s="777"/>
      <c r="F65" s="777"/>
      <c r="G65" s="777"/>
      <c r="H65" s="777"/>
      <c r="I65" s="777"/>
      <c r="J65" s="777"/>
      <c r="K65" s="792"/>
      <c r="L65" s="778"/>
      <c r="M65" s="778"/>
      <c r="N65" s="778"/>
      <c r="O65" s="778"/>
    </row>
    <row r="66" spans="2:15">
      <c r="B66" s="783"/>
      <c r="C66" s="777"/>
      <c r="D66" s="777"/>
      <c r="E66" s="777"/>
      <c r="F66" s="777"/>
      <c r="G66" s="777"/>
      <c r="H66" s="777"/>
      <c r="I66" s="777"/>
      <c r="J66" s="777"/>
      <c r="K66" s="792"/>
      <c r="L66" s="778"/>
      <c r="M66" s="778"/>
      <c r="N66" s="778"/>
      <c r="O66" s="778"/>
    </row>
    <row r="67" spans="2:15">
      <c r="B67" s="783"/>
      <c r="C67" s="777"/>
      <c r="D67" s="777"/>
      <c r="E67" s="777"/>
      <c r="F67" s="777"/>
      <c r="G67" s="777"/>
      <c r="H67" s="777"/>
      <c r="I67" s="777"/>
      <c r="J67" s="777"/>
      <c r="K67" s="792"/>
      <c r="L67" s="778"/>
      <c r="M67" s="778"/>
      <c r="N67" s="778"/>
      <c r="O67" s="778"/>
    </row>
    <row r="68" spans="2:15">
      <c r="B68" s="783"/>
      <c r="C68" s="777"/>
      <c r="D68" s="777"/>
      <c r="E68" s="777"/>
      <c r="F68" s="777"/>
      <c r="G68" s="777"/>
      <c r="H68" s="777"/>
      <c r="I68" s="777"/>
      <c r="J68" s="777"/>
      <c r="K68" s="792"/>
      <c r="L68" s="778"/>
      <c r="M68" s="778"/>
      <c r="N68" s="778"/>
      <c r="O68" s="778"/>
    </row>
    <row r="69" spans="2:15">
      <c r="B69" s="783"/>
      <c r="C69" s="777"/>
      <c r="D69" s="777"/>
      <c r="E69" s="777"/>
      <c r="F69" s="777"/>
      <c r="G69" s="777"/>
      <c r="H69" s="777"/>
      <c r="I69" s="777"/>
      <c r="J69" s="777"/>
      <c r="K69" s="792"/>
      <c r="L69" s="778"/>
      <c r="M69" s="778"/>
      <c r="N69" s="778"/>
      <c r="O69" s="778"/>
    </row>
    <row r="70" spans="2:15">
      <c r="B70" s="783"/>
      <c r="C70" s="777"/>
      <c r="D70" s="777"/>
      <c r="E70" s="777"/>
      <c r="F70" s="777"/>
      <c r="G70" s="777"/>
      <c r="H70" s="777"/>
      <c r="I70" s="777"/>
      <c r="J70" s="777"/>
      <c r="K70" s="792"/>
      <c r="L70" s="778"/>
      <c r="M70" s="778"/>
      <c r="N70" s="778"/>
      <c r="O70" s="778"/>
    </row>
    <row r="71" spans="2:15">
      <c r="B71" s="783"/>
      <c r="C71" s="777"/>
      <c r="D71" s="777"/>
      <c r="E71" s="777"/>
      <c r="F71" s="777"/>
      <c r="G71" s="777"/>
      <c r="H71" s="777"/>
      <c r="I71" s="777"/>
      <c r="J71" s="777"/>
      <c r="K71" s="792"/>
      <c r="L71" s="778"/>
      <c r="M71" s="778"/>
      <c r="N71" s="778"/>
      <c r="O71" s="778"/>
    </row>
    <row r="72" spans="2:15">
      <c r="B72" s="783"/>
      <c r="C72" s="777"/>
      <c r="D72" s="777"/>
      <c r="E72" s="777"/>
      <c r="F72" s="777"/>
      <c r="G72" s="777"/>
      <c r="H72" s="777"/>
      <c r="I72" s="777"/>
      <c r="J72" s="777"/>
      <c r="K72" s="792"/>
      <c r="L72" s="778"/>
      <c r="M72" s="778"/>
      <c r="N72" s="778"/>
      <c r="O72" s="778"/>
    </row>
    <row r="73" spans="2:15">
      <c r="B73" s="783"/>
      <c r="C73" s="777"/>
      <c r="D73" s="777"/>
      <c r="E73" s="777"/>
      <c r="F73" s="777"/>
      <c r="G73" s="777"/>
      <c r="H73" s="777"/>
      <c r="I73" s="777"/>
      <c r="J73" s="777"/>
      <c r="K73" s="792"/>
      <c r="L73" s="778"/>
      <c r="M73" s="778"/>
      <c r="N73" s="778"/>
      <c r="O73" s="778"/>
    </row>
    <row r="74" spans="2:15">
      <c r="B74" s="783"/>
      <c r="C74" s="777"/>
      <c r="D74" s="777"/>
      <c r="E74" s="777"/>
      <c r="F74" s="777"/>
      <c r="G74" s="777"/>
      <c r="H74" s="777"/>
      <c r="I74" s="777"/>
      <c r="J74" s="777"/>
      <c r="K74" s="792"/>
      <c r="L74" s="778"/>
      <c r="M74" s="778"/>
      <c r="N74" s="778"/>
      <c r="O74" s="778"/>
    </row>
    <row r="75" spans="2:15">
      <c r="B75" s="783"/>
      <c r="C75" s="777"/>
      <c r="D75" s="777"/>
      <c r="E75" s="777"/>
      <c r="F75" s="777"/>
      <c r="G75" s="777"/>
      <c r="H75" s="777"/>
      <c r="I75" s="777"/>
      <c r="J75" s="777"/>
      <c r="K75" s="792"/>
      <c r="L75" s="778"/>
      <c r="M75" s="778"/>
      <c r="N75" s="778"/>
      <c r="O75" s="778"/>
    </row>
    <row r="76" spans="2:15">
      <c r="B76" s="783"/>
      <c r="C76" s="777"/>
      <c r="D76" s="777"/>
      <c r="E76" s="777"/>
      <c r="F76" s="777"/>
      <c r="G76" s="777"/>
      <c r="H76" s="777"/>
      <c r="I76" s="777"/>
      <c r="J76" s="777"/>
      <c r="K76" s="792"/>
      <c r="L76" s="778"/>
      <c r="M76" s="778"/>
      <c r="N76" s="778"/>
      <c r="O76" s="778"/>
    </row>
    <row r="77" spans="2:15">
      <c r="B77" s="783"/>
      <c r="C77" s="777"/>
      <c r="D77" s="777"/>
      <c r="E77" s="777"/>
      <c r="F77" s="777"/>
      <c r="G77" s="777"/>
      <c r="H77" s="777"/>
      <c r="I77" s="777"/>
      <c r="J77" s="777"/>
      <c r="K77" s="792"/>
      <c r="L77" s="778"/>
      <c r="M77" s="778"/>
      <c r="N77" s="778"/>
      <c r="O77" s="778"/>
    </row>
    <row r="78" spans="2:15">
      <c r="B78" s="783"/>
      <c r="C78" s="777"/>
      <c r="D78" s="777"/>
      <c r="E78" s="777"/>
      <c r="F78" s="777"/>
      <c r="G78" s="777"/>
      <c r="H78" s="777"/>
      <c r="I78" s="777"/>
      <c r="J78" s="777"/>
      <c r="K78" s="792"/>
      <c r="L78" s="778"/>
      <c r="M78" s="778"/>
      <c r="N78" s="778"/>
      <c r="O78" s="778"/>
    </row>
    <row r="79" spans="2:15">
      <c r="B79" s="783"/>
      <c r="C79" s="777"/>
      <c r="D79" s="777"/>
      <c r="E79" s="777"/>
      <c r="F79" s="777"/>
      <c r="G79" s="777"/>
      <c r="H79" s="777"/>
      <c r="I79" s="777"/>
      <c r="J79" s="777"/>
      <c r="K79" s="792"/>
      <c r="L79" s="778"/>
      <c r="M79" s="778"/>
      <c r="N79" s="778"/>
      <c r="O79" s="778"/>
    </row>
    <row r="80" spans="2:15">
      <c r="B80" s="783"/>
      <c r="C80" s="777"/>
      <c r="D80" s="777"/>
      <c r="E80" s="777"/>
      <c r="F80" s="777"/>
      <c r="G80" s="777"/>
      <c r="H80" s="777"/>
      <c r="I80" s="777"/>
      <c r="J80" s="777"/>
      <c r="K80" s="792"/>
      <c r="L80" s="778"/>
      <c r="M80" s="778"/>
      <c r="N80" s="778"/>
      <c r="O80" s="778"/>
    </row>
    <row r="81" spans="2:15">
      <c r="B81" s="783"/>
      <c r="C81" s="777"/>
      <c r="D81" s="777"/>
      <c r="E81" s="777"/>
      <c r="F81" s="777"/>
      <c r="G81" s="777"/>
      <c r="H81" s="777"/>
      <c r="I81" s="777"/>
      <c r="J81" s="777"/>
      <c r="K81" s="792"/>
      <c r="L81" s="778"/>
      <c r="M81" s="778"/>
      <c r="N81" s="778"/>
      <c r="O81" s="778"/>
    </row>
    <row r="82" spans="2:15">
      <c r="B82" s="783"/>
      <c r="C82" s="777"/>
      <c r="D82" s="777"/>
      <c r="E82" s="777"/>
      <c r="F82" s="777"/>
      <c r="G82" s="777"/>
      <c r="H82" s="777"/>
      <c r="I82" s="777"/>
      <c r="J82" s="777"/>
      <c r="K82" s="792"/>
      <c r="L82" s="778"/>
      <c r="M82" s="778"/>
      <c r="N82" s="778"/>
      <c r="O82" s="778"/>
    </row>
    <row r="83" spans="2:15">
      <c r="B83" s="783"/>
      <c r="C83" s="777"/>
      <c r="D83" s="777"/>
      <c r="E83" s="777"/>
      <c r="F83" s="777"/>
      <c r="G83" s="777"/>
      <c r="H83" s="777"/>
      <c r="I83" s="777"/>
      <c r="J83" s="777"/>
      <c r="K83" s="792"/>
      <c r="L83" s="778"/>
      <c r="M83" s="778"/>
      <c r="N83" s="778"/>
      <c r="O83" s="778"/>
    </row>
    <row r="84" spans="2:15">
      <c r="B84" s="783"/>
      <c r="C84" s="777"/>
      <c r="D84" s="777"/>
      <c r="E84" s="777"/>
      <c r="F84" s="777"/>
      <c r="G84" s="777"/>
      <c r="H84" s="777"/>
      <c r="I84" s="777"/>
      <c r="J84" s="777"/>
      <c r="K84" s="792"/>
      <c r="L84" s="778"/>
      <c r="M84" s="778"/>
      <c r="N84" s="778"/>
      <c r="O84" s="778"/>
    </row>
    <row r="85" spans="2:15">
      <c r="B85" s="783"/>
      <c r="C85" s="777"/>
      <c r="D85" s="777"/>
      <c r="E85" s="777"/>
      <c r="F85" s="777"/>
      <c r="G85" s="777"/>
      <c r="H85" s="777"/>
      <c r="I85" s="777"/>
      <c r="J85" s="777"/>
      <c r="K85" s="792"/>
      <c r="L85" s="778"/>
      <c r="M85" s="778"/>
      <c r="N85" s="778"/>
      <c r="O85" s="778"/>
    </row>
    <row r="86" spans="2:15">
      <c r="B86" s="783"/>
      <c r="C86" s="777"/>
      <c r="D86" s="777"/>
      <c r="E86" s="777"/>
      <c r="F86" s="777"/>
      <c r="G86" s="777"/>
      <c r="H86" s="777"/>
      <c r="I86" s="777"/>
      <c r="J86" s="777"/>
      <c r="K86" s="792"/>
      <c r="L86" s="778"/>
      <c r="M86" s="778"/>
      <c r="N86" s="778"/>
      <c r="O86" s="778"/>
    </row>
    <row r="87" spans="2:15">
      <c r="B87" s="783"/>
      <c r="C87" s="777"/>
      <c r="D87" s="777"/>
      <c r="E87" s="777"/>
      <c r="F87" s="777"/>
      <c r="G87" s="777"/>
      <c r="H87" s="777"/>
      <c r="I87" s="777"/>
      <c r="J87" s="777"/>
      <c r="K87" s="792"/>
      <c r="L87" s="778"/>
      <c r="M87" s="778"/>
      <c r="N87" s="778"/>
      <c r="O87" s="778"/>
    </row>
    <row r="88" spans="2:15">
      <c r="B88" s="783"/>
      <c r="C88" s="777"/>
      <c r="D88" s="777"/>
      <c r="E88" s="777"/>
      <c r="F88" s="777"/>
      <c r="G88" s="777"/>
      <c r="H88" s="777"/>
      <c r="I88" s="777"/>
      <c r="J88" s="777"/>
      <c r="K88" s="792"/>
      <c r="L88" s="778"/>
      <c r="M88" s="778"/>
      <c r="N88" s="778"/>
      <c r="O88" s="778"/>
    </row>
    <row r="89" spans="2:15">
      <c r="B89" s="783"/>
      <c r="C89" s="777"/>
      <c r="D89" s="777"/>
      <c r="E89" s="777"/>
      <c r="F89" s="777"/>
      <c r="G89" s="777"/>
      <c r="H89" s="777"/>
      <c r="I89" s="777"/>
      <c r="J89" s="777"/>
      <c r="K89" s="792"/>
      <c r="L89" s="778"/>
      <c r="M89" s="778"/>
      <c r="N89" s="778"/>
      <c r="O89" s="778"/>
    </row>
    <row r="90" spans="2:15">
      <c r="B90" s="783"/>
      <c r="C90" s="777"/>
      <c r="D90" s="777"/>
      <c r="E90" s="777"/>
      <c r="F90" s="777"/>
      <c r="G90" s="777"/>
      <c r="H90" s="777"/>
      <c r="I90" s="777"/>
      <c r="J90" s="777"/>
      <c r="K90" s="792"/>
      <c r="L90" s="778"/>
      <c r="M90" s="778"/>
      <c r="N90" s="778"/>
      <c r="O90" s="778"/>
    </row>
    <row r="91" spans="2:15">
      <c r="B91" s="783"/>
      <c r="C91" s="777"/>
      <c r="D91" s="777"/>
      <c r="E91" s="777"/>
      <c r="F91" s="777"/>
      <c r="G91" s="777"/>
      <c r="H91" s="777"/>
      <c r="I91" s="777"/>
      <c r="J91" s="777"/>
      <c r="K91" s="792"/>
      <c r="L91" s="778"/>
      <c r="M91" s="778"/>
      <c r="N91" s="778"/>
      <c r="O91" s="778"/>
    </row>
    <row r="92" spans="2:15">
      <c r="B92" s="783"/>
      <c r="C92" s="777"/>
      <c r="D92" s="777"/>
      <c r="E92" s="777"/>
      <c r="F92" s="777"/>
      <c r="G92" s="777"/>
      <c r="H92" s="777"/>
      <c r="I92" s="777"/>
      <c r="J92" s="777"/>
      <c r="K92" s="792"/>
      <c r="L92" s="778"/>
      <c r="M92" s="778"/>
      <c r="N92" s="778"/>
      <c r="O92" s="778"/>
    </row>
    <row r="93" spans="2:15">
      <c r="B93" s="789"/>
      <c r="C93" s="790"/>
      <c r="D93" s="790"/>
      <c r="E93" s="790"/>
      <c r="F93" s="790"/>
      <c r="G93" s="790"/>
      <c r="H93" s="790"/>
      <c r="I93" s="790"/>
      <c r="J93" s="790"/>
      <c r="K93" s="791"/>
      <c r="L93" s="778"/>
      <c r="M93" s="778"/>
      <c r="N93" s="778"/>
      <c r="O93" s="778"/>
    </row>
    <row r="94" spans="2:15">
      <c r="K94" s="778"/>
      <c r="L94" s="778"/>
      <c r="M94" s="778"/>
      <c r="N94" s="778"/>
      <c r="O94" s="778"/>
    </row>
    <row r="95" spans="2:15" ht="12.75" customHeight="1">
      <c r="B95" s="1764" t="s">
        <v>4338</v>
      </c>
      <c r="C95" s="1765"/>
      <c r="D95" s="1765"/>
      <c r="E95" s="1765"/>
      <c r="F95" s="1765"/>
      <c r="G95" s="1765"/>
      <c r="H95" s="1765"/>
      <c r="I95" s="1765"/>
      <c r="J95" s="1765"/>
      <c r="K95" s="1766"/>
      <c r="L95" s="760"/>
      <c r="M95" s="760"/>
      <c r="N95" s="760"/>
      <c r="O95" s="760"/>
    </row>
    <row r="96" spans="2:15" ht="5.25" customHeight="1">
      <c r="C96" s="380"/>
      <c r="D96" s="744"/>
      <c r="E96" s="732"/>
      <c r="F96" s="732"/>
      <c r="G96" s="732"/>
      <c r="H96" s="732"/>
      <c r="I96" s="732"/>
      <c r="J96" s="732"/>
      <c r="K96" s="738"/>
      <c r="L96" s="738"/>
      <c r="M96" s="738"/>
      <c r="N96" s="738"/>
      <c r="O96" s="761"/>
    </row>
    <row r="97" spans="2:15" ht="12.75" customHeight="1">
      <c r="B97" s="1758">
        <f>'F1'!$K$17</f>
        <v>0</v>
      </c>
      <c r="C97" s="1759"/>
      <c r="D97" s="1759"/>
      <c r="E97" s="1759"/>
      <c r="F97" s="1759"/>
      <c r="G97" s="1759"/>
      <c r="H97" s="1759"/>
      <c r="I97" s="1759"/>
      <c r="J97" s="1759"/>
      <c r="K97" s="1760"/>
      <c r="L97" s="739"/>
      <c r="M97" s="739"/>
      <c r="N97" s="739"/>
      <c r="O97" s="739"/>
    </row>
    <row r="98" spans="2:15" ht="12.75">
      <c r="K98" s="779"/>
      <c r="L98" s="778"/>
      <c r="M98" s="778"/>
      <c r="N98" s="778"/>
      <c r="O98" s="778"/>
    </row>
    <row r="99" spans="2:15">
      <c r="K99" s="567" t="s">
        <v>12084</v>
      </c>
      <c r="L99" s="778"/>
      <c r="M99" s="778"/>
      <c r="N99" s="778"/>
      <c r="O99" s="778"/>
    </row>
  </sheetData>
  <sheetProtection algorithmName="SHA-512" hashValue="o8M16RPgWuvzgjKXekCRNLzohnThSUC8rXI1N3Li+1QwscNEei4QMAiCjby/fembY0mJshIMfvtxP9Jq3QiPLA==" saltValue="RGBIo7Qnps0J8txNv7X6Qw==" spinCount="100000" sheet="1" formatCells="0" formatRows="0"/>
  <mergeCells count="3">
    <mergeCell ref="C3:J3"/>
    <mergeCell ref="B95:K95"/>
    <mergeCell ref="B97:K97"/>
  </mergeCells>
  <phoneticPr fontId="0" type="noConversion"/>
  <printOptions horizontalCentered="1" verticalCentered="1" gridLinesSet="0"/>
  <pageMargins left="0.43307086614173229" right="0.6692913385826772" top="0.31496062992125984" bottom="0.47244094488188981" header="0.35433070866141736" footer="0.51181102362204722"/>
  <pageSetup paperSize="9" scale="75" orientation="portrait" horizontalDpi="4294967292" verticalDpi="4294967292"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syncVertical="1" syncRef="A1" codeName="Sheet15">
    <pageSetUpPr fitToPage="1"/>
  </sheetPr>
  <dimension ref="B2:I76"/>
  <sheetViews>
    <sheetView showGridLines="0" view="pageBreakPreview" zoomScale="75" zoomScaleNormal="100" zoomScaleSheetLayoutView="75" workbookViewId="0">
      <selection activeCell="H4" sqref="C3:H4"/>
    </sheetView>
  </sheetViews>
  <sheetFormatPr defaultColWidth="9.42578125" defaultRowHeight="12"/>
  <cols>
    <col min="1" max="1" width="2.5703125" style="160" customWidth="1"/>
    <col min="2" max="2" width="2.7109375" style="160" customWidth="1"/>
    <col min="3" max="3" width="44.85546875" style="160" customWidth="1"/>
    <col min="4" max="8" width="10.140625" style="160" customWidth="1"/>
    <col min="9" max="9" width="8" style="160" customWidth="1"/>
    <col min="10" max="10" width="2.140625" style="160" customWidth="1"/>
    <col min="11" max="253" width="9.42578125" style="160" customWidth="1"/>
    <col min="254" max="16384" width="9.42578125" style="160"/>
  </cols>
  <sheetData>
    <row r="2" spans="2:9" ht="11.25" customHeight="1">
      <c r="B2" s="793"/>
      <c r="C2" s="794"/>
      <c r="D2" s="794"/>
      <c r="E2" s="794"/>
      <c r="F2" s="794"/>
      <c r="G2" s="794"/>
      <c r="H2" s="794"/>
      <c r="I2" s="795"/>
    </row>
    <row r="3" spans="2:9" ht="13.5" customHeight="1">
      <c r="B3" s="796"/>
      <c r="C3" s="2034" t="s">
        <v>5201</v>
      </c>
      <c r="D3" s="2035"/>
      <c r="E3" s="2035"/>
      <c r="F3" s="2035"/>
      <c r="G3" s="2035"/>
      <c r="H3" s="2036"/>
      <c r="I3" s="797"/>
    </row>
    <row r="4" spans="2:9" ht="12.75">
      <c r="B4" s="796"/>
      <c r="C4" s="679" t="s">
        <v>5445</v>
      </c>
      <c r="D4" s="694"/>
      <c r="E4" s="694"/>
      <c r="F4" s="694"/>
      <c r="G4" s="694"/>
      <c r="H4" s="695"/>
      <c r="I4" s="798"/>
    </row>
    <row r="5" spans="2:9" s="371" customFormat="1" ht="34.5" customHeight="1">
      <c r="B5" s="799"/>
      <c r="C5" s="569"/>
      <c r="D5" s="800"/>
      <c r="E5" s="800"/>
      <c r="F5" s="800"/>
      <c r="G5" s="800"/>
      <c r="H5" s="800"/>
      <c r="I5" s="801"/>
    </row>
    <row r="6" spans="2:9" ht="12" customHeight="1">
      <c r="B6" s="796"/>
      <c r="C6" s="568"/>
      <c r="D6" s="568"/>
      <c r="E6" s="568"/>
      <c r="F6" s="568"/>
      <c r="G6" s="568"/>
      <c r="H6" s="787" t="s">
        <v>2487</v>
      </c>
      <c r="I6" s="691"/>
    </row>
    <row r="7" spans="2:9">
      <c r="B7" s="796"/>
      <c r="C7" s="161" t="s">
        <v>2109</v>
      </c>
      <c r="D7" s="689" t="str">
        <f>IF('F1'!AP37="","0",YEAR('F1'!AP37))</f>
        <v>0</v>
      </c>
      <c r="E7" s="689">
        <f>D7+1</f>
        <v>1</v>
      </c>
      <c r="F7" s="689">
        <f>E7+1</f>
        <v>2</v>
      </c>
      <c r="G7" s="689">
        <f>F7+1</f>
        <v>3</v>
      </c>
      <c r="H7" s="689" t="s">
        <v>989</v>
      </c>
      <c r="I7" s="691"/>
    </row>
    <row r="8" spans="2:9">
      <c r="B8" s="796"/>
      <c r="C8" s="322" t="s">
        <v>2272</v>
      </c>
      <c r="D8" s="916"/>
      <c r="E8" s="916"/>
      <c r="F8" s="916"/>
      <c r="G8" s="916"/>
      <c r="H8" s="916"/>
      <c r="I8" s="691"/>
    </row>
    <row r="9" spans="2:9">
      <c r="B9" s="796"/>
      <c r="C9" s="162" t="s">
        <v>905</v>
      </c>
      <c r="D9" s="916">
        <f>SUMIF('F10'!$O$7:$O$700,"1.1.Terr"&amp;D7,'F10'!$H$7:$H$700)</f>
        <v>0</v>
      </c>
      <c r="E9" s="916">
        <f>SUMIF('F10'!$O$7:$O$700,"1.1.Terr"&amp;E7,'F10'!$H$7:$H$700)</f>
        <v>0</v>
      </c>
      <c r="F9" s="916">
        <f>SUMIF('F10'!$O$7:$O$700,"1.1.Terr"&amp;F7,'F10'!$H$7:$H$700)</f>
        <v>0</v>
      </c>
      <c r="G9" s="916">
        <f>SUMIF('F10'!$O$7:$O$700,"1.1.Terr"&amp;G7,'F10'!$H$7:$H$700)</f>
        <v>0</v>
      </c>
      <c r="H9" s="916">
        <f>SUM(D9:G9)</f>
        <v>0</v>
      </c>
      <c r="I9" s="691"/>
    </row>
    <row r="10" spans="2:9">
      <c r="B10" s="796"/>
      <c r="C10" s="162" t="s">
        <v>2274</v>
      </c>
      <c r="D10" s="690">
        <f>SUM(D12:D13)</f>
        <v>0</v>
      </c>
      <c r="E10" s="690">
        <f>SUM(E12:E13)</f>
        <v>0</v>
      </c>
      <c r="F10" s="690">
        <f>SUM(F12:F13)</f>
        <v>0</v>
      </c>
      <c r="G10" s="690">
        <f>SUM(G12:G13)</f>
        <v>0</v>
      </c>
      <c r="H10" s="690">
        <f>SUM(D10:G10)</f>
        <v>0</v>
      </c>
      <c r="I10" s="691"/>
    </row>
    <row r="11" spans="2:9">
      <c r="B11" s="796"/>
      <c r="C11" s="162" t="s">
        <v>2121</v>
      </c>
      <c r="D11" s="917"/>
      <c r="E11" s="917"/>
      <c r="F11" s="917"/>
      <c r="G11" s="917"/>
      <c r="H11" s="918"/>
      <c r="I11" s="691"/>
    </row>
    <row r="12" spans="2:9">
      <c r="B12" s="796"/>
      <c r="C12" s="162" t="s">
        <v>906</v>
      </c>
      <c r="D12" s="916">
        <f>SUMIF('F10'!$O$7:$O$700,"1.2.1.Ed"&amp;D7,'F10'!$H$7:$H$700)</f>
        <v>0</v>
      </c>
      <c r="E12" s="916">
        <f>SUMIF('F10'!$O$7:$O$700,"1.2.1.Ed"&amp;E7,'F10'!$H$7:$H$700)</f>
        <v>0</v>
      </c>
      <c r="F12" s="916">
        <f>SUMIF('F10'!$O$7:$O$700,"1.2.1.Ed"&amp;F7,'F10'!$H$7:$H$700)</f>
        <v>0</v>
      </c>
      <c r="G12" s="916">
        <f>SUMIF('F10'!$O$7:$O$700,"1.2.1.Ed"&amp;G7,'F10'!$H$7:$H$700)</f>
        <v>0</v>
      </c>
      <c r="H12" s="916">
        <f>SUM(D12:G12)</f>
        <v>0</v>
      </c>
      <c r="I12" s="691"/>
    </row>
    <row r="13" spans="2:9">
      <c r="B13" s="796"/>
      <c r="C13" s="179" t="s">
        <v>100</v>
      </c>
      <c r="D13" s="916">
        <f>SUMIF('F10'!$O$7:$O$700,"1.2.2.1."&amp;D7,'F10'!$H$7:$H$700)+SUMIF('F10'!$O$7:$O$700,"1.2.2.2."&amp;D7,'F10'!$H$7:$H$700)+SUMIF('F10'!$O$7:$O$700,"1.2.2.3."&amp;D7,'F10'!$H$7:$H$700)+SUMIF('F10'!$O$7:$O$700,"1.2.2.4."&amp;D7,'F10'!$H$7:$H$700)</f>
        <v>0</v>
      </c>
      <c r="E13" s="916">
        <f>SUMIF('F10'!$O$7:$O$700,"1.2.2.1."&amp;E7,'F10'!$H$7:$H$700)+SUMIF('F10'!$O$7:$O$700,"1.2.2.2."&amp;E7,'F10'!$H$7:$H$700)+SUMIF('F10'!$O$7:$O$700,"1.2.2.3."&amp;E7,'F10'!$H$7:$H$700)+SUMIF('F10'!$O$7:$O$700,"1.2.2.4."&amp;E7,'F10'!$H$7:$H$700)</f>
        <v>0</v>
      </c>
      <c r="F13" s="916">
        <f>SUMIF('F10'!$O$7:$O$700,"1.2.2.1."&amp;F7,'F10'!$H$7:$H$700)+SUMIF('F10'!$O$7:$O$700,"1.2.2.2."&amp;F7,'F10'!$H$7:$H$700)+SUMIF('F10'!$O$7:$O$700,"1.2.2.3."&amp;F7,'F10'!$H$7:$H$700)+SUMIF('F10'!$O$7:$O$700,"1.2.2.4."&amp;F7,'F10'!$H$7:$H$700)</f>
        <v>0</v>
      </c>
      <c r="G13" s="916">
        <f>SUMIF('F10'!$O$7:$O$700,"1.2.2.1."&amp;G7,'F10'!$H$7:$H$700)+SUMIF('F10'!$O$7:$O$700,"1.2.2.2."&amp;G7,'F10'!$H$7:$H$700)+SUMIF('F10'!$O$7:$O$700,"1.2.2.3."&amp;G7,'F10'!$H$7:$H$700)+SUMIF('F10'!$O$7:$O$700,"1.2.2.4."&amp;G7,'F10'!$H$7:$H$700)</f>
        <v>0</v>
      </c>
      <c r="H13" s="916">
        <f>SUM(D14:G14)</f>
        <v>0</v>
      </c>
      <c r="I13" s="691"/>
    </row>
    <row r="14" spans="2:9">
      <c r="B14" s="796"/>
      <c r="C14" s="162" t="s">
        <v>2280</v>
      </c>
      <c r="D14" s="690">
        <f>SUM(D15:D16)</f>
        <v>0</v>
      </c>
      <c r="E14" s="690">
        <f>SUM(E15:E16)</f>
        <v>0</v>
      </c>
      <c r="F14" s="690">
        <f>SUM(F15:F16)</f>
        <v>0</v>
      </c>
      <c r="G14" s="690">
        <f>SUM(G15:G16)</f>
        <v>0</v>
      </c>
      <c r="H14" s="690">
        <f>SUM(H15:H16)</f>
        <v>0</v>
      </c>
      <c r="I14" s="691"/>
    </row>
    <row r="15" spans="2:9">
      <c r="B15" s="796"/>
      <c r="C15" s="179" t="s">
        <v>101</v>
      </c>
      <c r="D15" s="916">
        <f>SUMIF('F10'!$O$7:$O$700,"1.3.1.Eq"&amp;D7,'F10'!$H$7:$H$700)</f>
        <v>0</v>
      </c>
      <c r="E15" s="916">
        <f>SUMIF('F10'!$O$7:$O$700,"1.3.1.Eq"&amp;E7,'F10'!$H$7:$H$700)</f>
        <v>0</v>
      </c>
      <c r="F15" s="916">
        <f>SUMIF('F10'!$O$7:$O$700,"1.3.1.Eq"&amp;F7,'F10'!$H$7:$H$700)</f>
        <v>0</v>
      </c>
      <c r="G15" s="916">
        <f>SUMIF('F10'!$O$7:$O$700,"1.3.1.Eq"&amp;G7,'F10'!$H$7:$H$700)</f>
        <v>0</v>
      </c>
      <c r="H15" s="916">
        <f t="shared" ref="H15:H22" si="0">SUM(D15:G15)</f>
        <v>0</v>
      </c>
      <c r="I15" s="691"/>
    </row>
    <row r="16" spans="2:9">
      <c r="B16" s="796"/>
      <c r="C16" s="179" t="s">
        <v>102</v>
      </c>
      <c r="D16" s="916">
        <f>SUMIF('F10'!$O$7:$O$700,"1.3.2.Eq"&amp;D7,'F10'!$H$7:$H$700)</f>
        <v>0</v>
      </c>
      <c r="E16" s="916">
        <f>SUMIF('F10'!$O$7:$O$700,"1.3.2.Eq"&amp;E7,'F10'!$H$7:$H$700)</f>
        <v>0</v>
      </c>
      <c r="F16" s="916">
        <f>SUMIF('F10'!$O$7:$O$700,"1.3.2.Eq"&amp;F7,'F10'!$H$7:$H$700)</f>
        <v>0</v>
      </c>
      <c r="G16" s="916">
        <f>SUMIF('F10'!$O$7:$O$700,"1.3.2.Eq"&amp;G7,'F10'!$H$7:$H$700)</f>
        <v>0</v>
      </c>
      <c r="H16" s="916">
        <f t="shared" si="0"/>
        <v>0</v>
      </c>
      <c r="I16" s="691"/>
    </row>
    <row r="17" spans="2:9">
      <c r="B17" s="796"/>
      <c r="C17" s="162" t="s">
        <v>2113</v>
      </c>
      <c r="D17" s="690">
        <f>SUM(D18:D21)</f>
        <v>0</v>
      </c>
      <c r="E17" s="690">
        <f>SUM(E18:E21)</f>
        <v>0</v>
      </c>
      <c r="F17" s="690">
        <f>SUM(F18:F21)</f>
        <v>0</v>
      </c>
      <c r="G17" s="690">
        <f>SUM(G18:G21)</f>
        <v>0</v>
      </c>
      <c r="H17" s="690">
        <f t="shared" si="0"/>
        <v>0</v>
      </c>
      <c r="I17" s="691"/>
    </row>
    <row r="18" spans="2:9">
      <c r="B18" s="796"/>
      <c r="C18" s="162" t="s">
        <v>907</v>
      </c>
      <c r="D18" s="916">
        <f>SUMIF('F10'!$O$7:$O$700,"1.4.1.Ou"&amp;D7,'F10'!$H$7:$H$700)</f>
        <v>0</v>
      </c>
      <c r="E18" s="916">
        <f>SUMIF('F10'!$O$7:$O$700,"1.4.1.Ou"&amp;E7,'F10'!$H$7:$H$700)</f>
        <v>0</v>
      </c>
      <c r="F18" s="916">
        <f>SUMIF('F10'!$O$7:$O$700,"1.4.1.Ou"&amp;F7,'F10'!$H$7:$H$700)</f>
        <v>0</v>
      </c>
      <c r="G18" s="916">
        <f>SUMIF('F10'!$O$7:$O$700,"1.4.1.Ou"&amp;G7,'F10'!$H$7:$H$700)</f>
        <v>0</v>
      </c>
      <c r="H18" s="916">
        <f t="shared" si="0"/>
        <v>0</v>
      </c>
      <c r="I18" s="691"/>
    </row>
    <row r="19" spans="2:9">
      <c r="B19" s="796"/>
      <c r="C19" s="162" t="s">
        <v>908</v>
      </c>
      <c r="D19" s="916">
        <f>SUMIF('F10'!$O$7:$O$700,"1.4.2.Ou"&amp;D7,'F10'!$H$7:$H$700)</f>
        <v>0</v>
      </c>
      <c r="E19" s="916">
        <f>SUMIF('F10'!$O$7:$O$700,"1.4.2.Ou"&amp;E7,'F10'!$H$7:$H$700)</f>
        <v>0</v>
      </c>
      <c r="F19" s="916">
        <f>SUMIF('F10'!$O$7:$O$700,"1.4.2.Ou"&amp;F7,'F10'!$H$7:$H$700)</f>
        <v>0</v>
      </c>
      <c r="G19" s="916">
        <f>SUMIF('F10'!$O$7:$O$700,"1.4.2.Ou"&amp;G7,'F10'!$H$7:$H$700)</f>
        <v>0</v>
      </c>
      <c r="H19" s="916">
        <f t="shared" si="0"/>
        <v>0</v>
      </c>
      <c r="I19" s="691"/>
    </row>
    <row r="20" spans="2:9">
      <c r="B20" s="796"/>
      <c r="C20" s="162" t="s">
        <v>909</v>
      </c>
      <c r="D20" s="916">
        <f>SUMIF('F10'!$O$7:$O$700,"1.4.3.Ou"&amp;D7,'F10'!$H$7:$H$700)</f>
        <v>0</v>
      </c>
      <c r="E20" s="916">
        <f>SUMIF('F10'!$O$7:$O$700,"1.4.3.Ou"&amp;E7,'F10'!$H$7:$H$700)</f>
        <v>0</v>
      </c>
      <c r="F20" s="916">
        <f>SUMIF('F10'!$O$7:$O$700,"1.4.3.Ou"&amp;F7,'F10'!$H$7:$H$700)</f>
        <v>0</v>
      </c>
      <c r="G20" s="916">
        <f>SUMIF('F10'!$O$7:$O$700,"1.4.3.Ou"&amp;G7,'F10'!$H$7:$H$700)</f>
        <v>0</v>
      </c>
      <c r="H20" s="916">
        <f t="shared" si="0"/>
        <v>0</v>
      </c>
      <c r="I20" s="691"/>
    </row>
    <row r="21" spans="2:9">
      <c r="B21" s="796"/>
      <c r="C21" s="162" t="s">
        <v>910</v>
      </c>
      <c r="D21" s="916">
        <f>SUMIF('F10'!$O$7:$O$700,"1.4.4.ou"&amp;D7,'F10'!$H$7:$H$700)</f>
        <v>0</v>
      </c>
      <c r="E21" s="916">
        <f>SUMIF('F10'!$O$7:$O$700,"1.4.4.ou"&amp;E7,'F10'!$H$7:$H$700)</f>
        <v>0</v>
      </c>
      <c r="F21" s="916">
        <f>SUMIF('F10'!$O$7:$O$700,"1.4.4.ou"&amp;F7,'F10'!$H$7:$H$700)</f>
        <v>0</v>
      </c>
      <c r="G21" s="916">
        <f>SUMIF('F10'!$O$7:$O$700,"1.4.4.ou"&amp;G7,'F10'!$H$7:$H$700)</f>
        <v>0</v>
      </c>
      <c r="H21" s="916">
        <f t="shared" si="0"/>
        <v>0</v>
      </c>
      <c r="I21" s="691"/>
    </row>
    <row r="22" spans="2:9">
      <c r="B22" s="796"/>
      <c r="C22" s="162" t="s">
        <v>911</v>
      </c>
      <c r="D22" s="916">
        <f>SUMIF('F10'!$O$7:$O$700,"1.5.1.Eq"&amp;D7,'F10'!$H$7:$H$700)</f>
        <v>0</v>
      </c>
      <c r="E22" s="916">
        <f>SUMIF('F10'!$O$7:$O$700,"1.5.1.Eq"&amp;E7,'F10'!$H$7:$H$700)</f>
        <v>0</v>
      </c>
      <c r="F22" s="916">
        <f>SUMIF('F10'!$O$7:$O$700,"1.5.1.Eq"&amp;F7,'F10'!$H$7:$H$700)</f>
        <v>0</v>
      </c>
      <c r="G22" s="916">
        <f>SUMIF('F10'!$O$7:$O$700,"1.5.1.Eq"&amp;G7,'F10'!$H$7:$H$700)</f>
        <v>0</v>
      </c>
      <c r="H22" s="916">
        <f t="shared" si="0"/>
        <v>0</v>
      </c>
      <c r="I22" s="691"/>
    </row>
    <row r="23" spans="2:9">
      <c r="B23" s="796"/>
      <c r="C23" s="162" t="s">
        <v>106</v>
      </c>
      <c r="D23" s="690">
        <f>SUM(D24:D25)</f>
        <v>0</v>
      </c>
      <c r="E23" s="690">
        <f>SUM(E24:E25)</f>
        <v>0</v>
      </c>
      <c r="F23" s="690">
        <f>SUM(F24:F25)</f>
        <v>0</v>
      </c>
      <c r="G23" s="690">
        <f>SUM(G24:G25)</f>
        <v>0</v>
      </c>
      <c r="H23" s="690">
        <f>SUM(H24:H25)</f>
        <v>0</v>
      </c>
      <c r="I23" s="691"/>
    </row>
    <row r="24" spans="2:9">
      <c r="B24" s="796"/>
      <c r="C24" s="179" t="s">
        <v>107</v>
      </c>
      <c r="D24" s="916">
        <f>SUMIF('F10'!$O$7:$O$700,"1.7.1.Ma"&amp;D7,'F10'!$H$7:$H$700)</f>
        <v>0</v>
      </c>
      <c r="E24" s="916">
        <f>SUMIF('F10'!$O$7:$O$700,"1.7.1.Ma"&amp;E7,'F10'!$H$7:$H$700)</f>
        <v>0</v>
      </c>
      <c r="F24" s="916">
        <f>SUMIF('F10'!$O$7:$O$700,"1.7.1.Ma"&amp;F7,'F10'!$H$7:$H$700)</f>
        <v>0</v>
      </c>
      <c r="G24" s="916">
        <f>SUMIF('F10'!$O$7:$O$700,"1.7.1.Ma"&amp;G7,'F10'!$H$7:$H$700)</f>
        <v>0</v>
      </c>
      <c r="H24" s="916">
        <f>SUM(D24:G24)</f>
        <v>0</v>
      </c>
      <c r="I24" s="691"/>
    </row>
    <row r="25" spans="2:9">
      <c r="B25" s="796"/>
      <c r="C25" s="179" t="s">
        <v>108</v>
      </c>
      <c r="D25" s="916">
        <f>SUMIF('F10'!$O$7:$O$700,"1.7.2.Ma"&amp;D7,'F10'!$H$7:$H$700)</f>
        <v>0</v>
      </c>
      <c r="E25" s="916">
        <f>SUMIF('F10'!$O$7:$O$700,"1.7.2.Ma"&amp;E7,'F10'!$H$7:$H$700)</f>
        <v>0</v>
      </c>
      <c r="F25" s="916">
        <f>SUMIF('F10'!$O$7:$O$700,"1.7.2.Ma"&amp;F7,'F10'!$H$7:$H$700)</f>
        <v>0</v>
      </c>
      <c r="G25" s="916">
        <f>SUMIF('F10'!$O$7:$O$700,"1.7.2.Ma"&amp;G7,'F10'!$H$7:$H$700)</f>
        <v>0</v>
      </c>
      <c r="H25" s="916">
        <f>SUM(D25:G25)</f>
        <v>0</v>
      </c>
      <c r="I25" s="691"/>
    </row>
    <row r="26" spans="2:9">
      <c r="B26" s="796"/>
      <c r="C26" s="162" t="s">
        <v>109</v>
      </c>
      <c r="D26" s="916">
        <f>SUMIF('F10'!$O$7:$O$700,"1.8.Equi"&amp;D7,'F10'!$H$7:$H700)</f>
        <v>0</v>
      </c>
      <c r="E26" s="916">
        <f>SUMIF('F10'!$O$7:$O$700,"1.8.Equi"&amp;E7,'F10'!$H$7:$H700)</f>
        <v>0</v>
      </c>
      <c r="F26" s="916">
        <f>SUMIF('F10'!$O$7:$O$700,"1.8.Equi"&amp;F7,'F10'!$H$7:$H700)</f>
        <v>0</v>
      </c>
      <c r="G26" s="916">
        <f>SUMIF('F10'!$O$7:$O$700,"1.8.Equi"&amp;G7,'F10'!$H$7:$H700)</f>
        <v>0</v>
      </c>
      <c r="H26" s="916">
        <f>SUM(D26:G26)</f>
        <v>0</v>
      </c>
      <c r="I26" s="691"/>
    </row>
    <row r="27" spans="2:9">
      <c r="B27" s="796"/>
      <c r="C27" s="467" t="s">
        <v>2486</v>
      </c>
      <c r="D27" s="916">
        <f>SUMIF('F10'!$O$7:$O$700,"1.9.1.Ou"&amp;D7,'F10'!$H$7:$H$700)</f>
        <v>0</v>
      </c>
      <c r="E27" s="916">
        <f>SUMIF('F10'!$O$7:$O$700,"1.9.1.Ou"&amp;E7,'F10'!$H$7:$H$700)</f>
        <v>0</v>
      </c>
      <c r="F27" s="916">
        <f>SUMIF('F10'!$O$7:$O$700,"1.9.1.Ou"&amp;F7,'F10'!$H$7:$H$700)</f>
        <v>0</v>
      </c>
      <c r="G27" s="916">
        <f>SUMIF('F10'!$O$7:$O$700,"1.9.1.Ou"&amp;G7,'F10'!$H$7:$H$700)</f>
        <v>0</v>
      </c>
      <c r="H27" s="916">
        <f>SUM(D27:G27)</f>
        <v>0</v>
      </c>
      <c r="I27" s="691"/>
    </row>
    <row r="28" spans="2:9">
      <c r="B28" s="796"/>
      <c r="C28" s="163" t="s">
        <v>976</v>
      </c>
      <c r="D28" s="692">
        <f>D9+D10+D14+D17+D22+D23+D26+D27</f>
        <v>0</v>
      </c>
      <c r="E28" s="692">
        <f>E9+E10+E14+E17+E22+E23+E26+E27</f>
        <v>0</v>
      </c>
      <c r="F28" s="692">
        <f>F9+F10+F14+F17+F22+F23+F26+F27</f>
        <v>0</v>
      </c>
      <c r="G28" s="692">
        <f>G9+G10+G14+G17+G22+G23+G26+G27</f>
        <v>0</v>
      </c>
      <c r="H28" s="692">
        <f>H9+H10+H14+H17+H22+H23+H26+H27</f>
        <v>0</v>
      </c>
      <c r="I28" s="691"/>
    </row>
    <row r="29" spans="2:9" ht="12.75" customHeight="1">
      <c r="B29" s="796"/>
      <c r="C29" s="322" t="s">
        <v>2286</v>
      </c>
      <c r="D29" s="916"/>
      <c r="E29" s="916"/>
      <c r="F29" s="916"/>
      <c r="G29" s="916"/>
      <c r="H29" s="916"/>
      <c r="I29" s="691"/>
    </row>
    <row r="30" spans="2:9">
      <c r="B30" s="796"/>
      <c r="C30" s="162" t="s">
        <v>103</v>
      </c>
      <c r="D30" s="916">
        <f>SUMIF('F10'!$O$7:$O$700,"2.2.Assi"&amp;D7,'F10'!$H$7:$H$700)</f>
        <v>0</v>
      </c>
      <c r="E30" s="916">
        <f>SUMIF('F10'!$O$7:$O$700,"2.2.Assi"&amp;E7,'F10'!$H$7:$H$700)</f>
        <v>0</v>
      </c>
      <c r="F30" s="916">
        <f>SUMIF('F10'!$O$7:$O$700,"2.2.Assi"&amp;F7,'F10'!$H$7:$H$700)</f>
        <v>0</v>
      </c>
      <c r="G30" s="916">
        <f>SUMIF('F10'!$O$7:$O$700,"2.2.Assi"&amp;G7,'F10'!$H$7:$H$700)</f>
        <v>0</v>
      </c>
      <c r="H30" s="916">
        <f t="shared" ref="H30:H37" si="1">SUM(D30:G30)</f>
        <v>0</v>
      </c>
      <c r="I30" s="691"/>
    </row>
    <row r="31" spans="2:9">
      <c r="B31" s="796"/>
      <c r="C31" s="162" t="s">
        <v>2114</v>
      </c>
      <c r="D31" s="916">
        <f>SUMIF('F10'!$O$7:$O$700,"2.3.Estu"&amp;D7,'F10'!$H$7:$H$700)</f>
        <v>0</v>
      </c>
      <c r="E31" s="916">
        <f>SUMIF('F10'!$O$7:$O$700,"2.3.Estu"&amp;E7,'F10'!$H$7:$H$700)</f>
        <v>0</v>
      </c>
      <c r="F31" s="916">
        <f>SUMIF('F10'!$O$7:$O$700,"2.3.Estu"&amp;F7,'F10'!$H$7:$H$700)</f>
        <v>0</v>
      </c>
      <c r="G31" s="916">
        <f>SUMIF('F10'!$O$7:$O$700,"2.3.Estu"&amp;G7,'F10'!$H$7:$H$700)</f>
        <v>0</v>
      </c>
      <c r="H31" s="916">
        <f t="shared" si="1"/>
        <v>0</v>
      </c>
      <c r="I31" s="691"/>
    </row>
    <row r="32" spans="2:9">
      <c r="B32" s="796"/>
      <c r="C32" s="162" t="s">
        <v>2115</v>
      </c>
      <c r="D32" s="916">
        <f>SUMIF('F10'!$O$7:$O$700,"2.4.Outr"&amp;D7,'F10'!$H$7:$H$700)</f>
        <v>0</v>
      </c>
      <c r="E32" s="916">
        <f>SUMIF('F10'!$O$7:$O$700,"2.4.Outr"&amp;E7,'F10'!$H$7:$H$700)</f>
        <v>0</v>
      </c>
      <c r="F32" s="916">
        <f>SUMIF('F10'!$O$7:$O$700,"2.4.Outr"&amp;F7,'F10'!$H$7:$H$700)</f>
        <v>0</v>
      </c>
      <c r="G32" s="916">
        <f>SUMIF('F10'!$O$7:$O$700,"2.4.Outr"&amp;G7,'F10'!$H$7:$H$700)</f>
        <v>0</v>
      </c>
      <c r="H32" s="916">
        <f t="shared" si="1"/>
        <v>0</v>
      </c>
      <c r="I32" s="691"/>
    </row>
    <row r="33" spans="2:9">
      <c r="B33" s="796"/>
      <c r="C33" s="162" t="s">
        <v>104</v>
      </c>
      <c r="D33" s="916">
        <f>SUMIF('F10'!$O$7:$O$700,"2.5.Inve"&amp;D7,'F10'!$H$7:$H$700)</f>
        <v>0</v>
      </c>
      <c r="E33" s="916">
        <f>SUMIF('F10'!$O$7:$O$700,"2.5.Inve"&amp;E7,'F10'!$H$7:$H$700)</f>
        <v>0</v>
      </c>
      <c r="F33" s="916">
        <f>SUMIF('F10'!$O$7:$O$700,"2.5.Inve"&amp;F7,'F10'!$H$7:$H$700)</f>
        <v>0</v>
      </c>
      <c r="G33" s="916">
        <f>SUMIF('F10'!$O$7:$O$700,"2.5.Inve"&amp;G7,'F10'!$H$7:$H$700)</f>
        <v>0</v>
      </c>
      <c r="H33" s="916">
        <f t="shared" si="1"/>
        <v>0</v>
      </c>
      <c r="I33" s="691"/>
    </row>
    <row r="34" spans="2:9">
      <c r="B34" s="796"/>
      <c r="C34" s="162" t="s">
        <v>2117</v>
      </c>
      <c r="D34" s="916">
        <f>SUMIF('F10'!$O$7:$O$700,"2.6.Pate"&amp;D7,'F10'!$H$7:$H$700)</f>
        <v>0</v>
      </c>
      <c r="E34" s="916">
        <f>SUMIF('F10'!$O$7:$O$700,"2.6.Pate"&amp;E7,'F10'!$H$7:$H$700)</f>
        <v>0</v>
      </c>
      <c r="F34" s="916">
        <f>SUMIF('F10'!$O$7:$O$700,"2.6.Pate"&amp;F7,'F10'!$H$7:$H$700)</f>
        <v>0</v>
      </c>
      <c r="G34" s="916">
        <f>SUMIF('F10'!$O$7:$O$700,"2.6.Pate"&amp;G7,'F10'!$H$7:$H$700)</f>
        <v>0</v>
      </c>
      <c r="H34" s="916">
        <f t="shared" si="1"/>
        <v>0</v>
      </c>
      <c r="I34" s="691"/>
    </row>
    <row r="35" spans="2:9">
      <c r="B35" s="796"/>
      <c r="C35" s="162" t="s">
        <v>105</v>
      </c>
      <c r="D35" s="916">
        <f>SUMIF('F10'!$O$7:$O$700,"2.9.Outr"&amp;D7,'F10'!$H$7:$H$700)</f>
        <v>0</v>
      </c>
      <c r="E35" s="916">
        <f>SUMIF('F10'!$O$7:$O$700,"2.9.Outr"&amp;E7,'F10'!$H$7:$H$700)</f>
        <v>0</v>
      </c>
      <c r="F35" s="916">
        <f>SUMIF('F10'!$O$7:$O$700,"2.9.Outr"&amp;F7,'F10'!$H$7:$H$700)</f>
        <v>0</v>
      </c>
      <c r="G35" s="916">
        <f>SUMIF('F10'!$O$7:$O$700,"2.9.Outr"&amp;G7,'F10'!$H$7:$H$700)</f>
        <v>0</v>
      </c>
      <c r="H35" s="916">
        <f t="shared" si="1"/>
        <v>0</v>
      </c>
      <c r="I35" s="691"/>
    </row>
    <row r="36" spans="2:9">
      <c r="B36" s="796"/>
      <c r="C36" s="163" t="s">
        <v>976</v>
      </c>
      <c r="D36" s="693">
        <f>SUM(D30:D35)</f>
        <v>0</v>
      </c>
      <c r="E36" s="693">
        <f>SUM(E30:E35)</f>
        <v>0</v>
      </c>
      <c r="F36" s="693">
        <f>SUM(F30:F35)</f>
        <v>0</v>
      </c>
      <c r="G36" s="693">
        <f>SUM(G30:G35)</f>
        <v>0</v>
      </c>
      <c r="H36" s="693">
        <f t="shared" si="1"/>
        <v>0</v>
      </c>
      <c r="I36" s="691"/>
    </row>
    <row r="37" spans="2:9">
      <c r="B37" s="796"/>
      <c r="C37" s="163" t="s">
        <v>990</v>
      </c>
      <c r="D37" s="693">
        <f>D28+D36</f>
        <v>0</v>
      </c>
      <c r="E37" s="693">
        <f>E28+E36</f>
        <v>0</v>
      </c>
      <c r="F37" s="693">
        <f>F28+F36</f>
        <v>0</v>
      </c>
      <c r="G37" s="693">
        <f>G28+G36</f>
        <v>0</v>
      </c>
      <c r="H37" s="693">
        <f t="shared" si="1"/>
        <v>0</v>
      </c>
      <c r="I37" s="691"/>
    </row>
    <row r="38" spans="2:9">
      <c r="B38" s="796"/>
      <c r="C38" s="568"/>
      <c r="D38" s="568"/>
      <c r="E38" s="568"/>
      <c r="F38" s="568"/>
      <c r="G38" s="568"/>
      <c r="H38" s="568"/>
      <c r="I38" s="691"/>
    </row>
    <row r="39" spans="2:9">
      <c r="B39" s="796"/>
      <c r="C39" s="568"/>
      <c r="D39" s="568"/>
      <c r="E39" s="568"/>
      <c r="F39" s="568"/>
      <c r="G39" s="568"/>
      <c r="H39" s="568"/>
      <c r="I39" s="691"/>
    </row>
    <row r="40" spans="2:9">
      <c r="B40" s="796"/>
      <c r="C40" s="568" t="s">
        <v>4037</v>
      </c>
      <c r="D40" s="568"/>
      <c r="E40" s="568"/>
      <c r="F40" s="568"/>
      <c r="G40" s="568"/>
      <c r="H40" s="568"/>
      <c r="I40" s="691"/>
    </row>
    <row r="41" spans="2:9">
      <c r="B41" s="796"/>
      <c r="C41" s="568"/>
      <c r="D41" s="568"/>
      <c r="E41" s="568"/>
      <c r="F41" s="568"/>
      <c r="G41" s="568"/>
      <c r="H41" s="568"/>
      <c r="I41" s="691"/>
    </row>
    <row r="42" spans="2:9">
      <c r="B42" s="796"/>
      <c r="C42" s="568"/>
      <c r="D42" s="568"/>
      <c r="E42" s="568"/>
      <c r="F42" s="568"/>
      <c r="G42" s="568"/>
      <c r="H42" s="568"/>
      <c r="I42" s="691"/>
    </row>
    <row r="43" spans="2:9">
      <c r="B43" s="796"/>
      <c r="C43" s="568"/>
      <c r="D43" s="568"/>
      <c r="E43" s="568"/>
      <c r="F43" s="568"/>
      <c r="G43" s="568"/>
      <c r="H43" s="568"/>
      <c r="I43" s="691"/>
    </row>
    <row r="44" spans="2:9">
      <c r="B44" s="796"/>
      <c r="C44" s="568"/>
      <c r="D44" s="568"/>
      <c r="E44" s="568"/>
      <c r="F44" s="568"/>
      <c r="G44" s="568"/>
      <c r="H44" s="568"/>
      <c r="I44" s="691"/>
    </row>
    <row r="45" spans="2:9">
      <c r="B45" s="796"/>
      <c r="C45" s="568"/>
      <c r="D45" s="568"/>
      <c r="E45" s="568"/>
      <c r="F45" s="568"/>
      <c r="G45" s="568"/>
      <c r="H45" s="568"/>
      <c r="I45" s="691"/>
    </row>
    <row r="46" spans="2:9">
      <c r="B46" s="796"/>
      <c r="C46" s="568"/>
      <c r="D46" s="568"/>
      <c r="E46" s="568"/>
      <c r="F46" s="568"/>
      <c r="G46" s="568"/>
      <c r="H46" s="568"/>
      <c r="I46" s="691"/>
    </row>
    <row r="47" spans="2:9">
      <c r="B47" s="796"/>
      <c r="C47" s="568"/>
      <c r="D47" s="568"/>
      <c r="E47" s="568"/>
      <c r="F47" s="568"/>
      <c r="G47" s="568"/>
      <c r="H47" s="568"/>
      <c r="I47" s="691"/>
    </row>
    <row r="48" spans="2:9">
      <c r="B48" s="796"/>
      <c r="C48" s="568"/>
      <c r="D48" s="568"/>
      <c r="E48" s="568"/>
      <c r="F48" s="568"/>
      <c r="G48" s="568"/>
      <c r="H48" s="568"/>
      <c r="I48" s="691"/>
    </row>
    <row r="49" spans="2:9">
      <c r="B49" s="796"/>
      <c r="C49" s="568"/>
      <c r="D49" s="568"/>
      <c r="E49" s="568"/>
      <c r="F49" s="568"/>
      <c r="G49" s="568"/>
      <c r="H49" s="568"/>
      <c r="I49" s="691"/>
    </row>
    <row r="50" spans="2:9">
      <c r="B50" s="796"/>
      <c r="C50" s="568"/>
      <c r="D50" s="568"/>
      <c r="E50" s="568"/>
      <c r="F50" s="568"/>
      <c r="G50" s="568"/>
      <c r="H50" s="568"/>
      <c r="I50" s="691"/>
    </row>
    <row r="51" spans="2:9">
      <c r="B51" s="796"/>
      <c r="C51" s="568"/>
      <c r="D51" s="568"/>
      <c r="E51" s="568"/>
      <c r="F51" s="568"/>
      <c r="G51" s="568"/>
      <c r="H51" s="568"/>
      <c r="I51" s="691"/>
    </row>
    <row r="52" spans="2:9">
      <c r="B52" s="796"/>
      <c r="C52" s="568"/>
      <c r="D52" s="568"/>
      <c r="E52" s="568"/>
      <c r="F52" s="568"/>
      <c r="G52" s="568"/>
      <c r="H52" s="568"/>
      <c r="I52" s="691"/>
    </row>
    <row r="53" spans="2:9">
      <c r="B53" s="796"/>
      <c r="C53" s="568"/>
      <c r="D53" s="568"/>
      <c r="E53" s="568"/>
      <c r="F53" s="568"/>
      <c r="G53" s="568"/>
      <c r="H53" s="568"/>
      <c r="I53" s="691"/>
    </row>
    <row r="54" spans="2:9">
      <c r="B54" s="796"/>
      <c r="C54" s="568"/>
      <c r="D54" s="568"/>
      <c r="E54" s="568"/>
      <c r="F54" s="568"/>
      <c r="G54" s="568"/>
      <c r="H54" s="568"/>
      <c r="I54" s="691"/>
    </row>
    <row r="55" spans="2:9">
      <c r="B55" s="796"/>
      <c r="C55" s="568"/>
      <c r="D55" s="568"/>
      <c r="E55" s="568"/>
      <c r="F55" s="568"/>
      <c r="G55" s="568"/>
      <c r="H55" s="568"/>
      <c r="I55" s="691"/>
    </row>
    <row r="56" spans="2:9">
      <c r="B56" s="796"/>
      <c r="C56" s="568"/>
      <c r="D56" s="568"/>
      <c r="E56" s="568"/>
      <c r="F56" s="568"/>
      <c r="G56" s="568"/>
      <c r="H56" s="568"/>
      <c r="I56" s="691"/>
    </row>
    <row r="57" spans="2:9">
      <c r="B57" s="796"/>
      <c r="C57" s="568"/>
      <c r="D57" s="568"/>
      <c r="E57" s="568"/>
      <c r="F57" s="568"/>
      <c r="G57" s="568"/>
      <c r="H57" s="568"/>
      <c r="I57" s="691"/>
    </row>
    <row r="58" spans="2:9">
      <c r="B58" s="796"/>
      <c r="C58" s="568"/>
      <c r="D58" s="568"/>
      <c r="E58" s="568"/>
      <c r="F58" s="568"/>
      <c r="G58" s="568"/>
      <c r="H58" s="568"/>
      <c r="I58" s="691"/>
    </row>
    <row r="59" spans="2:9">
      <c r="B59" s="796"/>
      <c r="C59" s="568"/>
      <c r="D59" s="568"/>
      <c r="E59" s="568"/>
      <c r="F59" s="568"/>
      <c r="G59" s="568"/>
      <c r="H59" s="568"/>
      <c r="I59" s="691"/>
    </row>
    <row r="60" spans="2:9">
      <c r="B60" s="796"/>
      <c r="C60" s="568"/>
      <c r="D60" s="568"/>
      <c r="E60" s="568"/>
      <c r="F60" s="568"/>
      <c r="G60" s="568"/>
      <c r="H60" s="568"/>
      <c r="I60" s="691"/>
    </row>
    <row r="61" spans="2:9">
      <c r="B61" s="796"/>
      <c r="C61" s="568"/>
      <c r="D61" s="568"/>
      <c r="E61" s="568"/>
      <c r="F61" s="568"/>
      <c r="G61" s="568"/>
      <c r="H61" s="568"/>
      <c r="I61" s="691"/>
    </row>
    <row r="62" spans="2:9">
      <c r="B62" s="796"/>
      <c r="C62" s="568"/>
      <c r="D62" s="568"/>
      <c r="E62" s="568"/>
      <c r="F62" s="568"/>
      <c r="G62" s="568"/>
      <c r="H62" s="568"/>
      <c r="I62" s="691"/>
    </row>
    <row r="63" spans="2:9">
      <c r="B63" s="796"/>
      <c r="C63" s="568"/>
      <c r="D63" s="568"/>
      <c r="E63" s="568"/>
      <c r="F63" s="568"/>
      <c r="G63" s="568"/>
      <c r="H63" s="568"/>
      <c r="I63" s="691"/>
    </row>
    <row r="64" spans="2:9">
      <c r="B64" s="796"/>
      <c r="C64" s="568"/>
      <c r="D64" s="568"/>
      <c r="E64" s="568"/>
      <c r="F64" s="568"/>
      <c r="G64" s="568"/>
      <c r="H64" s="568"/>
      <c r="I64" s="691"/>
    </row>
    <row r="65" spans="2:9">
      <c r="B65" s="796"/>
      <c r="C65" s="568"/>
      <c r="D65" s="568"/>
      <c r="E65" s="568"/>
      <c r="F65" s="568"/>
      <c r="G65" s="568"/>
      <c r="H65" s="568"/>
      <c r="I65" s="691"/>
    </row>
    <row r="66" spans="2:9" ht="3.75" customHeight="1">
      <c r="B66" s="796"/>
      <c r="C66" s="568"/>
      <c r="D66" s="568"/>
      <c r="E66" s="568"/>
      <c r="F66" s="568"/>
      <c r="G66" s="568"/>
      <c r="H66" s="568"/>
      <c r="I66" s="691"/>
    </row>
    <row r="67" spans="2:9">
      <c r="B67" s="796"/>
      <c r="C67" s="568"/>
      <c r="D67" s="568"/>
      <c r="E67" s="568"/>
      <c r="F67" s="568"/>
      <c r="G67" s="568"/>
      <c r="H67" s="568"/>
      <c r="I67" s="691"/>
    </row>
    <row r="68" spans="2:9">
      <c r="B68" s="796"/>
      <c r="C68" s="568"/>
      <c r="D68" s="568"/>
      <c r="E68" s="568"/>
      <c r="F68" s="568"/>
      <c r="G68" s="568"/>
      <c r="H68" s="568"/>
      <c r="I68" s="691"/>
    </row>
    <row r="69" spans="2:9">
      <c r="B69" s="796"/>
      <c r="C69" s="568"/>
      <c r="D69" s="568"/>
      <c r="E69" s="568"/>
      <c r="F69" s="568"/>
      <c r="G69" s="568"/>
      <c r="H69" s="568"/>
      <c r="I69" s="691"/>
    </row>
    <row r="70" spans="2:9">
      <c r="B70" s="802"/>
      <c r="C70" s="803"/>
      <c r="D70" s="803"/>
      <c r="E70" s="803"/>
      <c r="F70" s="803"/>
      <c r="G70" s="803"/>
      <c r="H70" s="803"/>
      <c r="I70" s="804"/>
    </row>
    <row r="72" spans="2:9">
      <c r="B72" s="1764" t="s">
        <v>4338</v>
      </c>
      <c r="C72" s="1765"/>
      <c r="D72" s="1765"/>
      <c r="E72" s="1765"/>
      <c r="F72" s="1765"/>
      <c r="G72" s="1765"/>
      <c r="H72" s="1765"/>
      <c r="I72" s="1766"/>
    </row>
    <row r="73" spans="2:9" ht="6" customHeight="1">
      <c r="B73" s="175"/>
      <c r="C73" s="380"/>
      <c r="D73" s="744"/>
      <c r="E73" s="732"/>
      <c r="F73" s="732"/>
      <c r="G73" s="732"/>
      <c r="H73" s="732"/>
      <c r="I73" s="738"/>
    </row>
    <row r="74" spans="2:9">
      <c r="B74" s="1758">
        <f>'F1'!$K$17</f>
        <v>0</v>
      </c>
      <c r="C74" s="1759"/>
      <c r="D74" s="1759"/>
      <c r="E74" s="1759"/>
      <c r="F74" s="1759"/>
      <c r="G74" s="1759"/>
      <c r="H74" s="1759"/>
      <c r="I74" s="1760"/>
    </row>
    <row r="76" spans="2:9" ht="12.75">
      <c r="I76" s="321" t="s">
        <v>3012</v>
      </c>
    </row>
  </sheetData>
  <mergeCells count="3">
    <mergeCell ref="C3:H3"/>
    <mergeCell ref="B72:I72"/>
    <mergeCell ref="B74:I74"/>
  </mergeCells>
  <phoneticPr fontId="0" type="noConversion"/>
  <printOptions horizontalCentered="1" gridLinesSet="0"/>
  <pageMargins left="0.35433070866141736" right="0.27559055118110237" top="0.63" bottom="0.59055118110236227" header="0.35433070866141736" footer="0.31496062992125984"/>
  <pageSetup paperSize="9" scale="84" orientation="portrait" horizontalDpi="4294967292" verticalDpi="4294967292"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syncVertical="1" syncRef="A1" transitionEvaluation="1" codeName="Sheet16">
    <tabColor indexed="10"/>
    <pageSetUpPr fitToPage="1"/>
  </sheetPr>
  <dimension ref="B2:M60"/>
  <sheetViews>
    <sheetView showGridLines="0" view="pageBreakPreview" zoomScaleNormal="100" workbookViewId="0">
      <selection activeCell="I31" sqref="I31"/>
    </sheetView>
  </sheetViews>
  <sheetFormatPr defaultColWidth="9.42578125" defaultRowHeight="12"/>
  <cols>
    <col min="1" max="1" width="4" style="122" customWidth="1"/>
    <col min="2" max="2" width="1.5703125" style="122" customWidth="1"/>
    <col min="3" max="4" width="6.42578125" style="122" customWidth="1"/>
    <col min="5" max="5" width="8.42578125" style="122" customWidth="1"/>
    <col min="6" max="6" width="18.28515625" style="122" customWidth="1"/>
    <col min="7" max="11" width="13.140625" style="122" customWidth="1"/>
    <col min="12" max="12" width="10.7109375" style="122" customWidth="1"/>
    <col min="13" max="13" width="2.42578125" style="122" customWidth="1"/>
    <col min="14" max="14" width="4.7109375" style="122" customWidth="1"/>
    <col min="15" max="253" width="9.42578125" style="122" customWidth="1"/>
    <col min="254" max="16384" width="9.42578125" style="122"/>
  </cols>
  <sheetData>
    <row r="2" spans="2:13" ht="12.75" customHeight="1">
      <c r="B2" s="805"/>
      <c r="C2" s="806"/>
      <c r="D2" s="806"/>
      <c r="E2" s="806"/>
      <c r="F2" s="806"/>
      <c r="G2" s="806"/>
      <c r="H2" s="806"/>
      <c r="I2" s="806"/>
      <c r="J2" s="806"/>
      <c r="K2" s="806"/>
      <c r="L2" s="806"/>
      <c r="M2" s="807"/>
    </row>
    <row r="3" spans="2:13" ht="24" customHeight="1">
      <c r="B3" s="126"/>
      <c r="C3" s="683" t="s">
        <v>5202</v>
      </c>
      <c r="D3" s="684"/>
      <c r="E3" s="684"/>
      <c r="F3" s="684"/>
      <c r="G3" s="684"/>
      <c r="H3" s="684"/>
      <c r="I3" s="684"/>
      <c r="J3" s="684"/>
      <c r="K3" s="684"/>
      <c r="L3" s="685"/>
      <c r="M3" s="808"/>
    </row>
    <row r="4" spans="2:13" s="145" customFormat="1" ht="4.5" customHeight="1">
      <c r="B4" s="809"/>
      <c r="C4" s="810"/>
      <c r="D4" s="811"/>
      <c r="E4" s="811"/>
      <c r="F4" s="811"/>
      <c r="G4" s="811"/>
      <c r="H4" s="811"/>
      <c r="I4" s="811"/>
      <c r="J4" s="811"/>
      <c r="K4" s="811"/>
      <c r="L4" s="812"/>
      <c r="M4" s="813"/>
    </row>
    <row r="5" spans="2:13" ht="9.75" customHeight="1">
      <c r="B5" s="126"/>
      <c r="C5" s="128"/>
      <c r="D5" s="128"/>
      <c r="E5" s="128"/>
      <c r="F5" s="128"/>
      <c r="G5" s="128"/>
      <c r="H5" s="128"/>
      <c r="I5" s="128"/>
      <c r="J5" s="128"/>
      <c r="K5" s="128"/>
      <c r="L5" s="787" t="s">
        <v>2487</v>
      </c>
      <c r="M5" s="808"/>
    </row>
    <row r="6" spans="2:13">
      <c r="B6" s="126"/>
      <c r="C6" s="123" t="s">
        <v>718</v>
      </c>
      <c r="D6" s="124"/>
      <c r="E6" s="124"/>
      <c r="F6" s="124"/>
      <c r="G6" s="686" t="str">
        <f>IF('F1'!AP37="","0",YEAR('F1'!AP37))</f>
        <v>0</v>
      </c>
      <c r="H6" s="686">
        <f>G6+1</f>
        <v>1</v>
      </c>
      <c r="I6" s="686">
        <f>H6+1</f>
        <v>2</v>
      </c>
      <c r="J6" s="686">
        <f>I6+1</f>
        <v>3</v>
      </c>
      <c r="K6" s="686">
        <f>J6+1</f>
        <v>4</v>
      </c>
      <c r="L6" s="686" t="s">
        <v>975</v>
      </c>
      <c r="M6" s="814"/>
    </row>
    <row r="7" spans="2:13">
      <c r="B7" s="126"/>
      <c r="C7" s="328" t="s">
        <v>913</v>
      </c>
      <c r="D7" s="329"/>
      <c r="E7" s="329"/>
      <c r="F7" s="329"/>
      <c r="G7" s="324"/>
      <c r="H7" s="324"/>
      <c r="I7" s="324"/>
      <c r="J7" s="324"/>
      <c r="K7" s="324"/>
      <c r="L7" s="324"/>
      <c r="M7" s="815"/>
    </row>
    <row r="8" spans="2:13" ht="11.1" customHeight="1">
      <c r="B8" s="126"/>
      <c r="C8" s="127" t="s">
        <v>914</v>
      </c>
      <c r="D8" s="125"/>
      <c r="E8" s="125"/>
      <c r="F8" s="125"/>
      <c r="G8" s="141"/>
      <c r="H8" s="141"/>
      <c r="I8" s="142"/>
      <c r="J8" s="142"/>
      <c r="K8" s="142"/>
      <c r="L8" s="324">
        <f>SUM(G8:K8)</f>
        <v>0</v>
      </c>
      <c r="M8" s="815"/>
    </row>
    <row r="9" spans="2:13" ht="11.1" customHeight="1">
      <c r="B9" s="126"/>
      <c r="C9" s="127" t="s">
        <v>915</v>
      </c>
      <c r="D9" s="125"/>
      <c r="E9" s="125"/>
      <c r="F9" s="125"/>
      <c r="G9" s="141"/>
      <c r="H9" s="141"/>
      <c r="I9" s="142"/>
      <c r="J9" s="142"/>
      <c r="K9" s="142"/>
      <c r="L9" s="324">
        <f>SUM(G9:K9)</f>
        <v>0</v>
      </c>
      <c r="M9" s="815"/>
    </row>
    <row r="10" spans="2:13" ht="12.75" customHeight="1">
      <c r="B10" s="126"/>
      <c r="C10" s="123" t="s">
        <v>976</v>
      </c>
      <c r="D10" s="124"/>
      <c r="E10" s="124"/>
      <c r="F10" s="124"/>
      <c r="G10" s="143">
        <f t="shared" ref="G10:L10" si="0">+G8+G9</f>
        <v>0</v>
      </c>
      <c r="H10" s="143">
        <f t="shared" si="0"/>
        <v>0</v>
      </c>
      <c r="I10" s="143">
        <f t="shared" si="0"/>
        <v>0</v>
      </c>
      <c r="J10" s="143">
        <f t="shared" si="0"/>
        <v>0</v>
      </c>
      <c r="K10" s="143">
        <f t="shared" si="0"/>
        <v>0</v>
      </c>
      <c r="L10" s="143">
        <f t="shared" si="0"/>
        <v>0</v>
      </c>
      <c r="M10" s="815"/>
    </row>
    <row r="11" spans="2:13">
      <c r="B11" s="126"/>
      <c r="C11" s="923" t="s">
        <v>916</v>
      </c>
      <c r="D11" s="924"/>
      <c r="E11" s="924"/>
      <c r="F11" s="925"/>
      <c r="G11" s="141"/>
      <c r="H11" s="141"/>
      <c r="I11" s="142"/>
      <c r="J11" s="142"/>
      <c r="K11" s="142"/>
      <c r="L11" s="324">
        <f>SUM(G11:K11)</f>
        <v>0</v>
      </c>
      <c r="M11" s="815"/>
    </row>
    <row r="12" spans="2:13">
      <c r="B12" s="126"/>
      <c r="C12" s="2037" t="s">
        <v>111</v>
      </c>
      <c r="D12" s="2038"/>
      <c r="E12" s="2038"/>
      <c r="F12" s="2039"/>
      <c r="G12" s="324"/>
      <c r="H12" s="324"/>
      <c r="I12" s="324"/>
      <c r="J12" s="324"/>
      <c r="K12" s="471"/>
      <c r="L12" s="324">
        <f>SUM(G12:K12)</f>
        <v>0</v>
      </c>
      <c r="M12" s="815"/>
    </row>
    <row r="13" spans="2:13" ht="14.25" customHeight="1">
      <c r="B13" s="126"/>
      <c r="C13" s="328" t="s">
        <v>110</v>
      </c>
      <c r="D13" s="329"/>
      <c r="E13" s="329"/>
      <c r="F13" s="329"/>
      <c r="G13" s="324">
        <f t="shared" ref="G13:L13" si="1">SUM(G14:G19)</f>
        <v>0</v>
      </c>
      <c r="H13" s="324">
        <f t="shared" si="1"/>
        <v>0</v>
      </c>
      <c r="I13" s="324">
        <f t="shared" si="1"/>
        <v>0</v>
      </c>
      <c r="J13" s="324">
        <f t="shared" si="1"/>
        <v>0</v>
      </c>
      <c r="K13" s="324">
        <f t="shared" si="1"/>
        <v>0</v>
      </c>
      <c r="L13" s="324">
        <f t="shared" si="1"/>
        <v>0</v>
      </c>
      <c r="M13" s="808"/>
    </row>
    <row r="14" spans="2:13">
      <c r="B14" s="126"/>
      <c r="C14" s="127" t="s">
        <v>114</v>
      </c>
      <c r="D14" s="125"/>
      <c r="E14" s="125"/>
      <c r="F14" s="125"/>
      <c r="G14" s="141"/>
      <c r="H14" s="141"/>
      <c r="I14" s="142"/>
      <c r="J14" s="142"/>
      <c r="K14" s="142"/>
      <c r="L14" s="324">
        <f t="shared" ref="L14:L19" si="2">SUM(G14:K14)</f>
        <v>0</v>
      </c>
      <c r="M14" s="808"/>
    </row>
    <row r="15" spans="2:13" ht="11.1" customHeight="1">
      <c r="B15" s="126"/>
      <c r="C15" s="127" t="s">
        <v>917</v>
      </c>
      <c r="D15" s="125"/>
      <c r="E15" s="125"/>
      <c r="F15" s="125"/>
      <c r="G15" s="141"/>
      <c r="H15" s="141"/>
      <c r="I15" s="142"/>
      <c r="J15" s="142"/>
      <c r="K15" s="142"/>
      <c r="L15" s="324">
        <f t="shared" si="2"/>
        <v>0</v>
      </c>
      <c r="M15" s="815"/>
    </row>
    <row r="16" spans="2:13" ht="11.1" customHeight="1">
      <c r="B16" s="126"/>
      <c r="C16" s="127" t="s">
        <v>116</v>
      </c>
      <c r="D16" s="125"/>
      <c r="E16" s="125"/>
      <c r="F16" s="125"/>
      <c r="G16" s="141"/>
      <c r="H16" s="141"/>
      <c r="I16" s="142"/>
      <c r="J16" s="142"/>
      <c r="K16" s="142"/>
      <c r="L16" s="324">
        <f t="shared" si="2"/>
        <v>0</v>
      </c>
      <c r="M16" s="815"/>
    </row>
    <row r="17" spans="2:13" ht="11.1" customHeight="1">
      <c r="B17" s="126"/>
      <c r="C17" s="127" t="s">
        <v>918</v>
      </c>
      <c r="D17" s="125"/>
      <c r="E17" s="125"/>
      <c r="F17" s="125"/>
      <c r="G17" s="141"/>
      <c r="H17" s="141"/>
      <c r="I17" s="142"/>
      <c r="J17" s="142"/>
      <c r="K17" s="142"/>
      <c r="L17" s="324">
        <f t="shared" si="2"/>
        <v>0</v>
      </c>
      <c r="M17" s="815"/>
    </row>
    <row r="18" spans="2:13" ht="11.1" customHeight="1">
      <c r="B18" s="126"/>
      <c r="C18" s="127" t="s">
        <v>3099</v>
      </c>
      <c r="D18" s="125"/>
      <c r="E18" s="125"/>
      <c r="F18" s="125"/>
      <c r="G18" s="141"/>
      <c r="H18" s="141"/>
      <c r="I18" s="142"/>
      <c r="J18" s="142"/>
      <c r="K18" s="142"/>
      <c r="L18" s="324">
        <f t="shared" si="2"/>
        <v>0</v>
      </c>
      <c r="M18" s="815"/>
    </row>
    <row r="19" spans="2:13" ht="11.1" customHeight="1">
      <c r="B19" s="126"/>
      <c r="C19" s="127" t="s">
        <v>919</v>
      </c>
      <c r="D19" s="125"/>
      <c r="E19" s="125"/>
      <c r="F19" s="125"/>
      <c r="G19" s="141"/>
      <c r="H19" s="141"/>
      <c r="I19" s="142"/>
      <c r="J19" s="142"/>
      <c r="K19" s="142"/>
      <c r="L19" s="324">
        <f t="shared" si="2"/>
        <v>0</v>
      </c>
      <c r="M19" s="815"/>
    </row>
    <row r="20" spans="2:13" ht="11.1" customHeight="1">
      <c r="B20" s="126"/>
      <c r="C20" s="123" t="s">
        <v>976</v>
      </c>
      <c r="D20" s="124"/>
      <c r="E20" s="124"/>
      <c r="F20" s="124"/>
      <c r="G20" s="143">
        <f t="shared" ref="G20:L20" si="3">G13+G12+G11</f>
        <v>0</v>
      </c>
      <c r="H20" s="143">
        <f t="shared" si="3"/>
        <v>0</v>
      </c>
      <c r="I20" s="143">
        <f t="shared" si="3"/>
        <v>0</v>
      </c>
      <c r="J20" s="143">
        <f t="shared" si="3"/>
        <v>0</v>
      </c>
      <c r="K20" s="143">
        <f t="shared" si="3"/>
        <v>0</v>
      </c>
      <c r="L20" s="687">
        <f t="shared" si="3"/>
        <v>0</v>
      </c>
      <c r="M20" s="815"/>
    </row>
    <row r="21" spans="2:13" ht="12" hidden="1" customHeight="1">
      <c r="B21" s="126"/>
      <c r="C21" s="328" t="s">
        <v>115</v>
      </c>
      <c r="D21" s="329"/>
      <c r="E21" s="329"/>
      <c r="F21" s="329"/>
      <c r="G21" s="324"/>
      <c r="H21" s="324"/>
      <c r="I21" s="324"/>
      <c r="J21" s="324"/>
      <c r="K21" s="324"/>
      <c r="L21" s="325"/>
      <c r="M21" s="815"/>
    </row>
    <row r="22" spans="2:13" ht="12" hidden="1" customHeight="1">
      <c r="B22" s="126"/>
      <c r="C22" s="127" t="s">
        <v>3100</v>
      </c>
      <c r="D22" s="125"/>
      <c r="E22" s="125"/>
      <c r="F22" s="125"/>
      <c r="G22" s="141"/>
      <c r="H22" s="141"/>
      <c r="I22" s="142"/>
      <c r="J22" s="142"/>
      <c r="K22" s="142"/>
      <c r="L22" s="324">
        <f>SUM(G22:K22)</f>
        <v>0</v>
      </c>
      <c r="M22" s="815"/>
    </row>
    <row r="23" spans="2:13" ht="11.1" hidden="1" customHeight="1">
      <c r="B23" s="126"/>
      <c r="C23" s="127" t="s">
        <v>920</v>
      </c>
      <c r="D23" s="129"/>
      <c r="E23" s="129"/>
      <c r="F23" s="129"/>
      <c r="G23" s="141"/>
      <c r="H23" s="141"/>
      <c r="I23" s="142"/>
      <c r="J23" s="142"/>
      <c r="K23" s="142"/>
      <c r="L23" s="688">
        <f>SUM(G23:K23)</f>
        <v>0</v>
      </c>
      <c r="M23" s="815"/>
    </row>
    <row r="24" spans="2:13" ht="11.1" hidden="1" customHeight="1">
      <c r="B24" s="126"/>
      <c r="C24" s="123" t="s">
        <v>976</v>
      </c>
      <c r="D24" s="124"/>
      <c r="E24" s="124"/>
      <c r="F24" s="124"/>
      <c r="G24" s="143">
        <f t="shared" ref="G24:L24" si="4">G22+G23</f>
        <v>0</v>
      </c>
      <c r="H24" s="143">
        <f t="shared" si="4"/>
        <v>0</v>
      </c>
      <c r="I24" s="143">
        <f t="shared" si="4"/>
        <v>0</v>
      </c>
      <c r="J24" s="143">
        <f t="shared" si="4"/>
        <v>0</v>
      </c>
      <c r="K24" s="143">
        <f t="shared" si="4"/>
        <v>0</v>
      </c>
      <c r="L24" s="687">
        <f t="shared" si="4"/>
        <v>0</v>
      </c>
      <c r="M24" s="815"/>
    </row>
    <row r="25" spans="2:13">
      <c r="B25" s="126"/>
      <c r="C25" s="130" t="s">
        <v>977</v>
      </c>
      <c r="D25" s="131"/>
      <c r="E25" s="132"/>
      <c r="F25" s="132"/>
      <c r="G25" s="144">
        <f t="shared" ref="G25:L25" si="5">G24+G20+G10</f>
        <v>0</v>
      </c>
      <c r="H25" s="144">
        <f t="shared" si="5"/>
        <v>0</v>
      </c>
      <c r="I25" s="144">
        <f t="shared" si="5"/>
        <v>0</v>
      </c>
      <c r="J25" s="144">
        <f t="shared" si="5"/>
        <v>0</v>
      </c>
      <c r="K25" s="144">
        <f t="shared" si="5"/>
        <v>0</v>
      </c>
      <c r="L25" s="688">
        <f t="shared" si="5"/>
        <v>0</v>
      </c>
      <c r="M25" s="815"/>
    </row>
    <row r="26" spans="2:13">
      <c r="B26" s="126"/>
      <c r="C26" s="326"/>
      <c r="D26" s="326"/>
      <c r="E26" s="326"/>
      <c r="F26" s="326"/>
      <c r="G26" s="327"/>
      <c r="H26" s="327"/>
      <c r="I26" s="327"/>
      <c r="J26" s="327"/>
      <c r="K26" s="327"/>
      <c r="L26" s="327"/>
      <c r="M26" s="808"/>
    </row>
    <row r="27" spans="2:13" ht="13.5" customHeight="1">
      <c r="B27" s="126"/>
      <c r="C27" s="816" t="s">
        <v>988</v>
      </c>
      <c r="D27" s="125"/>
      <c r="E27" s="125"/>
      <c r="F27" s="125"/>
      <c r="G27" s="125"/>
      <c r="H27" s="125"/>
      <c r="I27" s="125"/>
      <c r="J27" s="128"/>
      <c r="K27" s="128"/>
      <c r="L27" s="128"/>
      <c r="M27" s="808"/>
    </row>
    <row r="28" spans="2:13" ht="13.5" customHeight="1">
      <c r="B28" s="126"/>
      <c r="C28" s="817" t="s">
        <v>113</v>
      </c>
      <c r="D28" s="125"/>
      <c r="E28" s="125"/>
      <c r="F28" s="125"/>
      <c r="G28" s="125"/>
      <c r="H28" s="125"/>
      <c r="I28" s="125"/>
      <c r="J28" s="128"/>
      <c r="K28" s="128"/>
      <c r="L28" s="128"/>
      <c r="M28" s="808"/>
    </row>
    <row r="29" spans="2:13" ht="12.75" customHeight="1">
      <c r="B29" s="126"/>
      <c r="C29" s="816" t="s">
        <v>112</v>
      </c>
      <c r="D29" s="128"/>
      <c r="E29" s="128"/>
      <c r="F29" s="128"/>
      <c r="G29" s="128"/>
      <c r="H29" s="128"/>
      <c r="I29" s="128"/>
      <c r="J29" s="128"/>
      <c r="K29" s="128"/>
      <c r="L29" s="128"/>
      <c r="M29" s="808"/>
    </row>
    <row r="30" spans="2:13" ht="13.5" customHeight="1">
      <c r="B30" s="126"/>
      <c r="C30" s="818"/>
      <c r="D30" s="136"/>
      <c r="E30" s="136"/>
      <c r="F30" s="136"/>
      <c r="G30" s="136"/>
      <c r="H30" s="136"/>
      <c r="I30" s="136"/>
      <c r="J30" s="136"/>
      <c r="K30" s="136"/>
      <c r="L30" s="149"/>
      <c r="M30" s="813"/>
    </row>
    <row r="31" spans="2:13" ht="13.5" customHeight="1">
      <c r="B31" s="126"/>
      <c r="C31" s="818"/>
      <c r="D31" s="136"/>
      <c r="E31" s="136"/>
      <c r="F31" s="136"/>
      <c r="G31" s="136"/>
      <c r="H31" s="136"/>
      <c r="I31" s="136"/>
      <c r="J31" s="136"/>
      <c r="K31" s="136"/>
      <c r="L31" s="149"/>
      <c r="M31" s="813"/>
    </row>
    <row r="32" spans="2:13" ht="13.5" customHeight="1">
      <c r="B32" s="126"/>
      <c r="C32" s="818"/>
      <c r="D32" s="136"/>
      <c r="E32" s="136"/>
      <c r="F32" s="136"/>
      <c r="G32" s="136"/>
      <c r="H32" s="136"/>
      <c r="I32" s="136"/>
      <c r="J32" s="136"/>
      <c r="K32" s="136"/>
      <c r="L32" s="149"/>
      <c r="M32" s="813"/>
    </row>
    <row r="33" spans="2:13" ht="13.5" customHeight="1">
      <c r="B33" s="126"/>
      <c r="C33" s="818"/>
      <c r="D33" s="136"/>
      <c r="E33" s="136"/>
      <c r="F33" s="136"/>
      <c r="G33" s="136"/>
      <c r="H33" s="136"/>
      <c r="I33" s="136"/>
      <c r="J33" s="136"/>
      <c r="K33" s="136"/>
      <c r="L33" s="149"/>
      <c r="M33" s="813"/>
    </row>
    <row r="34" spans="2:13" ht="13.5" customHeight="1">
      <c r="B34" s="126"/>
      <c r="C34" s="818"/>
      <c r="D34" s="136"/>
      <c r="E34" s="136"/>
      <c r="F34" s="136"/>
      <c r="G34" s="136"/>
      <c r="H34" s="136"/>
      <c r="I34" s="136"/>
      <c r="J34" s="136"/>
      <c r="K34" s="136"/>
      <c r="L34" s="149"/>
      <c r="M34" s="813"/>
    </row>
    <row r="35" spans="2:13" ht="13.5" customHeight="1">
      <c r="B35" s="126"/>
      <c r="C35" s="818"/>
      <c r="D35" s="136"/>
      <c r="E35" s="136"/>
      <c r="F35" s="136"/>
      <c r="G35" s="136"/>
      <c r="H35" s="136"/>
      <c r="I35" s="136"/>
      <c r="J35" s="136"/>
      <c r="K35" s="136"/>
      <c r="L35" s="149"/>
      <c r="M35" s="813"/>
    </row>
    <row r="36" spans="2:13">
      <c r="B36" s="126"/>
      <c r="C36" s="149"/>
      <c r="D36" s="150"/>
      <c r="E36" s="136"/>
      <c r="F36" s="136"/>
      <c r="G36" s="136"/>
      <c r="H36" s="151"/>
      <c r="I36" s="136"/>
      <c r="J36" s="152"/>
      <c r="K36" s="137"/>
      <c r="L36" s="149"/>
      <c r="M36" s="813"/>
    </row>
    <row r="37" spans="2:13">
      <c r="B37" s="126"/>
      <c r="C37" s="149"/>
      <c r="D37" s="150"/>
      <c r="E37" s="136"/>
      <c r="F37" s="136"/>
      <c r="G37" s="136"/>
      <c r="H37" s="151"/>
      <c r="I37" s="136"/>
      <c r="J37" s="146"/>
      <c r="K37" s="146"/>
      <c r="L37" s="149"/>
      <c r="M37" s="813"/>
    </row>
    <row r="38" spans="2:13">
      <c r="B38" s="819"/>
      <c r="C38" s="820"/>
      <c r="D38" s="821"/>
      <c r="E38" s="607"/>
      <c r="F38" s="607"/>
      <c r="G38" s="607"/>
      <c r="H38" s="822"/>
      <c r="I38" s="607"/>
      <c r="J38" s="823"/>
      <c r="K38" s="823"/>
      <c r="L38" s="820"/>
      <c r="M38" s="824"/>
    </row>
    <row r="39" spans="2:13">
      <c r="C39" s="149"/>
      <c r="D39" s="136"/>
      <c r="E39" s="136"/>
      <c r="F39" s="136"/>
      <c r="G39" s="136"/>
      <c r="H39" s="136"/>
      <c r="I39" s="136"/>
      <c r="J39" s="136"/>
      <c r="K39" s="136"/>
      <c r="L39" s="149"/>
      <c r="M39" s="149"/>
    </row>
    <row r="40" spans="2:13">
      <c r="B40" s="1764" t="s">
        <v>4338</v>
      </c>
      <c r="C40" s="1765"/>
      <c r="D40" s="1765"/>
      <c r="E40" s="1765"/>
      <c r="F40" s="1765"/>
      <c r="G40" s="1765"/>
      <c r="H40" s="1765"/>
      <c r="I40" s="1765"/>
      <c r="J40" s="1765"/>
      <c r="K40" s="1765"/>
      <c r="L40" s="1765"/>
      <c r="M40" s="1766"/>
    </row>
    <row r="41" spans="2:13" ht="4.5" customHeight="1">
      <c r="B41" s="175"/>
      <c r="C41" s="380"/>
      <c r="D41" s="744"/>
      <c r="E41" s="732"/>
      <c r="F41" s="732"/>
      <c r="G41" s="732"/>
      <c r="H41" s="732"/>
      <c r="I41" s="738"/>
      <c r="J41" s="154"/>
      <c r="K41" s="136"/>
      <c r="L41" s="149"/>
      <c r="M41" s="149"/>
    </row>
    <row r="42" spans="2:13">
      <c r="B42" s="1758">
        <f>'F1'!$K$17</f>
        <v>0</v>
      </c>
      <c r="C42" s="1759"/>
      <c r="D42" s="1759"/>
      <c r="E42" s="1759"/>
      <c r="F42" s="1759"/>
      <c r="G42" s="1759"/>
      <c r="H42" s="1759"/>
      <c r="I42" s="1759"/>
      <c r="J42" s="1759"/>
      <c r="K42" s="1759"/>
      <c r="L42" s="1759"/>
      <c r="M42" s="1760"/>
    </row>
    <row r="43" spans="2:13">
      <c r="C43" s="149"/>
      <c r="D43" s="136"/>
      <c r="E43" s="136"/>
      <c r="F43" s="155"/>
      <c r="G43" s="136"/>
      <c r="H43" s="156"/>
      <c r="I43" s="136"/>
      <c r="J43" s="154"/>
      <c r="K43" s="136"/>
      <c r="M43" s="149"/>
    </row>
    <row r="44" spans="2:13" ht="12.75">
      <c r="C44" s="149"/>
      <c r="D44" s="136"/>
      <c r="E44" s="136"/>
      <c r="F44" s="155"/>
      <c r="G44" s="136"/>
      <c r="H44" s="156"/>
      <c r="I44" s="136"/>
      <c r="J44" s="154"/>
      <c r="K44" s="136"/>
      <c r="L44" s="330"/>
      <c r="M44" s="330" t="s">
        <v>4036</v>
      </c>
    </row>
    <row r="45" spans="2:13">
      <c r="C45" s="149"/>
      <c r="D45" s="136"/>
      <c r="E45" s="136"/>
      <c r="F45" s="157"/>
      <c r="G45" s="137"/>
      <c r="H45" s="156"/>
      <c r="I45" s="136"/>
      <c r="J45" s="154"/>
      <c r="K45" s="136"/>
      <c r="L45" s="149"/>
      <c r="M45" s="149"/>
    </row>
    <row r="46" spans="2:13">
      <c r="C46" s="149"/>
      <c r="D46" s="136"/>
      <c r="E46" s="136"/>
      <c r="F46" s="155"/>
      <c r="G46" s="136"/>
      <c r="H46" s="156"/>
      <c r="I46" s="136"/>
      <c r="J46" s="154"/>
      <c r="K46" s="136"/>
      <c r="L46" s="149"/>
      <c r="M46" s="149"/>
    </row>
    <row r="47" spans="2:13">
      <c r="C47" s="149"/>
      <c r="D47" s="150"/>
      <c r="E47" s="136"/>
      <c r="F47" s="136"/>
      <c r="G47" s="136"/>
      <c r="H47" s="136"/>
      <c r="I47" s="136"/>
      <c r="J47" s="154"/>
      <c r="K47" s="136"/>
      <c r="L47" s="149"/>
      <c r="M47" s="149"/>
    </row>
    <row r="48" spans="2:13">
      <c r="C48" s="149"/>
      <c r="D48" s="158"/>
      <c r="E48" s="136"/>
      <c r="F48" s="136"/>
      <c r="G48" s="136"/>
      <c r="H48" s="136"/>
      <c r="I48" s="136"/>
      <c r="J48" s="154"/>
      <c r="K48" s="136"/>
      <c r="L48" s="149"/>
      <c r="M48" s="149"/>
    </row>
    <row r="49" spans="3:13">
      <c r="C49" s="149"/>
      <c r="D49" s="158"/>
      <c r="E49" s="136"/>
      <c r="F49" s="136"/>
      <c r="G49" s="136"/>
      <c r="H49" s="136"/>
      <c r="I49" s="136"/>
      <c r="J49" s="154"/>
      <c r="K49" s="136"/>
      <c r="L49" s="149"/>
    </row>
    <row r="50" spans="3:13">
      <c r="C50" s="149"/>
      <c r="D50" s="158"/>
      <c r="E50" s="136"/>
      <c r="F50" s="136"/>
      <c r="G50" s="136"/>
      <c r="H50" s="136"/>
      <c r="I50" s="136"/>
      <c r="J50" s="154"/>
      <c r="K50" s="136"/>
      <c r="L50" s="149"/>
      <c r="M50" s="149"/>
    </row>
    <row r="51" spans="3:13">
      <c r="C51" s="149"/>
      <c r="D51" s="158"/>
      <c r="E51" s="136"/>
      <c r="F51" s="136"/>
      <c r="G51" s="136"/>
      <c r="H51" s="151"/>
      <c r="I51" s="136"/>
      <c r="J51" s="154"/>
      <c r="K51" s="136"/>
      <c r="L51" s="149"/>
      <c r="M51" s="149"/>
    </row>
    <row r="52" spans="3:13">
      <c r="C52" s="149"/>
      <c r="D52" s="158"/>
      <c r="E52" s="136"/>
      <c r="F52" s="136"/>
      <c r="G52" s="136"/>
      <c r="H52" s="151"/>
      <c r="I52" s="136"/>
      <c r="J52" s="159"/>
      <c r="K52" s="136"/>
      <c r="L52" s="149"/>
      <c r="M52" s="149"/>
    </row>
    <row r="53" spans="3:13" ht="10.5" customHeight="1">
      <c r="C53" s="149"/>
      <c r="D53" s="154"/>
      <c r="E53" s="136"/>
      <c r="F53" s="136"/>
      <c r="G53" s="136"/>
      <c r="H53" s="136"/>
      <c r="I53" s="136"/>
      <c r="J53" s="159"/>
      <c r="K53" s="136"/>
      <c r="L53" s="149"/>
      <c r="M53" s="149"/>
    </row>
    <row r="54" spans="3:13">
      <c r="C54" s="139"/>
      <c r="D54" s="135"/>
      <c r="E54" s="135"/>
      <c r="F54" s="135"/>
      <c r="G54" s="135"/>
      <c r="H54" s="134"/>
      <c r="I54" s="139"/>
      <c r="J54" s="135"/>
      <c r="K54" s="135"/>
    </row>
    <row r="55" spans="3:13">
      <c r="C55" s="139"/>
      <c r="D55" s="135"/>
      <c r="E55" s="135"/>
      <c r="F55" s="135"/>
      <c r="G55" s="135"/>
      <c r="H55" s="134"/>
      <c r="I55" s="139"/>
      <c r="J55" s="135"/>
      <c r="K55" s="135"/>
    </row>
    <row r="56" spans="3:13">
      <c r="C56" s="135"/>
      <c r="D56" s="134"/>
      <c r="E56" s="135"/>
      <c r="F56" s="135"/>
      <c r="G56" s="134"/>
      <c r="H56" s="134"/>
      <c r="I56" s="134"/>
      <c r="J56" s="134"/>
      <c r="K56" s="134"/>
    </row>
    <row r="57" spans="3:13">
      <c r="C57" s="134"/>
      <c r="D57" s="134"/>
      <c r="E57" s="135"/>
      <c r="F57" s="135"/>
      <c r="G57" s="134"/>
      <c r="H57" s="134"/>
      <c r="I57" s="133"/>
      <c r="J57" s="134"/>
      <c r="K57" s="134"/>
    </row>
    <row r="58" spans="3:13">
      <c r="C58" s="134"/>
      <c r="D58" s="134"/>
      <c r="E58" s="134"/>
      <c r="F58" s="134"/>
      <c r="G58" s="134"/>
      <c r="H58" s="134"/>
      <c r="I58" s="133"/>
      <c r="J58" s="134"/>
      <c r="K58" s="134"/>
    </row>
    <row r="59" spans="3:13">
      <c r="C59" s="134"/>
      <c r="D59" s="134"/>
      <c r="E59" s="134"/>
      <c r="F59" s="134"/>
      <c r="G59" s="134"/>
      <c r="H59" s="134"/>
      <c r="I59" s="134"/>
      <c r="J59" s="134"/>
      <c r="K59" s="134"/>
    </row>
    <row r="60" spans="3:13">
      <c r="C60" s="134"/>
      <c r="D60" s="134"/>
      <c r="E60" s="134"/>
      <c r="F60" s="134"/>
      <c r="G60" s="134"/>
      <c r="H60" s="134"/>
      <c r="I60" s="134"/>
      <c r="J60" s="134"/>
      <c r="K60" s="134"/>
    </row>
  </sheetData>
  <mergeCells count="3">
    <mergeCell ref="B40:M40"/>
    <mergeCell ref="B42:M42"/>
    <mergeCell ref="C12:F12"/>
  </mergeCells>
  <phoneticPr fontId="0" type="noConversion"/>
  <printOptions horizontalCentered="1" gridLinesSet="0"/>
  <pageMargins left="0.25" right="0.25" top="0.61" bottom="1.1299999999999999" header="0.47" footer="0.93"/>
  <pageSetup paperSize="9" scale="99" orientation="landscape" horizontalDpi="4294967292" verticalDpi="4294967292"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syncVertical="1" syncRef="A1" transitionEvaluation="1" codeName="Sheet40"/>
  <dimension ref="B2:L107"/>
  <sheetViews>
    <sheetView showGridLines="0" showZeros="0" zoomScaleNormal="100" zoomScaleSheetLayoutView="100" workbookViewId="0"/>
  </sheetViews>
  <sheetFormatPr defaultColWidth="9.42578125" defaultRowHeight="12"/>
  <cols>
    <col min="1" max="1" width="4" style="122" customWidth="1"/>
    <col min="2" max="2" width="4.7109375" style="122" customWidth="1"/>
    <col min="3" max="3" width="49.42578125" style="122" customWidth="1"/>
    <col min="4" max="7" width="11.85546875" style="122" customWidth="1"/>
    <col min="8" max="9" width="10.7109375" style="122" hidden="1" customWidth="1"/>
    <col min="10" max="11" width="13.140625" style="122" customWidth="1"/>
    <col min="12" max="13" width="4.7109375" style="122" customWidth="1"/>
    <col min="14" max="252" width="9.42578125" style="122" customWidth="1"/>
    <col min="253" max="16384" width="9.42578125" style="122"/>
  </cols>
  <sheetData>
    <row r="2" spans="2:12" ht="12.75" customHeight="1">
      <c r="B2" s="805"/>
      <c r="C2" s="806"/>
      <c r="D2" s="806"/>
      <c r="E2" s="806"/>
      <c r="F2" s="806"/>
      <c r="G2" s="806"/>
      <c r="H2" s="806"/>
      <c r="I2" s="806"/>
      <c r="J2" s="806"/>
      <c r="K2" s="806"/>
      <c r="L2" s="807"/>
    </row>
    <row r="3" spans="2:12" ht="24" customHeight="1">
      <c r="B3" s="126"/>
      <c r="C3" s="1527" t="s">
        <v>12080</v>
      </c>
      <c r="D3" s="1528"/>
      <c r="E3" s="1528"/>
      <c r="F3" s="1528"/>
      <c r="G3" s="1528"/>
      <c r="H3" s="1528"/>
      <c r="I3" s="1528"/>
      <c r="J3" s="1528"/>
      <c r="K3" s="1528"/>
      <c r="L3" s="815"/>
    </row>
    <row r="4" spans="2:12" s="145" customFormat="1" ht="4.5" customHeight="1">
      <c r="B4" s="809"/>
      <c r="C4" s="810"/>
      <c r="D4" s="811"/>
      <c r="E4" s="811"/>
      <c r="F4" s="811"/>
      <c r="G4" s="811"/>
      <c r="H4" s="811"/>
      <c r="I4" s="811"/>
      <c r="J4" s="811"/>
      <c r="K4" s="811"/>
      <c r="L4" s="813"/>
    </row>
    <row r="5" spans="2:12" ht="9.75" customHeight="1">
      <c r="B5" s="126"/>
      <c r="C5" s="128"/>
      <c r="D5" s="128"/>
      <c r="E5" s="128"/>
      <c r="F5" s="128"/>
      <c r="G5" s="128"/>
      <c r="H5" s="128"/>
      <c r="I5" s="128"/>
      <c r="J5" s="128"/>
      <c r="K5" s="128"/>
      <c r="L5" s="808"/>
    </row>
    <row r="6" spans="2:12">
      <c r="B6" s="126"/>
      <c r="C6" s="128"/>
      <c r="D6" s="128"/>
      <c r="E6" s="128"/>
      <c r="F6" s="128"/>
      <c r="G6" s="128"/>
      <c r="H6" s="128"/>
      <c r="I6" s="128"/>
      <c r="J6" s="128"/>
      <c r="K6" s="128"/>
      <c r="L6" s="965"/>
    </row>
    <row r="7" spans="2:12" ht="14.25" customHeight="1">
      <c r="B7" s="126"/>
      <c r="C7" s="1142" t="s">
        <v>718</v>
      </c>
      <c r="D7" s="1143" t="str">
        <f>IF('F1'!AP37="","0",YEAR('F1'!AP37))</f>
        <v>0</v>
      </c>
      <c r="E7" s="1143">
        <f>D7+1</f>
        <v>1</v>
      </c>
      <c r="F7" s="1143">
        <f>E7+1</f>
        <v>2</v>
      </c>
      <c r="G7" s="1143">
        <f>F7+1</f>
        <v>3</v>
      </c>
      <c r="H7" s="1143">
        <f>G7+1</f>
        <v>4</v>
      </c>
      <c r="I7" s="1143">
        <f>H7+1</f>
        <v>5</v>
      </c>
      <c r="J7" s="1144" t="s">
        <v>975</v>
      </c>
      <c r="K7" s="1145" t="s">
        <v>3821</v>
      </c>
      <c r="L7" s="808"/>
    </row>
    <row r="8" spans="2:12" ht="14.25" customHeight="1">
      <c r="B8" s="126"/>
      <c r="C8" s="1160" t="s">
        <v>3822</v>
      </c>
      <c r="D8" s="1168">
        <f t="shared" ref="D8:I8" si="0">SUM(D9:D10)</f>
        <v>0</v>
      </c>
      <c r="E8" s="1169">
        <f t="shared" si="0"/>
        <v>0</v>
      </c>
      <c r="F8" s="1169">
        <f t="shared" si="0"/>
        <v>0</v>
      </c>
      <c r="G8" s="1169">
        <f t="shared" si="0"/>
        <v>0</v>
      </c>
      <c r="H8" s="1169">
        <f t="shared" si="0"/>
        <v>0</v>
      </c>
      <c r="I8" s="1169">
        <f t="shared" si="0"/>
        <v>0</v>
      </c>
      <c r="J8" s="1170">
        <f t="shared" ref="J8:J24" si="1">SUM(D8:I8)</f>
        <v>0</v>
      </c>
      <c r="K8" s="1147" t="str">
        <f>IF(AND(SUM($K$26)&gt;0,SUM(J8)&gt;0),J8/$K$26*100,"")</f>
        <v/>
      </c>
      <c r="L8" s="808"/>
    </row>
    <row r="9" spans="2:12" ht="14.25" customHeight="1">
      <c r="B9" s="126"/>
      <c r="C9" s="968" t="s">
        <v>3823</v>
      </c>
      <c r="D9" s="1171"/>
      <c r="E9" s="1172"/>
      <c r="F9" s="1172"/>
      <c r="G9" s="1172"/>
      <c r="H9" s="1172"/>
      <c r="I9" s="1172"/>
      <c r="J9" s="1173">
        <f t="shared" si="1"/>
        <v>0</v>
      </c>
      <c r="K9" s="1032" t="str">
        <f>IF(AND(SUM($K$26)&gt;0,SUM(J9)&gt;0),J9/$K$26*100,"")</f>
        <v/>
      </c>
      <c r="L9" s="808"/>
    </row>
    <row r="10" spans="2:12" ht="14.25" customHeight="1">
      <c r="B10" s="126"/>
      <c r="C10" s="968" t="s">
        <v>3824</v>
      </c>
      <c r="D10" s="1171"/>
      <c r="E10" s="1172"/>
      <c r="F10" s="1172"/>
      <c r="G10" s="1172"/>
      <c r="H10" s="1172"/>
      <c r="I10" s="1172"/>
      <c r="J10" s="1173">
        <f t="shared" si="1"/>
        <v>0</v>
      </c>
      <c r="K10" s="1032" t="str">
        <f>IF(AND(SUM($K$26)&gt;0,SUM(J10)&gt;0),J10/$K$26*100,"")</f>
        <v/>
      </c>
      <c r="L10" s="808"/>
    </row>
    <row r="11" spans="2:12" ht="14.25" customHeight="1">
      <c r="B11" s="126"/>
      <c r="C11" s="969" t="s">
        <v>3825</v>
      </c>
      <c r="D11" s="1174"/>
      <c r="E11" s="1175"/>
      <c r="F11" s="1175"/>
      <c r="G11" s="1175"/>
      <c r="H11" s="1175"/>
      <c r="I11" s="1175"/>
      <c r="J11" s="1176">
        <f>SUM(D11:I11)</f>
        <v>0</v>
      </c>
      <c r="K11" s="1032" t="str">
        <f>IF(AND(SUM($K$26)&gt;0,SUM(J11)&gt;0),J11/$K$26*100,"")</f>
        <v/>
      </c>
      <c r="L11" s="808"/>
    </row>
    <row r="12" spans="2:12" ht="14.25" customHeight="1">
      <c r="B12" s="126"/>
      <c r="C12" s="1146" t="s">
        <v>3826</v>
      </c>
      <c r="D12" s="1180">
        <f t="shared" ref="D12:I12" si="2">SUM(D13:D15,D18:D20,D23)</f>
        <v>0</v>
      </c>
      <c r="E12" s="1181">
        <f t="shared" si="2"/>
        <v>0</v>
      </c>
      <c r="F12" s="1181">
        <f t="shared" si="2"/>
        <v>0</v>
      </c>
      <c r="G12" s="1182">
        <f t="shared" si="2"/>
        <v>0</v>
      </c>
      <c r="H12" s="1170">
        <f t="shared" si="2"/>
        <v>0</v>
      </c>
      <c r="I12" s="1170">
        <f t="shared" si="2"/>
        <v>0</v>
      </c>
      <c r="J12" s="1170">
        <f>SUM(D12:I12)</f>
        <v>0</v>
      </c>
      <c r="K12" s="1147"/>
      <c r="L12" s="808"/>
    </row>
    <row r="13" spans="2:12" ht="14.25" customHeight="1">
      <c r="B13" s="126"/>
      <c r="C13" s="968" t="s">
        <v>3827</v>
      </c>
      <c r="D13" s="1177"/>
      <c r="E13" s="1178"/>
      <c r="F13" s="1178"/>
      <c r="G13" s="1178"/>
      <c r="H13" s="1178"/>
      <c r="I13" s="1178"/>
      <c r="J13" s="1179">
        <f t="shared" si="1"/>
        <v>0</v>
      </c>
      <c r="K13" s="1032" t="str">
        <f>IF(AND(SUM($K$26)&gt;0,SUM(J13)&gt;0),J13/$K$26*100,"")</f>
        <v/>
      </c>
      <c r="L13" s="808"/>
    </row>
    <row r="14" spans="2:12" ht="14.25" customHeight="1">
      <c r="B14" s="126"/>
      <c r="C14" s="968" t="s">
        <v>3828</v>
      </c>
      <c r="D14" s="1174"/>
      <c r="E14" s="1175"/>
      <c r="F14" s="1175"/>
      <c r="G14" s="1175"/>
      <c r="H14" s="1175"/>
      <c r="I14" s="1175"/>
      <c r="J14" s="1176">
        <f>SUM(D14:I14)</f>
        <v>0</v>
      </c>
      <c r="K14" s="1032"/>
      <c r="L14" s="808"/>
    </row>
    <row r="15" spans="2:12" ht="14.25" customHeight="1">
      <c r="B15" s="126"/>
      <c r="C15" s="968" t="s">
        <v>3829</v>
      </c>
      <c r="D15" s="1589">
        <f t="shared" ref="D15:I15" si="3">SUM(D16:D17)</f>
        <v>0</v>
      </c>
      <c r="E15" s="1590">
        <f t="shared" si="3"/>
        <v>0</v>
      </c>
      <c r="F15" s="1590">
        <f t="shared" si="3"/>
        <v>0</v>
      </c>
      <c r="G15" s="1591">
        <f t="shared" si="3"/>
        <v>0</v>
      </c>
      <c r="H15" s="1173">
        <f t="shared" si="3"/>
        <v>0</v>
      </c>
      <c r="I15" s="1173">
        <f t="shared" si="3"/>
        <v>0</v>
      </c>
      <c r="J15" s="1170">
        <f>SUM(D15:I15)</f>
        <v>0</v>
      </c>
      <c r="K15" s="1147" t="str">
        <f>IF(AND(SUM($K$26)&gt;0,SUM(J15)&gt;0),J15/$K$26*100,"")</f>
        <v/>
      </c>
      <c r="L15" s="808"/>
    </row>
    <row r="16" spans="2:12" ht="14.25" customHeight="1">
      <c r="B16" s="126"/>
      <c r="C16" s="970" t="s">
        <v>3830</v>
      </c>
      <c r="D16" s="1177"/>
      <c r="E16" s="1178"/>
      <c r="F16" s="1178"/>
      <c r="G16" s="1178"/>
      <c r="H16" s="1178"/>
      <c r="I16" s="1178"/>
      <c r="J16" s="1179">
        <f>SUM(D16:I16)</f>
        <v>0</v>
      </c>
      <c r="K16" s="1032" t="str">
        <f>IF(AND(SUM($K$26)&gt;0,SUM(J16)&gt;0),J16/$K$26*100,"")</f>
        <v/>
      </c>
      <c r="L16" s="808"/>
    </row>
    <row r="17" spans="2:12" ht="14.25" customHeight="1">
      <c r="B17" s="126"/>
      <c r="C17" s="971" t="s">
        <v>3831</v>
      </c>
      <c r="D17" s="1171"/>
      <c r="E17" s="1172"/>
      <c r="F17" s="1172"/>
      <c r="G17" s="1172"/>
      <c r="H17" s="1172"/>
      <c r="I17" s="1172"/>
      <c r="J17" s="1173">
        <f t="shared" si="1"/>
        <v>0</v>
      </c>
      <c r="K17" s="1032" t="str">
        <f>IF(AND(SUM($K$26)&gt;0,SUM(J17)&gt;0),J17/$K$26*100,"")</f>
        <v/>
      </c>
      <c r="L17" s="808"/>
    </row>
    <row r="18" spans="2:12" ht="14.25" customHeight="1">
      <c r="B18" s="126"/>
      <c r="C18" s="972" t="s">
        <v>3832</v>
      </c>
      <c r="D18" s="1171"/>
      <c r="E18" s="1172"/>
      <c r="F18" s="1172"/>
      <c r="G18" s="1172"/>
      <c r="H18" s="1172"/>
      <c r="I18" s="1172"/>
      <c r="J18" s="1173">
        <f t="shared" si="1"/>
        <v>0</v>
      </c>
      <c r="K18" s="1032"/>
      <c r="L18" s="808"/>
    </row>
    <row r="19" spans="2:12" ht="14.25" customHeight="1">
      <c r="B19" s="126"/>
      <c r="C19" s="972" t="s">
        <v>3833</v>
      </c>
      <c r="D19" s="1174"/>
      <c r="E19" s="1175"/>
      <c r="F19" s="1175"/>
      <c r="G19" s="1175"/>
      <c r="H19" s="1175"/>
      <c r="I19" s="1175"/>
      <c r="J19" s="1176">
        <f t="shared" si="1"/>
        <v>0</v>
      </c>
      <c r="K19" s="1032"/>
      <c r="L19" s="808"/>
    </row>
    <row r="20" spans="2:12" ht="14.25" customHeight="1">
      <c r="B20" s="126"/>
      <c r="C20" s="1148" t="s">
        <v>3834</v>
      </c>
      <c r="D20" s="1180">
        <f t="shared" ref="D20:I20" si="4">SUM(D21:D22)</f>
        <v>0</v>
      </c>
      <c r="E20" s="1181">
        <f t="shared" si="4"/>
        <v>0</v>
      </c>
      <c r="F20" s="1181">
        <f t="shared" si="4"/>
        <v>0</v>
      </c>
      <c r="G20" s="1181">
        <f t="shared" si="4"/>
        <v>0</v>
      </c>
      <c r="H20" s="1181">
        <f t="shared" si="4"/>
        <v>0</v>
      </c>
      <c r="I20" s="1182">
        <f t="shared" si="4"/>
        <v>0</v>
      </c>
      <c r="J20" s="1170">
        <f t="shared" si="1"/>
        <v>0</v>
      </c>
      <c r="K20" s="1147" t="str">
        <f>IF(AND(SUM($K$26)&gt;0,SUM(J20)&gt;0),J20/$K$26*100,"")</f>
        <v/>
      </c>
      <c r="L20" s="808"/>
    </row>
    <row r="21" spans="2:12" ht="14.25" customHeight="1">
      <c r="B21" s="126"/>
      <c r="C21" s="970" t="s">
        <v>3835</v>
      </c>
      <c r="D21" s="1177"/>
      <c r="E21" s="1178"/>
      <c r="F21" s="1178"/>
      <c r="G21" s="1178"/>
      <c r="H21" s="1178"/>
      <c r="I21" s="1178"/>
      <c r="J21" s="1179">
        <f t="shared" si="1"/>
        <v>0</v>
      </c>
      <c r="K21" s="1032" t="str">
        <f>IF(AND(SUM($K$26)&gt;0,SUM(J21)&gt;0),J21/$K$26*100,"")</f>
        <v/>
      </c>
      <c r="L21" s="808"/>
    </row>
    <row r="22" spans="2:12" ht="14.25" customHeight="1">
      <c r="B22" s="126"/>
      <c r="C22" s="970" t="s">
        <v>119</v>
      </c>
      <c r="D22" s="1171"/>
      <c r="E22" s="1172"/>
      <c r="F22" s="1172"/>
      <c r="G22" s="1172"/>
      <c r="H22" s="1172"/>
      <c r="I22" s="1172"/>
      <c r="J22" s="1173">
        <f t="shared" si="1"/>
        <v>0</v>
      </c>
      <c r="K22" s="1032" t="str">
        <f>IF(AND(SUM($K$26)&gt;0,SUM(J22)&gt;0),J22/$K$26*100,"")</f>
        <v/>
      </c>
      <c r="L22" s="808"/>
    </row>
    <row r="23" spans="2:12" ht="14.25" customHeight="1">
      <c r="B23" s="126"/>
      <c r="C23" s="973" t="s">
        <v>715</v>
      </c>
      <c r="D23" s="1174"/>
      <c r="E23" s="1175"/>
      <c r="F23" s="1175"/>
      <c r="G23" s="1175"/>
      <c r="H23" s="1175"/>
      <c r="I23" s="1175"/>
      <c r="J23" s="1176">
        <f t="shared" si="1"/>
        <v>0</v>
      </c>
      <c r="K23" s="1032" t="str">
        <f>IF(AND(SUM($K$26)&gt;0,SUM(J23)&gt;0),J23/$K$26*100,"")</f>
        <v/>
      </c>
      <c r="L23" s="808"/>
    </row>
    <row r="24" spans="2:12" ht="14.25" customHeight="1">
      <c r="B24" s="126"/>
      <c r="C24" s="1149" t="s">
        <v>120</v>
      </c>
      <c r="D24" s="1183">
        <f t="shared" ref="D24:I24" si="5">SUM(D8,D11:D12)</f>
        <v>0</v>
      </c>
      <c r="E24" s="1170">
        <f t="shared" si="5"/>
        <v>0</v>
      </c>
      <c r="F24" s="1170">
        <f t="shared" si="5"/>
        <v>0</v>
      </c>
      <c r="G24" s="1170">
        <f t="shared" si="5"/>
        <v>0</v>
      </c>
      <c r="H24" s="1170">
        <f t="shared" si="5"/>
        <v>0</v>
      </c>
      <c r="I24" s="1170">
        <f t="shared" si="5"/>
        <v>0</v>
      </c>
      <c r="J24" s="1170">
        <f t="shared" si="1"/>
        <v>0</v>
      </c>
      <c r="K24" s="1147" t="str">
        <f>IF(AND(SUM($K$26)&gt;0,SUM(J24)&gt;0),J24/$K$26*100,"")</f>
        <v/>
      </c>
      <c r="L24" s="808"/>
    </row>
    <row r="25" spans="2:12" ht="14.25" customHeight="1">
      <c r="B25" s="126"/>
      <c r="C25" s="1149" t="s">
        <v>121</v>
      </c>
      <c r="D25" s="1183">
        <f>'F11'!D53</f>
        <v>0</v>
      </c>
      <c r="E25" s="1183">
        <f>'F11'!E53</f>
        <v>0</v>
      </c>
      <c r="F25" s="1183">
        <f>'F11'!F53</f>
        <v>0</v>
      </c>
      <c r="G25" s="1183">
        <f>'F11'!G53</f>
        <v>0</v>
      </c>
      <c r="H25" s="1183">
        <f>'F11'!H53</f>
        <v>0</v>
      </c>
      <c r="I25" s="1183">
        <f>'F11'!I53</f>
        <v>0</v>
      </c>
      <c r="J25" s="1170">
        <f>SUM(D25:I25)</f>
        <v>0</v>
      </c>
      <c r="K25" s="1147"/>
      <c r="L25" s="808"/>
    </row>
    <row r="26" spans="2:12" ht="14.25" customHeight="1">
      <c r="B26" s="126"/>
      <c r="C26" s="1149" t="s">
        <v>3253</v>
      </c>
      <c r="D26" s="1183">
        <f>'F12'!D52</f>
        <v>0</v>
      </c>
      <c r="E26" s="1183">
        <f>'F12'!E52</f>
        <v>0</v>
      </c>
      <c r="F26" s="1183">
        <f>'F12'!F52</f>
        <v>0</v>
      </c>
      <c r="G26" s="1183">
        <f>'F12'!G52</f>
        <v>0</v>
      </c>
      <c r="H26" s="1183">
        <f>'F12'!H52</f>
        <v>0</v>
      </c>
      <c r="I26" s="1183">
        <f>'F12'!I52</f>
        <v>0</v>
      </c>
      <c r="J26" s="1170">
        <f>SUM(D26:I26)</f>
        <v>0</v>
      </c>
      <c r="K26" s="1147"/>
      <c r="L26" s="808"/>
    </row>
    <row r="27" spans="2:12" ht="13.5" customHeight="1">
      <c r="B27" s="126"/>
      <c r="C27" s="966" t="s">
        <v>122</v>
      </c>
      <c r="D27" s="967"/>
      <c r="E27" s="967"/>
      <c r="F27" s="967"/>
      <c r="G27" s="967"/>
      <c r="H27" s="967"/>
      <c r="I27" s="967"/>
      <c r="J27" s="967"/>
      <c r="K27" s="967"/>
      <c r="L27" s="808"/>
    </row>
    <row r="28" spans="2:12" ht="13.5" customHeight="1">
      <c r="B28" s="126"/>
      <c r="C28" s="966" t="s">
        <v>123</v>
      </c>
      <c r="D28" s="967"/>
      <c r="E28" s="967"/>
      <c r="F28" s="967"/>
      <c r="G28" s="967"/>
      <c r="H28" s="967"/>
      <c r="I28" s="967"/>
      <c r="J28" s="967"/>
      <c r="K28" s="967"/>
      <c r="L28" s="808"/>
    </row>
    <row r="29" spans="2:12" ht="12.75" customHeight="1">
      <c r="B29" s="126"/>
      <c r="C29" s="966" t="s">
        <v>124</v>
      </c>
      <c r="D29" s="967"/>
      <c r="E29" s="967"/>
      <c r="F29" s="967"/>
      <c r="G29" s="967"/>
      <c r="H29" s="967"/>
      <c r="I29" s="967"/>
      <c r="J29" s="967"/>
      <c r="K29" s="967"/>
      <c r="L29" s="808"/>
    </row>
    <row r="30" spans="2:12" ht="13.5" customHeight="1">
      <c r="B30" s="126"/>
      <c r="C30" s="818"/>
      <c r="D30" s="136"/>
      <c r="E30" s="136"/>
      <c r="F30" s="136"/>
      <c r="G30" s="136"/>
      <c r="H30" s="136"/>
      <c r="I30" s="136"/>
      <c r="J30" s="136"/>
      <c r="K30" s="136"/>
      <c r="L30" s="813"/>
    </row>
    <row r="31" spans="2:12" ht="13.5" customHeight="1">
      <c r="B31" s="126"/>
      <c r="C31" s="818"/>
      <c r="D31" s="136"/>
      <c r="E31" s="136"/>
      <c r="F31" s="136"/>
      <c r="G31" s="136"/>
      <c r="H31" s="136"/>
      <c r="I31" s="136"/>
      <c r="J31" s="136"/>
      <c r="K31" s="136"/>
      <c r="L31" s="813"/>
    </row>
    <row r="32" spans="2:12" ht="13.5" customHeight="1">
      <c r="B32" s="126"/>
      <c r="C32" s="818"/>
      <c r="D32" s="136"/>
      <c r="E32" s="136"/>
      <c r="F32" s="136"/>
      <c r="G32" s="136"/>
      <c r="H32" s="136"/>
      <c r="I32" s="136"/>
      <c r="J32" s="136"/>
      <c r="K32" s="136"/>
      <c r="L32" s="813"/>
    </row>
    <row r="33" spans="2:12" ht="13.5" customHeight="1">
      <c r="B33" s="126"/>
      <c r="C33" s="818"/>
      <c r="D33" s="136"/>
      <c r="E33" s="136"/>
      <c r="F33" s="136"/>
      <c r="G33" s="136"/>
      <c r="H33" s="136"/>
      <c r="I33" s="136"/>
      <c r="J33" s="136"/>
      <c r="K33" s="136"/>
      <c r="L33" s="813"/>
    </row>
    <row r="34" spans="2:12" ht="13.5" customHeight="1">
      <c r="B34" s="126"/>
      <c r="C34" s="818"/>
      <c r="D34" s="136"/>
      <c r="E34" s="136"/>
      <c r="F34" s="136"/>
      <c r="G34" s="136"/>
      <c r="H34" s="136"/>
      <c r="I34" s="136"/>
      <c r="J34" s="136"/>
      <c r="K34" s="136"/>
      <c r="L34" s="813"/>
    </row>
    <row r="35" spans="2:12" ht="13.5" customHeight="1">
      <c r="B35" s="126"/>
      <c r="C35" s="818"/>
      <c r="D35" s="136"/>
      <c r="E35" s="136"/>
      <c r="F35" s="136"/>
      <c r="G35" s="136"/>
      <c r="H35" s="136"/>
      <c r="I35" s="136"/>
      <c r="J35" s="136"/>
      <c r="K35" s="136"/>
      <c r="L35" s="813"/>
    </row>
    <row r="36" spans="2:12" ht="13.5" customHeight="1">
      <c r="B36" s="126"/>
      <c r="C36" s="818"/>
      <c r="D36" s="136"/>
      <c r="E36" s="136"/>
      <c r="F36" s="136"/>
      <c r="G36" s="136"/>
      <c r="H36" s="136"/>
      <c r="I36" s="136"/>
      <c r="J36" s="136"/>
      <c r="K36" s="136"/>
      <c r="L36" s="813"/>
    </row>
    <row r="37" spans="2:12" ht="13.5" customHeight="1">
      <c r="B37" s="126"/>
      <c r="C37" s="818"/>
      <c r="D37" s="136"/>
      <c r="E37" s="136"/>
      <c r="F37" s="136"/>
      <c r="G37" s="136"/>
      <c r="H37" s="136"/>
      <c r="I37" s="136"/>
      <c r="J37" s="136"/>
      <c r="K37" s="136"/>
      <c r="L37" s="813"/>
    </row>
    <row r="38" spans="2:12" ht="13.5" customHeight="1">
      <c r="B38" s="126"/>
      <c r="C38" s="818"/>
      <c r="D38" s="136"/>
      <c r="E38" s="136"/>
      <c r="F38" s="136"/>
      <c r="G38" s="136"/>
      <c r="H38" s="136"/>
      <c r="I38" s="136"/>
      <c r="J38" s="136"/>
      <c r="K38" s="136"/>
      <c r="L38" s="813"/>
    </row>
    <row r="39" spans="2:12" ht="13.5" customHeight="1">
      <c r="B39" s="126"/>
      <c r="C39" s="818"/>
      <c r="D39" s="136"/>
      <c r="E39" s="136"/>
      <c r="F39" s="136"/>
      <c r="G39" s="136"/>
      <c r="H39" s="136"/>
      <c r="I39" s="136"/>
      <c r="J39" s="136"/>
      <c r="K39" s="136"/>
      <c r="L39" s="813"/>
    </row>
    <row r="40" spans="2:12" ht="13.5" customHeight="1">
      <c r="B40" s="126"/>
      <c r="C40" s="818"/>
      <c r="D40" s="136"/>
      <c r="E40" s="136"/>
      <c r="F40" s="136"/>
      <c r="G40" s="136"/>
      <c r="H40" s="136"/>
      <c r="I40" s="136"/>
      <c r="J40" s="136"/>
      <c r="K40" s="136"/>
      <c r="L40" s="813"/>
    </row>
    <row r="41" spans="2:12" ht="13.5" customHeight="1">
      <c r="B41" s="126"/>
      <c r="C41" s="818"/>
      <c r="D41" s="136"/>
      <c r="E41" s="136"/>
      <c r="F41" s="136"/>
      <c r="G41" s="136"/>
      <c r="H41" s="136"/>
      <c r="I41" s="136"/>
      <c r="J41" s="136"/>
      <c r="K41" s="136"/>
      <c r="L41" s="813"/>
    </row>
    <row r="42" spans="2:12" ht="13.5" customHeight="1">
      <c r="B42" s="126"/>
      <c r="C42" s="818"/>
      <c r="D42" s="136"/>
      <c r="E42" s="136"/>
      <c r="F42" s="136"/>
      <c r="G42" s="136"/>
      <c r="H42" s="136"/>
      <c r="I42" s="136"/>
      <c r="J42" s="136"/>
      <c r="K42" s="136"/>
      <c r="L42" s="813"/>
    </row>
    <row r="43" spans="2:12" ht="13.5" customHeight="1">
      <c r="B43" s="126"/>
      <c r="C43" s="818"/>
      <c r="D43" s="136"/>
      <c r="E43" s="136"/>
      <c r="F43" s="136"/>
      <c r="G43" s="136"/>
      <c r="H43" s="136"/>
      <c r="I43" s="136"/>
      <c r="J43" s="136"/>
      <c r="K43" s="136"/>
      <c r="L43" s="813"/>
    </row>
    <row r="44" spans="2:12" ht="13.5" customHeight="1">
      <c r="B44" s="126"/>
      <c r="C44" s="818"/>
      <c r="D44" s="136"/>
      <c r="E44" s="136"/>
      <c r="F44" s="136"/>
      <c r="G44" s="136"/>
      <c r="H44" s="136"/>
      <c r="I44" s="136"/>
      <c r="J44" s="136"/>
      <c r="K44" s="136"/>
      <c r="L44" s="813"/>
    </row>
    <row r="45" spans="2:12" ht="13.5" customHeight="1">
      <c r="B45" s="126"/>
      <c r="C45" s="818"/>
      <c r="D45" s="136"/>
      <c r="E45" s="136"/>
      <c r="F45" s="136"/>
      <c r="G45" s="136"/>
      <c r="H45" s="136"/>
      <c r="I45" s="136"/>
      <c r="J45" s="136"/>
      <c r="K45" s="136"/>
      <c r="L45" s="813"/>
    </row>
    <row r="46" spans="2:12" ht="13.5" customHeight="1">
      <c r="B46" s="126"/>
      <c r="C46" s="818"/>
      <c r="D46" s="136"/>
      <c r="E46" s="136"/>
      <c r="F46" s="136"/>
      <c r="G46" s="136"/>
      <c r="H46" s="136"/>
      <c r="I46" s="136"/>
      <c r="J46" s="136"/>
      <c r="K46" s="136"/>
      <c r="L46" s="813"/>
    </row>
    <row r="47" spans="2:12" ht="13.5" customHeight="1">
      <c r="B47" s="126"/>
      <c r="C47" s="818"/>
      <c r="D47" s="136"/>
      <c r="E47" s="136"/>
      <c r="F47" s="136"/>
      <c r="G47" s="136"/>
      <c r="H47" s="136"/>
      <c r="I47" s="136"/>
      <c r="J47" s="136"/>
      <c r="K47" s="136"/>
      <c r="L47" s="813"/>
    </row>
    <row r="48" spans="2:12" ht="13.5" customHeight="1">
      <c r="B48" s="126"/>
      <c r="C48" s="818"/>
      <c r="D48" s="136"/>
      <c r="E48" s="136"/>
      <c r="F48" s="136"/>
      <c r="G48" s="136"/>
      <c r="H48" s="136"/>
      <c r="I48" s="136"/>
      <c r="J48" s="136"/>
      <c r="K48" s="136"/>
      <c r="L48" s="813"/>
    </row>
    <row r="49" spans="2:12" ht="13.5" customHeight="1">
      <c r="B49" s="126"/>
      <c r="C49" s="818"/>
      <c r="D49" s="136"/>
      <c r="E49" s="136"/>
      <c r="F49" s="136"/>
      <c r="G49" s="136"/>
      <c r="H49" s="136"/>
      <c r="I49" s="136"/>
      <c r="J49" s="136"/>
      <c r="K49" s="136"/>
      <c r="L49" s="813"/>
    </row>
    <row r="50" spans="2:12" ht="13.5" customHeight="1">
      <c r="B50" s="126"/>
      <c r="C50" s="818"/>
      <c r="D50" s="136"/>
      <c r="E50" s="136"/>
      <c r="F50" s="136"/>
      <c r="G50" s="136"/>
      <c r="H50" s="136"/>
      <c r="I50" s="136"/>
      <c r="J50" s="136"/>
      <c r="K50" s="136"/>
      <c r="L50" s="813"/>
    </row>
    <row r="51" spans="2:12" ht="13.5" customHeight="1">
      <c r="B51" s="126"/>
      <c r="C51" s="818"/>
      <c r="D51" s="136"/>
      <c r="E51" s="136"/>
      <c r="F51" s="136"/>
      <c r="G51" s="136"/>
      <c r="H51" s="136"/>
      <c r="I51" s="136"/>
      <c r="J51" s="136"/>
      <c r="K51" s="136"/>
      <c r="L51" s="813"/>
    </row>
    <row r="52" spans="2:12" ht="13.5" customHeight="1">
      <c r="B52" s="126"/>
      <c r="C52" s="818"/>
      <c r="D52" s="136"/>
      <c r="E52" s="136"/>
      <c r="F52" s="136"/>
      <c r="G52" s="136"/>
      <c r="H52" s="136"/>
      <c r="I52" s="136"/>
      <c r="J52" s="136"/>
      <c r="K52" s="136"/>
      <c r="L52" s="813"/>
    </row>
    <row r="53" spans="2:12" ht="13.5" customHeight="1">
      <c r="B53" s="126"/>
      <c r="C53" s="818"/>
      <c r="D53" s="136"/>
      <c r="E53" s="136"/>
      <c r="F53" s="136"/>
      <c r="G53" s="136"/>
      <c r="H53" s="136"/>
      <c r="I53" s="136"/>
      <c r="J53" s="136"/>
      <c r="K53" s="136"/>
      <c r="L53" s="813"/>
    </row>
    <row r="54" spans="2:12" ht="13.5" customHeight="1">
      <c r="B54" s="126"/>
      <c r="C54" s="818"/>
      <c r="D54" s="136"/>
      <c r="E54" s="136"/>
      <c r="F54" s="136"/>
      <c r="G54" s="136"/>
      <c r="H54" s="136"/>
      <c r="I54" s="136"/>
      <c r="J54" s="136"/>
      <c r="K54" s="136"/>
      <c r="L54" s="813"/>
    </row>
    <row r="55" spans="2:12" ht="13.5" customHeight="1">
      <c r="B55" s="126"/>
      <c r="C55" s="818"/>
      <c r="D55" s="136"/>
      <c r="E55" s="136"/>
      <c r="F55" s="136"/>
      <c r="G55" s="136"/>
      <c r="H55" s="136"/>
      <c r="I55" s="136"/>
      <c r="J55" s="136"/>
      <c r="K55" s="136"/>
      <c r="L55" s="813"/>
    </row>
    <row r="56" spans="2:12" ht="13.5" customHeight="1">
      <c r="B56" s="126"/>
      <c r="C56" s="818"/>
      <c r="D56" s="136"/>
      <c r="E56" s="136"/>
      <c r="F56" s="136"/>
      <c r="G56" s="136"/>
      <c r="H56" s="136"/>
      <c r="I56" s="136"/>
      <c r="J56" s="136"/>
      <c r="K56" s="136"/>
      <c r="L56" s="813"/>
    </row>
    <row r="57" spans="2:12" ht="13.5" customHeight="1">
      <c r="B57" s="126"/>
      <c r="C57" s="818"/>
      <c r="D57" s="136"/>
      <c r="E57" s="136"/>
      <c r="F57" s="136"/>
      <c r="G57" s="136"/>
      <c r="H57" s="136"/>
      <c r="I57" s="136"/>
      <c r="J57" s="136"/>
      <c r="K57" s="136"/>
      <c r="L57" s="813"/>
    </row>
    <row r="58" spans="2:12" ht="13.5" customHeight="1">
      <c r="B58" s="126"/>
      <c r="C58" s="818"/>
      <c r="D58" s="136"/>
      <c r="E58" s="136"/>
      <c r="F58" s="136"/>
      <c r="G58" s="136"/>
      <c r="H58" s="136"/>
      <c r="I58" s="136"/>
      <c r="J58" s="136"/>
      <c r="K58" s="136"/>
      <c r="L58" s="813"/>
    </row>
    <row r="59" spans="2:12" ht="13.5" customHeight="1">
      <c r="B59" s="126"/>
      <c r="C59" s="818"/>
      <c r="D59" s="136"/>
      <c r="E59" s="136"/>
      <c r="F59" s="136"/>
      <c r="G59" s="136"/>
      <c r="H59" s="136"/>
      <c r="I59" s="136"/>
      <c r="J59" s="136"/>
      <c r="K59" s="136"/>
      <c r="L59" s="813"/>
    </row>
    <row r="60" spans="2:12" ht="13.5" customHeight="1">
      <c r="B60" s="126"/>
      <c r="C60" s="818"/>
      <c r="D60" s="136"/>
      <c r="E60" s="136"/>
      <c r="F60" s="136"/>
      <c r="G60" s="136"/>
      <c r="H60" s="136"/>
      <c r="I60" s="136"/>
      <c r="J60" s="136"/>
      <c r="K60" s="136"/>
      <c r="L60" s="813"/>
    </row>
    <row r="61" spans="2:12" ht="13.5" customHeight="1">
      <c r="B61" s="126"/>
      <c r="C61" s="818"/>
      <c r="D61" s="136"/>
      <c r="E61" s="136"/>
      <c r="F61" s="136"/>
      <c r="G61" s="136"/>
      <c r="H61" s="136"/>
      <c r="I61" s="136"/>
      <c r="J61" s="136"/>
      <c r="K61" s="136"/>
      <c r="L61" s="813"/>
    </row>
    <row r="62" spans="2:12" ht="13.5" customHeight="1">
      <c r="B62" s="126"/>
      <c r="C62" s="818"/>
      <c r="D62" s="136"/>
      <c r="E62" s="136"/>
      <c r="F62" s="136"/>
      <c r="G62" s="136"/>
      <c r="H62" s="136"/>
      <c r="I62" s="136"/>
      <c r="J62" s="136"/>
      <c r="K62" s="136"/>
      <c r="L62" s="813"/>
    </row>
    <row r="63" spans="2:12" ht="13.5" customHeight="1">
      <c r="B63" s="126"/>
      <c r="C63" s="818"/>
      <c r="D63" s="136"/>
      <c r="E63" s="136"/>
      <c r="F63" s="136"/>
      <c r="G63" s="136"/>
      <c r="H63" s="136"/>
      <c r="I63" s="136"/>
      <c r="J63" s="136"/>
      <c r="K63" s="136"/>
      <c r="L63" s="813"/>
    </row>
    <row r="64" spans="2:12" ht="13.5" customHeight="1">
      <c r="B64" s="126"/>
      <c r="C64" s="818"/>
      <c r="D64" s="136"/>
      <c r="E64" s="136"/>
      <c r="F64" s="136"/>
      <c r="G64" s="136"/>
      <c r="H64" s="136"/>
      <c r="I64" s="136"/>
      <c r="J64" s="136"/>
      <c r="K64" s="136"/>
      <c r="L64" s="813"/>
    </row>
    <row r="65" spans="2:12" ht="13.5" customHeight="1">
      <c r="B65" s="126"/>
      <c r="C65" s="818"/>
      <c r="D65" s="136"/>
      <c r="E65" s="136"/>
      <c r="F65" s="136"/>
      <c r="G65" s="136"/>
      <c r="H65" s="136"/>
      <c r="I65" s="136"/>
      <c r="J65" s="136"/>
      <c r="K65" s="136"/>
      <c r="L65" s="813"/>
    </row>
    <row r="66" spans="2:12" ht="13.5" customHeight="1">
      <c r="B66" s="126"/>
      <c r="C66" s="818"/>
      <c r="D66" s="136"/>
      <c r="E66" s="136"/>
      <c r="F66" s="136"/>
      <c r="G66" s="136"/>
      <c r="H66" s="136"/>
      <c r="I66" s="136"/>
      <c r="J66" s="136"/>
      <c r="K66" s="136"/>
      <c r="L66" s="813"/>
    </row>
    <row r="67" spans="2:12" ht="13.5" customHeight="1">
      <c r="B67" s="126"/>
      <c r="C67" s="818"/>
      <c r="D67" s="136"/>
      <c r="E67" s="136"/>
      <c r="F67" s="136"/>
      <c r="G67" s="136"/>
      <c r="H67" s="136"/>
      <c r="I67" s="136"/>
      <c r="J67" s="136"/>
      <c r="K67" s="136"/>
      <c r="L67" s="813"/>
    </row>
    <row r="68" spans="2:12" ht="13.5" customHeight="1">
      <c r="B68" s="126"/>
      <c r="C68" s="818"/>
      <c r="D68" s="136"/>
      <c r="E68" s="136"/>
      <c r="F68" s="136"/>
      <c r="G68" s="136"/>
      <c r="H68" s="136"/>
      <c r="I68" s="136"/>
      <c r="J68" s="136"/>
      <c r="K68" s="136"/>
      <c r="L68" s="813"/>
    </row>
    <row r="69" spans="2:12" ht="13.5" customHeight="1">
      <c r="B69" s="126"/>
      <c r="C69" s="818"/>
      <c r="D69" s="136"/>
      <c r="E69" s="136"/>
      <c r="F69" s="136"/>
      <c r="G69" s="136"/>
      <c r="H69" s="136"/>
      <c r="I69" s="136"/>
      <c r="J69" s="136"/>
      <c r="K69" s="136"/>
      <c r="L69" s="813"/>
    </row>
    <row r="70" spans="2:12" ht="13.5" customHeight="1">
      <c r="B70" s="126"/>
      <c r="C70" s="818"/>
      <c r="D70" s="136"/>
      <c r="E70" s="136"/>
      <c r="F70" s="136"/>
      <c r="G70" s="136"/>
      <c r="H70" s="136"/>
      <c r="I70" s="136"/>
      <c r="J70" s="136"/>
      <c r="K70" s="136"/>
      <c r="L70" s="813"/>
    </row>
    <row r="71" spans="2:12" ht="13.5" customHeight="1">
      <c r="B71" s="126"/>
      <c r="C71" s="818"/>
      <c r="D71" s="136"/>
      <c r="E71" s="136"/>
      <c r="F71" s="136"/>
      <c r="G71" s="136"/>
      <c r="H71" s="136"/>
      <c r="I71" s="136"/>
      <c r="J71" s="136"/>
      <c r="K71" s="136"/>
      <c r="L71" s="813"/>
    </row>
    <row r="72" spans="2:12" ht="13.5" customHeight="1">
      <c r="B72" s="126"/>
      <c r="C72" s="818"/>
      <c r="D72" s="136"/>
      <c r="E72" s="136"/>
      <c r="F72" s="136"/>
      <c r="G72" s="136"/>
      <c r="H72" s="136"/>
      <c r="I72" s="136"/>
      <c r="J72" s="136"/>
      <c r="K72" s="136"/>
      <c r="L72" s="813"/>
    </row>
    <row r="73" spans="2:12" ht="13.5" customHeight="1">
      <c r="B73" s="126"/>
      <c r="C73" s="818"/>
      <c r="D73" s="136"/>
      <c r="E73" s="136"/>
      <c r="F73" s="136"/>
      <c r="G73" s="136"/>
      <c r="H73" s="136"/>
      <c r="I73" s="136"/>
      <c r="J73" s="136"/>
      <c r="K73" s="136"/>
      <c r="L73" s="813"/>
    </row>
    <row r="74" spans="2:12" ht="13.5" customHeight="1">
      <c r="B74" s="126"/>
      <c r="C74" s="818"/>
      <c r="D74" s="136"/>
      <c r="E74" s="136"/>
      <c r="F74" s="136"/>
      <c r="G74" s="136"/>
      <c r="H74" s="136"/>
      <c r="I74" s="136"/>
      <c r="J74" s="136"/>
      <c r="K74" s="136"/>
      <c r="L74" s="813"/>
    </row>
    <row r="75" spans="2:12" ht="13.5" customHeight="1">
      <c r="B75" s="126"/>
      <c r="C75" s="818"/>
      <c r="D75" s="136"/>
      <c r="E75" s="136"/>
      <c r="F75" s="136"/>
      <c r="G75" s="136"/>
      <c r="H75" s="136"/>
      <c r="I75" s="136"/>
      <c r="J75" s="136"/>
      <c r="K75" s="136"/>
      <c r="L75" s="813"/>
    </row>
    <row r="76" spans="2:12" ht="13.5" customHeight="1">
      <c r="B76" s="126"/>
      <c r="C76" s="818"/>
      <c r="D76" s="136"/>
      <c r="E76" s="136"/>
      <c r="F76" s="136"/>
      <c r="G76" s="136"/>
      <c r="H76" s="136"/>
      <c r="I76" s="136"/>
      <c r="J76" s="136"/>
      <c r="K76" s="136"/>
      <c r="L76" s="813"/>
    </row>
    <row r="77" spans="2:12" ht="13.5" customHeight="1">
      <c r="B77" s="126"/>
      <c r="C77" s="818"/>
      <c r="D77" s="136"/>
      <c r="E77" s="136"/>
      <c r="F77" s="136"/>
      <c r="G77" s="136"/>
      <c r="H77" s="136"/>
      <c r="I77" s="136"/>
      <c r="J77" s="136"/>
      <c r="K77" s="136"/>
      <c r="L77" s="813"/>
    </row>
    <row r="78" spans="2:12" ht="13.5" customHeight="1">
      <c r="B78" s="126"/>
      <c r="C78" s="818"/>
      <c r="D78" s="136"/>
      <c r="E78" s="136"/>
      <c r="F78" s="136"/>
      <c r="G78" s="136"/>
      <c r="H78" s="136"/>
      <c r="I78" s="136"/>
      <c r="J78" s="136"/>
      <c r="K78" s="136"/>
      <c r="L78" s="813"/>
    </row>
    <row r="79" spans="2:12" ht="13.5" customHeight="1">
      <c r="B79" s="126"/>
      <c r="C79" s="818"/>
      <c r="D79" s="136"/>
      <c r="E79" s="136"/>
      <c r="F79" s="136"/>
      <c r="G79" s="136"/>
      <c r="H79" s="136"/>
      <c r="I79" s="136"/>
      <c r="J79" s="136"/>
      <c r="K79" s="136"/>
      <c r="L79" s="813"/>
    </row>
    <row r="80" spans="2:12" ht="13.5" customHeight="1">
      <c r="B80" s="126"/>
      <c r="C80" s="818"/>
      <c r="D80" s="136"/>
      <c r="E80" s="136"/>
      <c r="F80" s="136"/>
      <c r="G80" s="136"/>
      <c r="H80" s="136"/>
      <c r="I80" s="136"/>
      <c r="J80" s="136"/>
      <c r="K80" s="136"/>
      <c r="L80" s="813"/>
    </row>
    <row r="81" spans="2:12" ht="13.5" customHeight="1">
      <c r="B81" s="126"/>
      <c r="C81" s="818"/>
      <c r="D81" s="136"/>
      <c r="E81" s="136"/>
      <c r="F81" s="136"/>
      <c r="G81" s="136"/>
      <c r="H81" s="136"/>
      <c r="I81" s="136"/>
      <c r="J81" s="136"/>
      <c r="K81" s="136"/>
      <c r="L81" s="813"/>
    </row>
    <row r="82" spans="2:12" ht="13.5" customHeight="1">
      <c r="B82" s="126"/>
      <c r="C82" s="818"/>
      <c r="D82" s="136"/>
      <c r="E82" s="136"/>
      <c r="F82" s="136"/>
      <c r="G82" s="136"/>
      <c r="H82" s="136"/>
      <c r="I82" s="136"/>
      <c r="J82" s="136"/>
      <c r="K82" s="136"/>
      <c r="L82" s="813"/>
    </row>
    <row r="83" spans="2:12">
      <c r="B83" s="126"/>
      <c r="C83" s="149"/>
      <c r="D83" s="150"/>
      <c r="E83" s="136"/>
      <c r="F83" s="136"/>
      <c r="G83" s="136"/>
      <c r="H83" s="151"/>
      <c r="I83" s="136"/>
      <c r="J83" s="137"/>
      <c r="K83" s="137"/>
      <c r="L83" s="813"/>
    </row>
    <row r="84" spans="2:12">
      <c r="B84" s="126"/>
      <c r="C84" s="149"/>
      <c r="D84" s="150"/>
      <c r="E84" s="136"/>
      <c r="F84" s="136"/>
      <c r="G84" s="136"/>
      <c r="H84" s="151"/>
      <c r="I84" s="136"/>
      <c r="J84" s="146"/>
      <c r="K84" s="146"/>
      <c r="L84" s="813"/>
    </row>
    <row r="85" spans="2:12">
      <c r="B85" s="819"/>
      <c r="C85" s="820"/>
      <c r="D85" s="821"/>
      <c r="E85" s="607"/>
      <c r="F85" s="607"/>
      <c r="G85" s="607"/>
      <c r="H85" s="822"/>
      <c r="I85" s="607"/>
      <c r="J85" s="823"/>
      <c r="K85" s="823"/>
      <c r="L85" s="824"/>
    </row>
    <row r="86" spans="2:12">
      <c r="C86" s="149"/>
      <c r="D86" s="136"/>
      <c r="E86" s="136"/>
      <c r="F86" s="136"/>
      <c r="G86" s="136"/>
      <c r="H86" s="136"/>
      <c r="I86" s="136"/>
      <c r="J86" s="136"/>
      <c r="K86" s="136"/>
      <c r="L86" s="149"/>
    </row>
    <row r="87" spans="2:12">
      <c r="B87" s="1764" t="s">
        <v>4338</v>
      </c>
      <c r="C87" s="1765"/>
      <c r="D87" s="1765"/>
      <c r="E87" s="1765"/>
      <c r="F87" s="1765"/>
      <c r="G87" s="1765"/>
      <c r="H87" s="1765"/>
      <c r="I87" s="1765"/>
      <c r="J87" s="1765"/>
      <c r="K87" s="1765"/>
      <c r="L87" s="1766"/>
    </row>
    <row r="88" spans="2:12" ht="4.5" customHeight="1">
      <c r="B88" s="175"/>
      <c r="C88" s="380"/>
      <c r="D88" s="744"/>
      <c r="E88" s="732"/>
      <c r="F88" s="732"/>
      <c r="G88" s="732"/>
      <c r="H88" s="732"/>
      <c r="I88" s="738"/>
      <c r="J88" s="136"/>
      <c r="K88" s="136"/>
      <c r="L88" s="149"/>
    </row>
    <row r="89" spans="2:12">
      <c r="B89" s="1758">
        <f>'F1'!$K$17</f>
        <v>0</v>
      </c>
      <c r="C89" s="1759"/>
      <c r="D89" s="1759"/>
      <c r="E89" s="1759"/>
      <c r="F89" s="1759"/>
      <c r="G89" s="1759"/>
      <c r="H89" s="1759"/>
      <c r="I89" s="1759"/>
      <c r="J89" s="1759"/>
      <c r="K89" s="1759"/>
      <c r="L89" s="1760"/>
    </row>
    <row r="90" spans="2:12">
      <c r="C90" s="149"/>
      <c r="D90" s="136"/>
      <c r="E90" s="136"/>
      <c r="F90" s="155"/>
      <c r="G90" s="136"/>
      <c r="H90" s="156"/>
      <c r="I90" s="136"/>
      <c r="J90" s="136"/>
      <c r="K90" s="136"/>
      <c r="L90" s="149"/>
    </row>
    <row r="91" spans="2:12" ht="12.75">
      <c r="C91" s="149"/>
      <c r="D91" s="136"/>
      <c r="E91" s="136"/>
      <c r="F91" s="155"/>
      <c r="G91" s="136"/>
      <c r="H91" s="156"/>
      <c r="I91" s="136"/>
      <c r="J91" s="136"/>
      <c r="K91" s="136"/>
      <c r="L91" s="1755" t="s">
        <v>4036</v>
      </c>
    </row>
    <row r="92" spans="2:12">
      <c r="C92" s="149"/>
      <c r="D92" s="136"/>
      <c r="E92" s="136"/>
      <c r="F92" s="157"/>
      <c r="G92" s="137"/>
      <c r="H92" s="156"/>
      <c r="I92" s="136"/>
      <c r="J92" s="136"/>
      <c r="K92" s="136"/>
      <c r="L92" s="149"/>
    </row>
    <row r="93" spans="2:12">
      <c r="C93" s="149"/>
      <c r="D93" s="136"/>
      <c r="E93" s="136"/>
      <c r="F93" s="155"/>
      <c r="G93" s="136"/>
      <c r="H93" s="156"/>
      <c r="I93" s="136"/>
      <c r="J93" s="136"/>
      <c r="K93" s="136"/>
      <c r="L93" s="149"/>
    </row>
    <row r="94" spans="2:12">
      <c r="C94" s="149"/>
      <c r="D94" s="150"/>
      <c r="E94" s="136"/>
      <c r="F94" s="136"/>
      <c r="G94" s="136"/>
      <c r="H94" s="136"/>
      <c r="I94" s="136"/>
      <c r="J94" s="136"/>
      <c r="K94" s="136"/>
      <c r="L94" s="149"/>
    </row>
    <row r="95" spans="2:12">
      <c r="C95" s="149"/>
      <c r="D95" s="158"/>
      <c r="E95" s="136"/>
      <c r="F95" s="136"/>
      <c r="G95" s="136"/>
      <c r="H95" s="136"/>
      <c r="I95" s="136"/>
      <c r="J95" s="136"/>
      <c r="K95" s="136"/>
      <c r="L95" s="149"/>
    </row>
    <row r="96" spans="2:12">
      <c r="C96" s="149"/>
      <c r="D96" s="158"/>
      <c r="E96" s="136"/>
      <c r="F96" s="136"/>
      <c r="G96" s="136"/>
      <c r="H96" s="136"/>
      <c r="I96" s="136"/>
      <c r="J96" s="136"/>
      <c r="K96" s="136"/>
    </row>
    <row r="97" spans="3:12">
      <c r="C97" s="149"/>
      <c r="D97" s="158"/>
      <c r="E97" s="136"/>
      <c r="F97" s="136"/>
      <c r="G97" s="136"/>
      <c r="H97" s="136"/>
      <c r="I97" s="136"/>
      <c r="J97" s="136"/>
      <c r="K97" s="136"/>
      <c r="L97" s="149"/>
    </row>
    <row r="98" spans="3:12">
      <c r="C98" s="149"/>
      <c r="D98" s="158"/>
      <c r="E98" s="136"/>
      <c r="F98" s="136"/>
      <c r="G98" s="136"/>
      <c r="H98" s="151"/>
      <c r="I98" s="136"/>
      <c r="J98" s="136"/>
      <c r="K98" s="136"/>
      <c r="L98" s="149"/>
    </row>
    <row r="99" spans="3:12">
      <c r="C99" s="149"/>
      <c r="D99" s="158"/>
      <c r="E99" s="136"/>
      <c r="F99" s="136"/>
      <c r="G99" s="136"/>
      <c r="H99" s="151"/>
      <c r="I99" s="136"/>
      <c r="J99" s="136"/>
      <c r="K99" s="136"/>
      <c r="L99" s="149"/>
    </row>
    <row r="100" spans="3:12" ht="10.5" customHeight="1">
      <c r="C100" s="149"/>
      <c r="D100" s="154"/>
      <c r="E100" s="136"/>
      <c r="F100" s="136"/>
      <c r="G100" s="136"/>
      <c r="H100" s="136"/>
      <c r="I100" s="136"/>
      <c r="J100" s="136"/>
      <c r="K100" s="136"/>
      <c r="L100" s="149"/>
    </row>
    <row r="101" spans="3:12">
      <c r="C101" s="139"/>
      <c r="D101" s="135"/>
      <c r="E101" s="135"/>
      <c r="F101" s="135"/>
      <c r="G101" s="135"/>
      <c r="H101" s="134"/>
      <c r="I101" s="139"/>
      <c r="J101" s="135"/>
      <c r="K101" s="135"/>
    </row>
    <row r="102" spans="3:12">
      <c r="C102" s="139"/>
      <c r="D102" s="135"/>
      <c r="E102" s="135"/>
      <c r="F102" s="135"/>
      <c r="G102" s="135"/>
      <c r="H102" s="134"/>
      <c r="I102" s="139"/>
      <c r="J102" s="135"/>
      <c r="K102" s="135"/>
    </row>
    <row r="103" spans="3:12">
      <c r="C103" s="135"/>
      <c r="D103" s="134"/>
      <c r="E103" s="135"/>
      <c r="F103" s="135"/>
      <c r="G103" s="134"/>
      <c r="H103" s="134"/>
      <c r="I103" s="134"/>
      <c r="J103" s="134"/>
      <c r="K103" s="134"/>
    </row>
    <row r="104" spans="3:12">
      <c r="C104" s="134"/>
      <c r="D104" s="134"/>
      <c r="E104" s="135"/>
      <c r="F104" s="135"/>
      <c r="G104" s="134"/>
      <c r="H104" s="134"/>
      <c r="I104" s="133"/>
      <c r="J104" s="134"/>
      <c r="K104" s="134"/>
    </row>
    <row r="105" spans="3:12">
      <c r="C105" s="134"/>
      <c r="D105" s="134"/>
      <c r="E105" s="134"/>
      <c r="F105" s="134"/>
      <c r="G105" s="134"/>
      <c r="H105" s="134"/>
      <c r="I105" s="133"/>
      <c r="J105" s="134"/>
      <c r="K105" s="134"/>
    </row>
    <row r="106" spans="3:12">
      <c r="C106" s="134"/>
      <c r="D106" s="134"/>
      <c r="E106" s="134"/>
      <c r="F106" s="134"/>
      <c r="G106" s="134"/>
      <c r="H106" s="134"/>
      <c r="I106" s="134"/>
      <c r="J106" s="134"/>
      <c r="K106" s="134"/>
    </row>
    <row r="107" spans="3:12">
      <c r="C107" s="134"/>
      <c r="D107" s="134"/>
      <c r="E107" s="134"/>
      <c r="F107" s="134"/>
      <c r="G107" s="134"/>
      <c r="H107" s="134"/>
      <c r="I107" s="134"/>
      <c r="J107" s="134"/>
      <c r="K107" s="134"/>
    </row>
  </sheetData>
  <sheetProtection algorithmName="SHA-512" hashValue="saDovTPHauvvmHLFX9OB+rOQyIgljxYSviEbEp5SpH6wa0KezCIboErkLt+El98XrSFL2xjPt106Ijdr7QYOxA==" saltValue="0Y7mtj8WipNGjKyDOJB2ug==" spinCount="100000" sheet="1" objects="1" scenarios="1" formatCells="0" formatRows="0"/>
  <mergeCells count="2">
    <mergeCell ref="B87:L87"/>
    <mergeCell ref="B89:L89"/>
  </mergeCells>
  <phoneticPr fontId="0" type="noConversion"/>
  <printOptions horizontalCentered="1" gridLinesSet="0"/>
  <pageMargins left="0.25" right="0.25" top="0.61" bottom="1.1299999999999999" header="0.47" footer="0.93"/>
  <pageSetup paperSize="9" scale="60" orientation="portrait" horizontalDpi="4294967292" vertic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pageSetUpPr fitToPage="1"/>
  </sheetPr>
  <dimension ref="B1:L84"/>
  <sheetViews>
    <sheetView showGridLines="0" topLeftCell="A21" zoomScaleNormal="100" zoomScaleSheetLayoutView="75" workbookViewId="0">
      <selection activeCell="C43" sqref="C43"/>
    </sheetView>
  </sheetViews>
  <sheetFormatPr defaultColWidth="7.85546875" defaultRowHeight="11.25"/>
  <cols>
    <col min="1" max="1" width="2" style="301" customWidth="1"/>
    <col min="2" max="2" width="1" style="301" customWidth="1"/>
    <col min="3" max="3" width="10.28515625" style="301" customWidth="1"/>
    <col min="4" max="5" width="7.85546875" style="301" customWidth="1"/>
    <col min="6" max="6" width="20.5703125" style="301" customWidth="1"/>
    <col min="7" max="7" width="23.42578125" style="301" customWidth="1"/>
    <col min="8" max="8" width="32.42578125" style="301" customWidth="1"/>
    <col min="9" max="9" width="5.7109375" style="354" customWidth="1"/>
    <col min="10" max="10" width="3.7109375" style="301" customWidth="1"/>
    <col min="11" max="11" width="2.28515625" style="301" customWidth="1"/>
    <col min="12" max="12" width="2" style="301" customWidth="1"/>
    <col min="13" max="16384" width="7.85546875" style="301"/>
  </cols>
  <sheetData>
    <row r="1" spans="2:12">
      <c r="J1" s="306"/>
      <c r="K1" s="306"/>
    </row>
    <row r="2" spans="2:12" ht="12" customHeight="1">
      <c r="B2" s="297"/>
      <c r="C2" s="298"/>
      <c r="D2" s="298"/>
      <c r="E2" s="298"/>
      <c r="F2" s="298"/>
      <c r="G2" s="298"/>
      <c r="H2" s="298"/>
      <c r="I2" s="355"/>
      <c r="J2" s="300"/>
      <c r="K2" s="299"/>
      <c r="L2" s="300"/>
    </row>
    <row r="3" spans="2:12" ht="24" customHeight="1">
      <c r="B3" s="302"/>
      <c r="C3" s="1761" t="s">
        <v>992</v>
      </c>
      <c r="D3" s="1762"/>
      <c r="E3" s="1762"/>
      <c r="F3" s="1762"/>
      <c r="G3" s="1762"/>
      <c r="H3" s="1762"/>
      <c r="I3" s="1762"/>
      <c r="J3" s="1763"/>
      <c r="K3" s="303"/>
      <c r="L3" s="300"/>
    </row>
    <row r="4" spans="2:12" ht="14.25" customHeight="1">
      <c r="B4" s="302"/>
      <c r="C4" s="300"/>
      <c r="D4" s="300"/>
      <c r="E4" s="300"/>
      <c r="F4" s="300"/>
      <c r="G4" s="300"/>
      <c r="H4" s="300"/>
      <c r="I4" s="312" t="s">
        <v>2850</v>
      </c>
      <c r="J4" s="312"/>
      <c r="K4" s="303"/>
      <c r="L4" s="300"/>
    </row>
    <row r="5" spans="2:12" ht="14.25" customHeight="1">
      <c r="B5" s="302"/>
      <c r="C5" s="1505"/>
      <c r="D5" s="1505"/>
      <c r="E5" s="1505"/>
      <c r="F5" s="1505"/>
      <c r="G5" s="1505"/>
      <c r="J5" s="312"/>
      <c r="K5" s="303"/>
      <c r="L5" s="300"/>
    </row>
    <row r="6" spans="2:12" ht="14.25" customHeight="1">
      <c r="B6" s="302"/>
      <c r="C6" s="1501" t="s">
        <v>2027</v>
      </c>
      <c r="D6" s="1505"/>
      <c r="E6" s="1505"/>
      <c r="F6" s="1505"/>
      <c r="G6" s="1505"/>
      <c r="I6" s="354">
        <v>1</v>
      </c>
      <c r="J6" s="312"/>
      <c r="K6" s="303"/>
      <c r="L6" s="300"/>
    </row>
    <row r="7" spans="2:12" ht="14.25" customHeight="1">
      <c r="B7" s="302"/>
      <c r="C7" s="1505"/>
      <c r="D7" s="1505"/>
      <c r="E7" s="1505"/>
      <c r="F7" s="1505"/>
      <c r="G7" s="1505"/>
      <c r="J7" s="312"/>
      <c r="K7" s="303"/>
      <c r="L7" s="300"/>
    </row>
    <row r="8" spans="2:12" ht="14.25" customHeight="1">
      <c r="B8" s="302"/>
      <c r="C8" s="1501" t="s">
        <v>1688</v>
      </c>
      <c r="D8" s="1505"/>
      <c r="E8" s="1505"/>
      <c r="F8" s="1505"/>
      <c r="G8" s="1505"/>
      <c r="I8" s="354">
        <v>2</v>
      </c>
      <c r="J8" s="312"/>
      <c r="K8" s="303"/>
      <c r="L8" s="300"/>
    </row>
    <row r="9" spans="2:12" ht="14.25" customHeight="1">
      <c r="B9" s="302"/>
      <c r="C9" s="1505"/>
      <c r="D9" s="1505"/>
      <c r="E9" s="1505"/>
      <c r="F9" s="1505"/>
      <c r="G9" s="1505"/>
      <c r="J9" s="312"/>
      <c r="K9" s="303"/>
      <c r="L9" s="300"/>
    </row>
    <row r="10" spans="2:12" ht="14.25" customHeight="1">
      <c r="B10" s="302"/>
      <c r="C10" s="1501" t="s">
        <v>4449</v>
      </c>
      <c r="D10" s="1505"/>
      <c r="E10" s="1505"/>
      <c r="F10" s="1505"/>
      <c r="G10" s="1505"/>
      <c r="I10" s="354">
        <v>3</v>
      </c>
      <c r="J10" s="312"/>
      <c r="K10" s="303"/>
      <c r="L10" s="300"/>
    </row>
    <row r="11" spans="2:12" ht="14.25" customHeight="1">
      <c r="B11" s="302"/>
      <c r="C11" s="1505"/>
      <c r="D11" s="1505"/>
      <c r="E11" s="1505"/>
      <c r="F11" s="1505"/>
      <c r="G11" s="1505"/>
      <c r="J11" s="312"/>
      <c r="K11" s="303"/>
      <c r="L11" s="300"/>
    </row>
    <row r="12" spans="2:12" ht="14.25" customHeight="1">
      <c r="B12" s="302"/>
      <c r="C12" s="1501" t="s">
        <v>2025</v>
      </c>
      <c r="D12" s="1505"/>
      <c r="E12" s="1505"/>
      <c r="F12" s="1505"/>
      <c r="G12" s="1505"/>
      <c r="I12" s="354">
        <v>3</v>
      </c>
      <c r="J12" s="312"/>
      <c r="K12" s="303"/>
      <c r="L12" s="300"/>
    </row>
    <row r="13" spans="2:12" ht="14.25" customHeight="1">
      <c r="B13" s="302"/>
      <c r="C13" s="1505"/>
      <c r="D13" s="1505"/>
      <c r="E13" s="1505"/>
      <c r="F13" s="1505"/>
      <c r="G13" s="1505"/>
      <c r="J13" s="312"/>
      <c r="K13" s="303"/>
      <c r="L13" s="300"/>
    </row>
    <row r="14" spans="2:12" ht="14.25" customHeight="1">
      <c r="B14" s="302"/>
      <c r="C14" s="1501" t="s">
        <v>2026</v>
      </c>
      <c r="D14" s="1505"/>
      <c r="E14" s="1505"/>
      <c r="F14" s="1505"/>
      <c r="G14" s="1505"/>
      <c r="I14" s="354">
        <v>3</v>
      </c>
      <c r="J14" s="312"/>
      <c r="K14" s="303"/>
      <c r="L14" s="300"/>
    </row>
    <row r="15" spans="2:12" ht="14.25" customHeight="1">
      <c r="B15" s="302"/>
      <c r="C15" s="1505"/>
      <c r="D15" s="1505"/>
      <c r="E15" s="1505"/>
      <c r="F15" s="1505"/>
      <c r="G15" s="1505"/>
      <c r="J15" s="312"/>
      <c r="K15" s="303"/>
      <c r="L15" s="300"/>
    </row>
    <row r="16" spans="2:12" ht="14.25" customHeight="1">
      <c r="B16" s="302"/>
      <c r="C16" s="1501" t="s">
        <v>4450</v>
      </c>
      <c r="D16" s="1505"/>
      <c r="E16" s="1505"/>
      <c r="F16" s="1505"/>
      <c r="G16" s="1505"/>
      <c r="I16" s="354">
        <v>4</v>
      </c>
      <c r="J16" s="312"/>
      <c r="K16" s="303"/>
      <c r="L16" s="300"/>
    </row>
    <row r="17" spans="2:12" ht="14.25" customHeight="1">
      <c r="B17" s="302"/>
      <c r="C17" s="1505"/>
      <c r="D17" s="1505"/>
      <c r="E17" s="1505"/>
      <c r="F17" s="1505"/>
      <c r="G17" s="1505"/>
      <c r="J17" s="312"/>
      <c r="K17" s="303"/>
      <c r="L17" s="300"/>
    </row>
    <row r="18" spans="2:12" ht="14.25" customHeight="1">
      <c r="B18" s="302"/>
      <c r="C18" s="1501" t="s">
        <v>2807</v>
      </c>
      <c r="D18" s="1505"/>
      <c r="E18" s="1505"/>
      <c r="F18" s="1505"/>
      <c r="G18" s="1505"/>
      <c r="I18" s="354">
        <v>4</v>
      </c>
      <c r="J18" s="312"/>
      <c r="K18" s="303"/>
      <c r="L18" s="300"/>
    </row>
    <row r="19" spans="2:12" ht="14.25" customHeight="1">
      <c r="B19" s="302"/>
      <c r="C19" s="1501" t="s">
        <v>160</v>
      </c>
      <c r="D19" s="1505"/>
      <c r="E19" s="1505"/>
      <c r="F19" s="1505"/>
      <c r="G19" s="1505"/>
      <c r="J19" s="312"/>
      <c r="K19" s="303"/>
      <c r="L19" s="300"/>
    </row>
    <row r="20" spans="2:12" ht="14.25" customHeight="1">
      <c r="B20" s="302"/>
      <c r="C20" s="1505"/>
      <c r="D20" s="1505"/>
      <c r="E20" s="1505"/>
      <c r="F20" s="1505"/>
      <c r="G20" s="1505"/>
      <c r="J20" s="312"/>
      <c r="K20" s="303"/>
      <c r="L20" s="300"/>
    </row>
    <row r="21" spans="2:12" ht="14.25" customHeight="1">
      <c r="B21" s="302"/>
      <c r="C21" s="1509" t="s">
        <v>4448</v>
      </c>
      <c r="D21" s="1510"/>
      <c r="E21" s="1507"/>
      <c r="F21" s="1507"/>
      <c r="G21" s="1507"/>
      <c r="H21" s="300"/>
      <c r="I21" s="354">
        <v>5</v>
      </c>
      <c r="J21" s="312"/>
      <c r="K21" s="303"/>
      <c r="L21" s="300"/>
    </row>
    <row r="22" spans="2:12" ht="7.5" customHeight="1">
      <c r="B22" s="302"/>
      <c r="C22" s="1507"/>
      <c r="D22" s="1507"/>
      <c r="E22" s="1507"/>
      <c r="F22" s="1507"/>
      <c r="G22" s="1507"/>
      <c r="H22" s="300"/>
      <c r="I22" s="301"/>
      <c r="J22" s="312"/>
      <c r="K22" s="303"/>
      <c r="L22" s="300"/>
    </row>
    <row r="23" spans="2:12" ht="14.25" customHeight="1">
      <c r="B23" s="302"/>
      <c r="C23" s="1509" t="s">
        <v>2030</v>
      </c>
      <c r="D23" s="1507"/>
      <c r="E23" s="1507"/>
      <c r="F23" s="1507"/>
      <c r="G23" s="1507"/>
      <c r="H23" s="300"/>
      <c r="I23" s="357">
        <v>6</v>
      </c>
      <c r="J23" s="312"/>
      <c r="K23" s="303"/>
      <c r="L23" s="300"/>
    </row>
    <row r="24" spans="2:12">
      <c r="B24" s="302"/>
      <c r="C24" s="1507"/>
      <c r="D24" s="1507"/>
      <c r="E24" s="1507"/>
      <c r="F24" s="1507"/>
      <c r="G24" s="1507"/>
      <c r="H24" s="300"/>
      <c r="I24" s="301"/>
      <c r="J24" s="300"/>
      <c r="K24" s="303"/>
      <c r="L24" s="300"/>
    </row>
    <row r="25" spans="2:12" ht="12">
      <c r="B25" s="302"/>
      <c r="C25" s="1509" t="s">
        <v>2031</v>
      </c>
      <c r="D25" s="1507"/>
      <c r="E25" s="1507"/>
      <c r="F25" s="1507"/>
      <c r="G25" s="1507"/>
      <c r="H25" s="300"/>
      <c r="I25" s="357">
        <v>7</v>
      </c>
      <c r="J25" s="300"/>
      <c r="K25" s="303"/>
      <c r="L25" s="300"/>
    </row>
    <row r="26" spans="2:12" ht="12">
      <c r="B26" s="302"/>
      <c r="C26" s="1507"/>
      <c r="D26" s="1507"/>
      <c r="E26" s="1507"/>
      <c r="F26" s="1507"/>
      <c r="G26" s="1507"/>
      <c r="H26" s="300"/>
      <c r="I26" s="357"/>
      <c r="J26" s="300"/>
      <c r="K26" s="303"/>
      <c r="L26" s="300"/>
    </row>
    <row r="27" spans="2:12" ht="12">
      <c r="B27" s="302"/>
      <c r="C27" s="1509" t="s">
        <v>2032</v>
      </c>
      <c r="D27" s="1507"/>
      <c r="E27" s="1507"/>
      <c r="F27" s="1507"/>
      <c r="G27" s="1507"/>
      <c r="H27" s="300"/>
      <c r="I27" s="357">
        <v>8</v>
      </c>
      <c r="J27" s="300"/>
      <c r="K27" s="303"/>
      <c r="L27" s="300"/>
    </row>
    <row r="28" spans="2:12" ht="12">
      <c r="B28" s="302"/>
      <c r="C28" s="1507"/>
      <c r="D28" s="1507"/>
      <c r="E28" s="1507"/>
      <c r="F28" s="1507"/>
      <c r="G28" s="1507"/>
      <c r="H28" s="300"/>
      <c r="I28" s="357"/>
      <c r="J28" s="300"/>
      <c r="K28" s="303"/>
      <c r="L28" s="300"/>
    </row>
    <row r="29" spans="2:12" ht="12">
      <c r="B29" s="302"/>
      <c r="C29" s="1513" t="s">
        <v>12081</v>
      </c>
      <c r="D29" s="1507"/>
      <c r="E29" s="1507"/>
      <c r="F29" s="1507"/>
      <c r="G29" s="1507"/>
      <c r="H29" s="300"/>
      <c r="I29" s="357">
        <v>9</v>
      </c>
      <c r="J29" s="300"/>
      <c r="K29" s="303"/>
      <c r="L29" s="300"/>
    </row>
    <row r="30" spans="2:12" ht="12">
      <c r="B30" s="302"/>
      <c r="C30" s="1507"/>
      <c r="D30" s="1507"/>
      <c r="E30" s="1507"/>
      <c r="F30" s="1507"/>
      <c r="G30" s="1507"/>
      <c r="H30" s="300"/>
      <c r="I30" s="357"/>
      <c r="J30" s="300"/>
      <c r="K30" s="303"/>
      <c r="L30" s="300"/>
    </row>
    <row r="31" spans="2:12" ht="12">
      <c r="B31" s="302"/>
      <c r="C31" s="1511" t="s">
        <v>12075</v>
      </c>
      <c r="D31" s="1507"/>
      <c r="E31" s="1507"/>
      <c r="F31" s="1507"/>
      <c r="G31" s="1507"/>
      <c r="H31" s="300"/>
      <c r="I31" s="357">
        <v>9</v>
      </c>
      <c r="J31" s="300"/>
      <c r="K31" s="303"/>
      <c r="L31" s="300"/>
    </row>
    <row r="32" spans="2:12" ht="12">
      <c r="B32" s="302"/>
      <c r="C32" s="1507"/>
      <c r="D32" s="1507"/>
      <c r="E32" s="1507"/>
      <c r="F32" s="1507"/>
      <c r="G32" s="1507"/>
      <c r="H32" s="300"/>
      <c r="I32" s="357"/>
      <c r="J32" s="300"/>
      <c r="K32" s="303"/>
      <c r="L32" s="300"/>
    </row>
    <row r="33" spans="2:12" ht="12">
      <c r="B33" s="302"/>
      <c r="C33" s="1511" t="s">
        <v>12076</v>
      </c>
      <c r="D33" s="1507"/>
      <c r="E33" s="1507"/>
      <c r="F33" s="1507"/>
      <c r="G33" s="1507"/>
      <c r="H33" s="300"/>
      <c r="I33" s="357">
        <v>9</v>
      </c>
      <c r="J33" s="300"/>
      <c r="K33" s="303"/>
      <c r="L33" s="300"/>
    </row>
    <row r="34" spans="2:12" ht="12">
      <c r="B34" s="302"/>
      <c r="H34" s="300"/>
      <c r="I34" s="357"/>
      <c r="J34" s="300"/>
      <c r="K34" s="303"/>
      <c r="L34" s="300"/>
    </row>
    <row r="35" spans="2:12" ht="12">
      <c r="B35" s="302"/>
      <c r="C35" s="1511" t="s">
        <v>12077</v>
      </c>
      <c r="D35" s="1507"/>
      <c r="E35" s="1507"/>
      <c r="F35" s="1507"/>
      <c r="H35" s="300"/>
      <c r="I35" s="357">
        <v>10</v>
      </c>
      <c r="J35" s="300"/>
      <c r="K35" s="303"/>
      <c r="L35" s="300"/>
    </row>
    <row r="36" spans="2:12" ht="12">
      <c r="B36" s="302"/>
      <c r="H36" s="300"/>
      <c r="I36" s="357"/>
      <c r="J36" s="300"/>
      <c r="K36" s="303"/>
      <c r="L36" s="300"/>
    </row>
    <row r="37" spans="2:12" ht="12">
      <c r="B37" s="302"/>
      <c r="C37" s="1511" t="s">
        <v>12078</v>
      </c>
      <c r="D37" s="1507"/>
      <c r="E37" s="1507"/>
      <c r="F37" s="1507"/>
      <c r="G37" s="1507"/>
      <c r="H37" s="300"/>
      <c r="I37" s="357">
        <v>11</v>
      </c>
      <c r="J37" s="300"/>
      <c r="K37" s="303"/>
      <c r="L37" s="300"/>
    </row>
    <row r="38" spans="2:12" ht="12">
      <c r="B38" s="302"/>
      <c r="C38" s="1507"/>
      <c r="D38" s="1507"/>
      <c r="E38" s="1507"/>
      <c r="F38" s="1507"/>
      <c r="G38" s="1507"/>
      <c r="H38" s="300"/>
      <c r="I38" s="357"/>
      <c r="J38" s="300"/>
      <c r="K38" s="303"/>
      <c r="L38" s="300"/>
    </row>
    <row r="39" spans="2:12" ht="12">
      <c r="B39" s="302"/>
      <c r="C39" s="1511" t="s">
        <v>12082</v>
      </c>
      <c r="D39" s="1507"/>
      <c r="E39" s="1507"/>
      <c r="F39" s="1507"/>
      <c r="G39" s="1507"/>
      <c r="H39" s="300"/>
      <c r="I39" s="357">
        <v>12</v>
      </c>
      <c r="J39" s="300"/>
      <c r="K39" s="303"/>
      <c r="L39" s="300"/>
    </row>
    <row r="40" spans="2:12" ht="12">
      <c r="B40" s="302"/>
      <c r="C40" s="1507"/>
      <c r="D40" s="1507"/>
      <c r="E40" s="1507"/>
      <c r="F40" s="1507"/>
      <c r="G40" s="1507"/>
      <c r="H40" s="300"/>
      <c r="I40" s="357"/>
      <c r="J40" s="300"/>
      <c r="K40" s="303"/>
      <c r="L40" s="300"/>
    </row>
    <row r="41" spans="2:12" ht="12">
      <c r="B41" s="302"/>
      <c r="C41" s="1512" t="s">
        <v>12080</v>
      </c>
      <c r="D41" s="1507"/>
      <c r="E41" s="1507"/>
      <c r="F41" s="1507"/>
      <c r="G41" s="1507"/>
      <c r="H41" s="300"/>
      <c r="I41" s="357">
        <v>13</v>
      </c>
      <c r="J41" s="300"/>
      <c r="K41" s="303"/>
      <c r="L41" s="300"/>
    </row>
    <row r="42" spans="2:12" ht="12">
      <c r="B42" s="302"/>
      <c r="C42" s="1511"/>
      <c r="D42" s="1507"/>
      <c r="E42" s="1507"/>
      <c r="F42" s="1507"/>
      <c r="G42" s="1507"/>
      <c r="H42" s="300"/>
      <c r="I42" s="357"/>
      <c r="J42" s="300"/>
      <c r="K42" s="303"/>
      <c r="L42" s="300"/>
    </row>
    <row r="43" spans="2:12" ht="12">
      <c r="B43" s="302"/>
      <c r="C43" s="1511" t="s">
        <v>801</v>
      </c>
      <c r="D43" s="1507"/>
      <c r="E43" s="1507"/>
      <c r="F43" s="1507"/>
      <c r="G43" s="1507"/>
      <c r="H43" s="300"/>
      <c r="I43" s="357">
        <v>14</v>
      </c>
      <c r="J43" s="300"/>
      <c r="K43" s="303"/>
      <c r="L43" s="300"/>
    </row>
    <row r="44" spans="2:12" ht="12">
      <c r="B44" s="302"/>
      <c r="C44" s="1507"/>
      <c r="D44" s="1507"/>
      <c r="E44" s="1507"/>
      <c r="F44" s="1507"/>
      <c r="G44" s="1507"/>
      <c r="H44" s="300"/>
      <c r="I44" s="357"/>
      <c r="J44" s="300"/>
      <c r="K44" s="303"/>
      <c r="L44" s="300"/>
    </row>
    <row r="45" spans="2:12" ht="12">
      <c r="B45" s="302"/>
      <c r="C45" s="1511" t="s">
        <v>802</v>
      </c>
      <c r="D45" s="1507"/>
      <c r="E45" s="1507"/>
      <c r="F45" s="1507"/>
      <c r="G45" s="1507"/>
      <c r="H45" s="300"/>
      <c r="I45" s="357">
        <v>15</v>
      </c>
      <c r="J45" s="300"/>
      <c r="K45" s="303"/>
      <c r="L45" s="300"/>
    </row>
    <row r="46" spans="2:12" ht="12">
      <c r="B46" s="302"/>
      <c r="C46" s="1507"/>
      <c r="D46" s="1507"/>
      <c r="E46" s="1507"/>
      <c r="F46" s="1507"/>
      <c r="G46" s="1507"/>
      <c r="H46" s="300"/>
      <c r="I46" s="357"/>
      <c r="J46" s="300"/>
      <c r="K46" s="303"/>
      <c r="L46" s="300"/>
    </row>
    <row r="47" spans="2:12" ht="12">
      <c r="B47" s="302"/>
      <c r="C47" s="1514" t="s">
        <v>794</v>
      </c>
      <c r="D47" s="1507"/>
      <c r="E47" s="1507"/>
      <c r="F47" s="1507"/>
      <c r="G47" s="1507"/>
      <c r="H47" s="300"/>
      <c r="I47" s="357">
        <v>16</v>
      </c>
      <c r="J47" s="300"/>
      <c r="K47" s="303"/>
      <c r="L47" s="300"/>
    </row>
    <row r="48" spans="2:12" ht="12">
      <c r="B48" s="302"/>
      <c r="C48" s="1508"/>
      <c r="D48" s="1507"/>
      <c r="E48" s="1507"/>
      <c r="F48" s="1507"/>
      <c r="G48" s="1507"/>
      <c r="H48" s="300"/>
      <c r="I48" s="357"/>
      <c r="J48" s="300"/>
      <c r="K48" s="303"/>
      <c r="L48" s="300"/>
    </row>
    <row r="49" spans="2:12" ht="12">
      <c r="B49" s="302"/>
      <c r="C49" s="1513" t="s">
        <v>803</v>
      </c>
      <c r="D49" s="1507"/>
      <c r="E49" s="1507"/>
      <c r="F49" s="1507"/>
      <c r="G49" s="1507"/>
      <c r="H49" s="300"/>
      <c r="I49" s="357">
        <v>17</v>
      </c>
      <c r="J49" s="300"/>
      <c r="K49" s="303"/>
      <c r="L49" s="300"/>
    </row>
    <row r="50" spans="2:12" ht="12">
      <c r="B50" s="302"/>
      <c r="C50" s="1507"/>
      <c r="D50" s="1507"/>
      <c r="E50" s="1507"/>
      <c r="F50" s="1507"/>
      <c r="G50" s="1507"/>
      <c r="H50" s="300"/>
      <c r="I50" s="357"/>
      <c r="J50" s="300"/>
      <c r="K50" s="303"/>
      <c r="L50" s="300"/>
    </row>
    <row r="51" spans="2:12" ht="12">
      <c r="B51" s="302"/>
      <c r="C51" s="1511" t="s">
        <v>804</v>
      </c>
      <c r="D51" s="1507"/>
      <c r="E51" s="1507"/>
      <c r="F51" s="1507"/>
      <c r="G51" s="1507"/>
      <c r="H51" s="300"/>
      <c r="I51" s="357">
        <v>18</v>
      </c>
      <c r="J51" s="300"/>
      <c r="K51" s="303"/>
      <c r="L51" s="300"/>
    </row>
    <row r="52" spans="2:12" ht="12">
      <c r="B52" s="302"/>
      <c r="C52" s="1507"/>
      <c r="D52" s="1507"/>
      <c r="E52" s="1507"/>
      <c r="F52" s="1507"/>
      <c r="G52" s="1507"/>
      <c r="H52" s="300"/>
      <c r="I52" s="357"/>
      <c r="J52" s="300"/>
      <c r="K52" s="303"/>
      <c r="L52" s="300"/>
    </row>
    <row r="53" spans="2:12" ht="12">
      <c r="B53" s="302"/>
      <c r="C53" s="1511" t="s">
        <v>805</v>
      </c>
      <c r="D53" s="1507"/>
      <c r="E53" s="1507"/>
      <c r="F53" s="1507"/>
      <c r="G53" s="1507"/>
      <c r="H53" s="300"/>
      <c r="I53" s="357">
        <v>19</v>
      </c>
      <c r="J53" s="300"/>
      <c r="K53" s="303"/>
      <c r="L53" s="300"/>
    </row>
    <row r="54" spans="2:12">
      <c r="B54" s="302"/>
      <c r="C54" s="1507"/>
      <c r="D54" s="1507"/>
      <c r="E54" s="1507"/>
      <c r="F54" s="1507"/>
      <c r="G54" s="1507"/>
      <c r="H54" s="300"/>
      <c r="I54" s="301"/>
      <c r="J54" s="300"/>
      <c r="K54" s="303"/>
      <c r="L54" s="300"/>
    </row>
    <row r="55" spans="2:12" ht="12">
      <c r="B55" s="302"/>
      <c r="C55" s="1515" t="s">
        <v>806</v>
      </c>
      <c r="D55" s="1515"/>
      <c r="E55" s="1515"/>
      <c r="F55" s="1515"/>
      <c r="G55" s="1515"/>
      <c r="H55" s="300"/>
      <c r="I55" s="357">
        <v>20</v>
      </c>
      <c r="J55" s="300"/>
      <c r="K55" s="303"/>
      <c r="L55" s="300"/>
    </row>
    <row r="56" spans="2:12" ht="12">
      <c r="B56" s="302"/>
      <c r="C56" s="1509"/>
      <c r="D56" s="1509"/>
      <c r="E56" s="1509"/>
      <c r="F56" s="1509"/>
      <c r="G56" s="1509"/>
      <c r="H56" s="300"/>
      <c r="I56" s="357"/>
      <c r="J56" s="300"/>
      <c r="K56" s="303"/>
      <c r="L56" s="300"/>
    </row>
    <row r="57" spans="2:12">
      <c r="B57" s="302"/>
      <c r="C57" s="1515" t="s">
        <v>807</v>
      </c>
      <c r="D57" s="1515"/>
      <c r="E57" s="1515"/>
      <c r="F57" s="1515"/>
      <c r="G57" s="1515"/>
      <c r="H57" s="300"/>
      <c r="I57" s="301"/>
      <c r="J57" s="300"/>
      <c r="K57" s="303"/>
      <c r="L57" s="300"/>
    </row>
    <row r="58" spans="2:12">
      <c r="B58" s="302"/>
      <c r="C58" s="1515"/>
      <c r="D58" s="1515" t="s">
        <v>2033</v>
      </c>
      <c r="E58" s="1515"/>
      <c r="F58" s="1515"/>
      <c r="G58" s="1515"/>
      <c r="H58" s="300"/>
      <c r="I58" s="356">
        <v>20</v>
      </c>
      <c r="J58" s="300"/>
      <c r="K58" s="303"/>
      <c r="L58" s="300"/>
    </row>
    <row r="59" spans="2:12">
      <c r="B59" s="302"/>
      <c r="C59" s="1515"/>
      <c r="D59" s="1515"/>
      <c r="E59" s="1515"/>
      <c r="F59" s="1515"/>
      <c r="G59" s="1515"/>
      <c r="H59" s="300"/>
      <c r="J59" s="300"/>
      <c r="K59" s="303"/>
      <c r="L59" s="300"/>
    </row>
    <row r="60" spans="2:12">
      <c r="B60" s="302"/>
      <c r="C60" s="1514" t="s">
        <v>808</v>
      </c>
      <c r="D60" s="1514"/>
      <c r="E60" s="1514"/>
      <c r="F60" s="1514"/>
      <c r="G60" s="1514"/>
      <c r="H60" s="300"/>
      <c r="I60" s="301"/>
      <c r="J60" s="300"/>
      <c r="K60" s="303"/>
      <c r="L60" s="300"/>
    </row>
    <row r="61" spans="2:12">
      <c r="B61" s="302"/>
      <c r="C61" s="1509"/>
      <c r="D61" s="1509" t="s">
        <v>2034</v>
      </c>
      <c r="E61" s="1509"/>
      <c r="F61" s="1509"/>
      <c r="G61" s="1509"/>
      <c r="H61" s="300"/>
      <c r="I61" s="356">
        <v>20</v>
      </c>
      <c r="J61" s="300"/>
      <c r="K61" s="303"/>
      <c r="L61" s="300"/>
    </row>
    <row r="62" spans="2:12">
      <c r="B62" s="302"/>
      <c r="C62" s="300"/>
      <c r="D62" s="300"/>
      <c r="E62" s="300"/>
      <c r="F62" s="300"/>
      <c r="G62" s="300"/>
      <c r="H62" s="300"/>
      <c r="I62" s="356"/>
      <c r="J62" s="300"/>
      <c r="K62" s="303"/>
      <c r="L62" s="300"/>
    </row>
    <row r="63" spans="2:12">
      <c r="B63" s="302"/>
      <c r="C63" s="1517" t="s">
        <v>2028</v>
      </c>
      <c r="D63" s="1509"/>
      <c r="E63" s="1504"/>
      <c r="F63" s="1504"/>
      <c r="G63" s="1504"/>
      <c r="H63" s="1504"/>
      <c r="I63" s="354">
        <v>21</v>
      </c>
      <c r="J63" s="300"/>
      <c r="K63" s="303"/>
      <c r="L63" s="300"/>
    </row>
    <row r="64" spans="2:12">
      <c r="B64" s="302"/>
      <c r="C64" s="304"/>
      <c r="D64" s="304"/>
      <c r="E64" s="300"/>
      <c r="F64" s="300"/>
      <c r="G64" s="300"/>
      <c r="H64" s="300"/>
      <c r="I64" s="356"/>
      <c r="J64" s="300"/>
      <c r="K64" s="303"/>
      <c r="L64" s="300"/>
    </row>
    <row r="65" spans="2:12">
      <c r="B65" s="302"/>
      <c r="C65" s="1509" t="s">
        <v>2029</v>
      </c>
      <c r="D65" s="304"/>
      <c r="E65" s="300"/>
      <c r="F65" s="300"/>
      <c r="G65" s="300"/>
      <c r="H65" s="300"/>
      <c r="I65" s="356">
        <v>22</v>
      </c>
      <c r="J65" s="300"/>
      <c r="K65" s="303"/>
      <c r="L65" s="300"/>
    </row>
    <row r="66" spans="2:12">
      <c r="B66" s="302"/>
      <c r="C66" s="304"/>
      <c r="D66" s="304"/>
      <c r="E66" s="300"/>
      <c r="F66" s="300"/>
      <c r="G66" s="300"/>
      <c r="H66" s="300"/>
      <c r="I66" s="356"/>
      <c r="J66" s="300"/>
      <c r="K66" s="303"/>
      <c r="L66" s="300"/>
    </row>
    <row r="67" spans="2:12">
      <c r="B67" s="302"/>
      <c r="C67" s="1509" t="s">
        <v>4468</v>
      </c>
      <c r="D67" s="304"/>
      <c r="E67" s="304"/>
      <c r="F67" s="304"/>
      <c r="G67" s="300"/>
      <c r="H67" s="300"/>
      <c r="I67" s="356">
        <v>23</v>
      </c>
      <c r="J67" s="300"/>
      <c r="K67" s="303"/>
      <c r="L67" s="300"/>
    </row>
    <row r="68" spans="2:12">
      <c r="B68" s="302"/>
      <c r="C68" s="1509"/>
      <c r="D68" s="304"/>
      <c r="E68" s="300"/>
      <c r="F68" s="300"/>
      <c r="G68" s="300"/>
      <c r="H68" s="300"/>
      <c r="I68" s="356"/>
      <c r="J68" s="300"/>
      <c r="K68" s="303"/>
      <c r="L68" s="300"/>
    </row>
    <row r="69" spans="2:12">
      <c r="B69" s="302"/>
      <c r="C69" s="1509" t="s">
        <v>4469</v>
      </c>
      <c r="D69" s="304"/>
      <c r="E69" s="304"/>
      <c r="F69" s="304"/>
      <c r="G69" s="300"/>
      <c r="H69" s="300"/>
      <c r="I69" s="356">
        <v>24</v>
      </c>
      <c r="J69" s="300"/>
      <c r="K69" s="303"/>
      <c r="L69" s="300"/>
    </row>
    <row r="70" spans="2:12">
      <c r="B70" s="302"/>
      <c r="C70" s="304"/>
      <c r="D70" s="304"/>
      <c r="E70" s="304"/>
      <c r="F70" s="304"/>
      <c r="G70" s="300"/>
      <c r="H70" s="300"/>
      <c r="I70" s="356"/>
      <c r="J70" s="300"/>
      <c r="K70" s="303"/>
      <c r="L70" s="300"/>
    </row>
    <row r="71" spans="2:12">
      <c r="B71" s="302"/>
      <c r="C71" s="1517" t="s">
        <v>4460</v>
      </c>
      <c r="D71" s="304"/>
      <c r="E71" s="304"/>
      <c r="F71" s="304"/>
      <c r="G71" s="300"/>
      <c r="H71" s="300"/>
      <c r="I71" s="356">
        <v>25</v>
      </c>
      <c r="J71" s="300"/>
      <c r="K71" s="303"/>
      <c r="L71" s="300"/>
    </row>
    <row r="72" spans="2:12">
      <c r="B72" s="302"/>
      <c r="C72" s="1509"/>
      <c r="D72" s="304"/>
      <c r="E72" s="304"/>
      <c r="F72" s="304"/>
      <c r="G72" s="300"/>
      <c r="H72" s="300"/>
      <c r="I72" s="356"/>
      <c r="J72" s="300"/>
      <c r="K72" s="303"/>
      <c r="L72" s="300"/>
    </row>
    <row r="73" spans="2:12">
      <c r="B73" s="302"/>
      <c r="C73" s="1509" t="s">
        <v>4459</v>
      </c>
      <c r="D73" s="304"/>
      <c r="E73" s="304"/>
      <c r="F73" s="304"/>
      <c r="G73" s="300"/>
      <c r="H73" s="300"/>
      <c r="I73" s="356">
        <v>26</v>
      </c>
      <c r="J73" s="300"/>
      <c r="K73" s="303"/>
      <c r="L73" s="300"/>
    </row>
    <row r="74" spans="2:12">
      <c r="B74" s="302"/>
      <c r="C74" s="1509"/>
      <c r="D74" s="304"/>
      <c r="E74" s="304"/>
      <c r="F74" s="304"/>
      <c r="G74" s="300"/>
      <c r="H74" s="300"/>
      <c r="I74" s="356"/>
      <c r="J74" s="300"/>
      <c r="K74" s="303"/>
      <c r="L74" s="300"/>
    </row>
    <row r="75" spans="2:12">
      <c r="B75" s="302"/>
      <c r="C75" s="1509" t="s">
        <v>4461</v>
      </c>
      <c r="D75" s="304"/>
      <c r="E75" s="304"/>
      <c r="F75" s="304"/>
      <c r="G75" s="300"/>
      <c r="H75" s="300"/>
      <c r="I75" s="356">
        <v>27</v>
      </c>
      <c r="J75" s="300"/>
      <c r="K75" s="303"/>
      <c r="L75" s="300"/>
    </row>
    <row r="76" spans="2:12">
      <c r="B76" s="302"/>
      <c r="C76" s="1506"/>
      <c r="D76" s="300"/>
      <c r="E76" s="300"/>
      <c r="F76" s="300"/>
      <c r="G76" s="300"/>
      <c r="H76" s="300"/>
      <c r="I76" s="356"/>
      <c r="J76" s="300"/>
      <c r="K76" s="303"/>
      <c r="L76" s="300"/>
    </row>
    <row r="77" spans="2:12">
      <c r="B77" s="302"/>
      <c r="C77" s="1506"/>
      <c r="D77" s="300"/>
      <c r="E77" s="300"/>
      <c r="F77" s="300"/>
      <c r="G77" s="300"/>
      <c r="H77" s="300"/>
      <c r="I77" s="356"/>
      <c r="J77" s="300"/>
      <c r="K77" s="303"/>
      <c r="L77" s="300"/>
    </row>
    <row r="78" spans="2:12">
      <c r="B78" s="305"/>
      <c r="C78" s="306"/>
      <c r="D78" s="306"/>
      <c r="E78" s="306"/>
      <c r="F78" s="306"/>
      <c r="G78" s="306"/>
      <c r="H78" s="306"/>
      <c r="I78" s="358"/>
      <c r="J78" s="306"/>
      <c r="K78" s="307"/>
      <c r="L78" s="300"/>
    </row>
    <row r="80" spans="2:12" ht="12.75" customHeight="1">
      <c r="B80" s="1764" t="s">
        <v>4338</v>
      </c>
      <c r="C80" s="1765"/>
      <c r="D80" s="1765"/>
      <c r="E80" s="1765"/>
      <c r="F80" s="1765"/>
      <c r="G80" s="1765"/>
      <c r="H80" s="1765"/>
      <c r="I80" s="1765"/>
      <c r="J80" s="1765"/>
      <c r="K80" s="1766"/>
    </row>
    <row r="81" spans="2:11" ht="4.5" customHeight="1">
      <c r="C81" s="732"/>
      <c r="D81" s="732"/>
      <c r="E81" s="732"/>
      <c r="F81" s="732"/>
      <c r="G81" s="732"/>
      <c r="H81" s="732"/>
      <c r="I81" s="217"/>
    </row>
    <row r="82" spans="2:11" ht="12" customHeight="1">
      <c r="B82" s="1758">
        <f>'F1'!$K$17</f>
        <v>0</v>
      </c>
      <c r="C82" s="1759"/>
      <c r="D82" s="1759"/>
      <c r="E82" s="1759"/>
      <c r="F82" s="1759"/>
      <c r="G82" s="1759"/>
      <c r="H82" s="1759"/>
      <c r="I82" s="1759"/>
      <c r="J82" s="1759"/>
      <c r="K82" s="1760"/>
    </row>
    <row r="84" spans="2:11" ht="12.75">
      <c r="K84" s="313"/>
    </row>
  </sheetData>
  <sheetProtection algorithmName="SHA-512" hashValue="iCka5ar66mDYC6lAPpCKZUk1SODkT7qxBY7OxtAGSyG1J9P1Wt25Eo9xcvO0Tb9OdZ3o5VGxdQ+/49ot4nKraw==" saltValue="nBfnA5lyRndwjD1eNjcDbg==" spinCount="100000" sheet="1" objects="1" scenarios="1"/>
  <mergeCells count="3">
    <mergeCell ref="B82:K82"/>
    <mergeCell ref="C3:J3"/>
    <mergeCell ref="B80:K80"/>
  </mergeCells>
  <phoneticPr fontId="0" type="noConversion"/>
  <hyperlinks>
    <hyperlink ref="C6" location="'F1'!A1" display="CARACTERIZAÇÃO DO PROMOTOR E PROJECTO" xr:uid="{00000000-0004-0000-0100-000000000000}"/>
    <hyperlink ref="C8" location="'F2'!A1" display="A - CARACTERIZAÇÃO DO PROMOTOR" xr:uid="{00000000-0004-0000-0100-000001000000}"/>
    <hyperlink ref="C10" location="'F3'!A1" display="B - INSTALAÇÕES ATUAIS" xr:uid="{00000000-0004-0000-0100-000002000000}"/>
    <hyperlink ref="C12" location="'F3'!A1" display="C - DADOS HISTÓRICOS (últimos 3 anos)" xr:uid="{00000000-0004-0000-0100-000003000000}"/>
    <hyperlink ref="C14" location="'F3'!A1" display="D - APOIOS FICAIS E FINANCEIROS RECEBIDOS  (últimos 5 anos)" xr:uid="{00000000-0004-0000-0100-000004000000}"/>
    <hyperlink ref="C16" location="'F4'!A1" display="E - BENEFÍCIOS FISCAIS A QUE SE CANDIDATA " xr:uid="{00000000-0004-0000-0100-000005000000}"/>
    <hyperlink ref="C18" location="'F4'!A1" display="F - IDENTIFICAÇÃO dos regimes de APOIO DE INCENTIVOS FINANCEIROS a que concorra para" xr:uid="{00000000-0004-0000-0100-000006000000}"/>
    <hyperlink ref="C19" location="'F4'!A1" display="o mesmo INVESTIMENTO" xr:uid="{00000000-0004-0000-0100-000007000000}"/>
    <hyperlink ref="C21" location="'F5'!A1" display="EVOLUÇÃO DA EMPRESA" xr:uid="{00000000-0004-0000-0100-000008000000}"/>
    <hyperlink ref="C23" location="'F6'!A1" display="DESCRIÇÃO DO PROJECTO" xr:uid="{00000000-0004-0000-0100-000009000000}"/>
    <hyperlink ref="C25" location="'F7'!A1" display="PRESSUPOSTOS E CRITÉRIOS UTILIZADOS NA AUTONOMIZAÇÃO DO PROJECTO" xr:uid="{00000000-0004-0000-0100-00000A000000}"/>
    <hyperlink ref="C27" location="'F8'!A1" display="MÉRITOS DO PROJECTO" xr:uid="{00000000-0004-0000-0100-00000B000000}"/>
    <hyperlink ref="C35" location="'F10'!A1" display="QUADRO 4 - PLANO DE INVESTIMENTO DETALHADO" xr:uid="{00000000-0004-0000-0100-00000C000000}"/>
    <hyperlink ref="C37" location="'F11'!A1" display="QUADRO 5 - PLANO GLOBAL DE INVESTIMENTO" xr:uid="{00000000-0004-0000-0100-00000D000000}"/>
    <hyperlink ref="C39" location="'F12'!A1" display="QUADRO 6 - APLICAÇÕES RELEVANTES" xr:uid="{00000000-0004-0000-0100-00000E000000}"/>
    <hyperlink ref="C41" location="'F13'!A1" display="QUADRO 7 - FINANCIAMENTO DO PROJETO" xr:uid="{00000000-0004-0000-0100-00000F000000}"/>
    <hyperlink ref="C29" location="'F9'!A1" display="QUADRO 1 - QUADRO DE PESSOAL PRÉ-PROJETO E ANO CRUZEIRO" xr:uid="{00000000-0004-0000-0100-000010000000}"/>
    <hyperlink ref="C31" location="'F9'!A1" display="QUADRO 2 - INSTALAÇÕES DO PROJETO" xr:uid="{00000000-0004-0000-0100-000011000000}"/>
    <hyperlink ref="C33" location="'F9'!A1" display="QUADRO 3 - OUTRAS INFORMAÇÕES" xr:uid="{00000000-0004-0000-0100-000012000000}"/>
    <hyperlink ref="C45" location="'F15'!A1" display="QUADRO 8 - MAPA DE CASH FLOWS DO PROJECTO" xr:uid="{00000000-0004-0000-0100-000013000000}"/>
    <hyperlink ref="C47" location="'F16'!A1" display="QUADRO 9 - DEMONSTRAÇÃO DE RESULTADOS HISTÓRICA E PREVISIONAL DA EMPRESA" xr:uid="{00000000-0004-0000-0100-000014000000}"/>
    <hyperlink ref="C49" location="'F17'!A1" display="QUADRO 10 - BALANÇOS HISTÓRICOS E PREVISIONAIS DA EMPRESA" xr:uid="{00000000-0004-0000-0100-000015000000}"/>
    <hyperlink ref="C51" location="'F18'!A1" display="QUADRO 11 - VALOR ACRESCENTADO DA EMPRESA" xr:uid="{00000000-0004-0000-0100-000016000000}"/>
    <hyperlink ref="C53" location="'F19'!A1" display="QUADRO 12 - BALANÇA DE PAGAMENTOS DA EMPRESA" xr:uid="{00000000-0004-0000-0100-000017000000}"/>
    <hyperlink ref="C55:G61" location="'F20'!A1" display="QUADRO 13 - LISTAGEM DOS PRÉDIOS UTILIZADOS NO ÂMBITO DO PROJECTO " xr:uid="{00000000-0004-0000-0100-000018000000}"/>
    <hyperlink ref="C65" location="'Anexo II'!A1" display="ANEXO II - Declaração do Promotor" xr:uid="{00000000-0004-0000-0100-000019000000}"/>
    <hyperlink ref="C73" location="'ANEXO III - 2'!A1" display="ANEXO III - 2 - Efeito de Incentivo " xr:uid="{00000000-0004-0000-0100-00001A000000}"/>
    <hyperlink ref="C75" location="'ANEXO III - 3'!A1" display="ANEXO III - 3 - EFEITO DE INCENTIVO" xr:uid="{00000000-0004-0000-0100-00001B000000}"/>
    <hyperlink ref="C71" location="'Anexo III - 1'!A1" display="ANEXO III - 1 - EFEITO DE INCENTIVO" xr:uid="{00000000-0004-0000-0100-00001C000000}"/>
    <hyperlink ref="C69" location="'Anexo III-Inst '!A1" display="ANEXO III - INSTRUÇÕES" xr:uid="{00000000-0004-0000-0100-00001D000000}"/>
    <hyperlink ref="C67" location="'ANEXO III'!A1" display="ANEXO III - EFEITO INCENTIVO" xr:uid="{00000000-0004-0000-0100-00001E000000}"/>
    <hyperlink ref="C63" location="'Anexo I'!A1" display="ANEXO I -  REQUESIÇÃO DE DECLARAÇÃO DE ACEITAÇÃO DE BENEFÍCIOS FISCAIS MUNICIPAIS" xr:uid="{00000000-0004-0000-0100-00001F000000}"/>
    <hyperlink ref="C43" location="'F14'!A1" display="QUADRO 7 - DEMONSTRAÇÃO DE RESULTADOS DO PROJECTO " xr:uid="{00000000-0004-0000-0100-000020000000}"/>
  </hyperlinks>
  <printOptions horizontalCentered="1" verticalCentered="1"/>
  <pageMargins left="0.35433070866141736" right="0.27559055118110237" top="1.1023622047244095" bottom="0.98425196850393704" header="0.82677165354330717" footer="0.51181102362204722"/>
  <pageSetup paperSize="9" scale="6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syncVertical="1" syncRef="A1" transitionEvaluation="1" codeName="Sheet18">
    <tabColor indexed="53"/>
  </sheetPr>
  <dimension ref="B2:W33"/>
  <sheetViews>
    <sheetView showGridLines="0" view="pageBreakPreview" zoomScale="60" zoomScaleNormal="75" workbookViewId="0">
      <selection activeCell="M10" sqref="M10"/>
    </sheetView>
  </sheetViews>
  <sheetFormatPr defaultColWidth="9.42578125" defaultRowHeight="12.75"/>
  <cols>
    <col min="1" max="1" width="3" style="165" customWidth="1"/>
    <col min="2" max="2" width="28.7109375" style="165" customWidth="1"/>
    <col min="3" max="3" width="29.42578125" style="165" customWidth="1"/>
    <col min="4" max="5" width="9" style="165" customWidth="1"/>
    <col min="6" max="6" width="8" style="165" customWidth="1"/>
    <col min="7" max="7" width="8.42578125" style="165" customWidth="1"/>
    <col min="8" max="9" width="8" style="165" customWidth="1"/>
    <col min="10" max="10" width="7.42578125" style="165" customWidth="1"/>
    <col min="11" max="13" width="7.28515625" style="165" customWidth="1"/>
    <col min="14" max="16384" width="9.42578125" style="165"/>
  </cols>
  <sheetData>
    <row r="2" spans="2:21" ht="24" customHeight="1">
      <c r="B2" s="696" t="s">
        <v>2287</v>
      </c>
      <c r="C2" s="697"/>
      <c r="D2" s="697"/>
      <c r="E2" s="697"/>
      <c r="F2" s="697"/>
      <c r="G2" s="697"/>
      <c r="H2" s="697"/>
      <c r="I2" s="697"/>
      <c r="J2" s="697"/>
      <c r="K2" s="698"/>
    </row>
    <row r="5" spans="2:21">
      <c r="B5" s="172" t="s">
        <v>2288</v>
      </c>
      <c r="C5" s="172" t="s">
        <v>2289</v>
      </c>
      <c r="D5" s="2040" t="str">
        <f>IF('F1'!AP37="","0",YEAR('F1'!AP37))</f>
        <v>0</v>
      </c>
      <c r="E5" s="2041"/>
      <c r="F5" s="2040">
        <f>D5+1</f>
        <v>1</v>
      </c>
      <c r="G5" s="2041"/>
      <c r="H5" s="2040">
        <f>F5+1</f>
        <v>2</v>
      </c>
      <c r="I5" s="2041"/>
      <c r="J5" s="2040">
        <f>H5+1</f>
        <v>3</v>
      </c>
      <c r="K5" s="2041"/>
      <c r="L5" s="319"/>
      <c r="M5" s="316"/>
      <c r="N5" s="316"/>
      <c r="O5" s="316"/>
      <c r="P5" s="316"/>
      <c r="Q5" s="316"/>
      <c r="R5" s="316"/>
      <c r="S5" s="316"/>
      <c r="T5" s="316"/>
      <c r="U5" s="316"/>
    </row>
    <row r="6" spans="2:21">
      <c r="B6" s="174" t="s">
        <v>2290</v>
      </c>
      <c r="C6" s="174" t="s">
        <v>2291</v>
      </c>
      <c r="D6" s="167" t="s">
        <v>2292</v>
      </c>
      <c r="E6" s="167" t="s">
        <v>2293</v>
      </c>
      <c r="F6" s="167" t="s">
        <v>2292</v>
      </c>
      <c r="G6" s="167" t="s">
        <v>2293</v>
      </c>
      <c r="H6" s="167" t="s">
        <v>2292</v>
      </c>
      <c r="I6" s="167" t="s">
        <v>2293</v>
      </c>
      <c r="J6" s="167" t="s">
        <v>2292</v>
      </c>
      <c r="K6" s="167" t="s">
        <v>2293</v>
      </c>
      <c r="L6" s="317"/>
      <c r="M6" s="317"/>
      <c r="N6" s="317"/>
      <c r="O6" s="317"/>
      <c r="P6" s="317"/>
      <c r="Q6" s="317"/>
      <c r="R6" s="317"/>
      <c r="S6" s="317"/>
      <c r="T6" s="317"/>
      <c r="U6" s="317"/>
    </row>
    <row r="7" spans="2:21">
      <c r="B7" s="168"/>
      <c r="C7" s="168"/>
      <c r="D7" s="168"/>
      <c r="E7" s="168"/>
      <c r="F7" s="168"/>
      <c r="G7" s="168"/>
      <c r="H7" s="168"/>
      <c r="I7" s="168"/>
      <c r="J7" s="168"/>
      <c r="K7" s="168"/>
      <c r="L7" s="318"/>
      <c r="M7" s="318"/>
      <c r="N7" s="318"/>
      <c r="O7" s="318"/>
      <c r="P7" s="318"/>
      <c r="Q7" s="318"/>
      <c r="R7" s="318"/>
      <c r="S7" s="318"/>
      <c r="T7" s="318"/>
      <c r="U7" s="318"/>
    </row>
    <row r="8" spans="2:21">
      <c r="B8" s="168"/>
      <c r="C8" s="168"/>
      <c r="D8" s="168"/>
      <c r="E8" s="168"/>
      <c r="F8" s="168"/>
      <c r="G8" s="168"/>
      <c r="H8" s="168"/>
      <c r="I8" s="168"/>
      <c r="J8" s="168"/>
      <c r="K8" s="168"/>
      <c r="L8" s="318"/>
      <c r="M8" s="318"/>
      <c r="N8" s="318"/>
      <c r="O8" s="318"/>
      <c r="P8" s="318"/>
      <c r="Q8" s="318"/>
      <c r="R8" s="318"/>
      <c r="S8" s="318"/>
      <c r="T8" s="318"/>
      <c r="U8" s="318"/>
    </row>
    <row r="9" spans="2:21">
      <c r="B9" s="168"/>
      <c r="C9" s="168"/>
      <c r="D9" s="168"/>
      <c r="E9" s="168"/>
      <c r="F9" s="168"/>
      <c r="G9" s="168"/>
      <c r="H9" s="168"/>
      <c r="I9" s="168"/>
      <c r="J9" s="168"/>
      <c r="K9" s="168"/>
      <c r="L9" s="318"/>
      <c r="M9" s="318"/>
      <c r="N9" s="318"/>
      <c r="O9" s="318"/>
      <c r="P9" s="318"/>
      <c r="Q9" s="318"/>
      <c r="R9" s="318"/>
      <c r="S9" s="318"/>
      <c r="T9" s="318"/>
      <c r="U9" s="318"/>
    </row>
    <row r="10" spans="2:21">
      <c r="B10" s="168"/>
      <c r="C10" s="168"/>
      <c r="D10" s="168"/>
      <c r="E10" s="168"/>
      <c r="F10" s="168"/>
      <c r="G10" s="168"/>
      <c r="H10" s="168"/>
      <c r="I10" s="168"/>
      <c r="J10" s="168"/>
      <c r="K10" s="168"/>
      <c r="L10" s="318"/>
      <c r="M10" s="318"/>
      <c r="N10" s="318"/>
      <c r="O10" s="318"/>
      <c r="P10" s="318"/>
      <c r="Q10" s="318"/>
      <c r="R10" s="318"/>
      <c r="S10" s="318"/>
      <c r="T10" s="318"/>
      <c r="U10" s="318"/>
    </row>
    <row r="11" spans="2:21">
      <c r="B11" s="168"/>
      <c r="C11" s="168"/>
      <c r="D11" s="168"/>
      <c r="E11" s="168"/>
      <c r="F11" s="168"/>
      <c r="G11" s="168"/>
      <c r="H11" s="168"/>
      <c r="I11" s="168"/>
      <c r="J11" s="168"/>
      <c r="K11" s="168"/>
      <c r="L11" s="318"/>
      <c r="M11" s="318"/>
      <c r="N11" s="318"/>
      <c r="O11" s="318"/>
      <c r="P11" s="318"/>
      <c r="Q11" s="318"/>
      <c r="R11" s="318"/>
      <c r="S11" s="318"/>
      <c r="T11" s="318"/>
      <c r="U11" s="318"/>
    </row>
    <row r="12" spans="2:21">
      <c r="B12" s="168"/>
      <c r="C12" s="168"/>
      <c r="D12" s="168"/>
      <c r="E12" s="168"/>
      <c r="F12" s="168"/>
      <c r="G12" s="168"/>
      <c r="H12" s="168"/>
      <c r="I12" s="168"/>
      <c r="J12" s="168"/>
      <c r="K12" s="168"/>
      <c r="L12" s="318"/>
      <c r="M12" s="318"/>
      <c r="N12" s="318"/>
      <c r="O12" s="318"/>
      <c r="P12" s="318"/>
      <c r="Q12" s="318"/>
      <c r="R12" s="318"/>
      <c r="S12" s="318"/>
      <c r="T12" s="318"/>
      <c r="U12" s="318"/>
    </row>
    <row r="13" spans="2:21">
      <c r="B13" s="168"/>
      <c r="C13" s="168"/>
      <c r="D13" s="168"/>
      <c r="E13" s="168"/>
      <c r="F13" s="168"/>
      <c r="G13" s="168"/>
      <c r="H13" s="168"/>
      <c r="I13" s="168"/>
      <c r="J13" s="168"/>
      <c r="K13" s="168"/>
      <c r="L13" s="318"/>
      <c r="M13" s="318"/>
      <c r="N13" s="318"/>
      <c r="O13" s="318"/>
      <c r="P13" s="318"/>
      <c r="Q13" s="318"/>
      <c r="R13" s="318"/>
      <c r="S13" s="318"/>
      <c r="T13" s="318"/>
      <c r="U13" s="318"/>
    </row>
    <row r="14" spans="2:21">
      <c r="B14" s="168"/>
      <c r="C14" s="168"/>
      <c r="D14" s="168"/>
      <c r="E14" s="168"/>
      <c r="F14" s="168"/>
      <c r="G14" s="168"/>
      <c r="H14" s="168"/>
      <c r="I14" s="168"/>
      <c r="J14" s="168"/>
      <c r="K14" s="168"/>
      <c r="L14" s="318"/>
      <c r="M14" s="318"/>
      <c r="N14" s="318"/>
      <c r="O14" s="318"/>
      <c r="P14" s="318"/>
      <c r="Q14" s="318"/>
      <c r="R14" s="318"/>
      <c r="S14" s="318"/>
      <c r="T14" s="318"/>
      <c r="U14" s="318"/>
    </row>
    <row r="15" spans="2:21">
      <c r="B15" s="168"/>
      <c r="C15" s="168"/>
      <c r="D15" s="168"/>
      <c r="E15" s="168"/>
      <c r="F15" s="168"/>
      <c r="G15" s="168"/>
      <c r="H15" s="168"/>
      <c r="I15" s="168"/>
      <c r="J15" s="168"/>
      <c r="K15" s="168"/>
      <c r="L15" s="318"/>
      <c r="M15" s="318"/>
      <c r="N15" s="318"/>
      <c r="O15" s="318"/>
      <c r="P15" s="318"/>
      <c r="Q15" s="318"/>
      <c r="R15" s="318"/>
      <c r="S15" s="318"/>
      <c r="T15" s="318"/>
      <c r="U15" s="318"/>
    </row>
    <row r="16" spans="2:21">
      <c r="B16" s="168"/>
      <c r="C16" s="168"/>
      <c r="D16" s="168"/>
      <c r="E16" s="168"/>
      <c r="F16" s="168"/>
      <c r="G16" s="168"/>
      <c r="H16" s="168"/>
      <c r="I16" s="168"/>
      <c r="J16" s="168"/>
      <c r="K16" s="168"/>
      <c r="L16" s="318"/>
      <c r="M16" s="318"/>
      <c r="N16" s="318"/>
      <c r="O16" s="318"/>
      <c r="P16" s="318"/>
      <c r="Q16" s="318"/>
      <c r="R16" s="318"/>
      <c r="S16" s="318"/>
      <c r="T16" s="318"/>
      <c r="U16" s="318"/>
    </row>
    <row r="17" spans="2:23">
      <c r="B17" s="168"/>
      <c r="C17" s="168"/>
      <c r="D17" s="168"/>
      <c r="E17" s="168"/>
      <c r="F17" s="168"/>
      <c r="G17" s="168"/>
      <c r="H17" s="168"/>
      <c r="I17" s="168"/>
      <c r="J17" s="168"/>
      <c r="K17" s="168"/>
      <c r="L17" s="318"/>
      <c r="M17" s="318"/>
      <c r="N17" s="318"/>
      <c r="O17" s="318"/>
      <c r="P17" s="318"/>
      <c r="Q17" s="318"/>
      <c r="R17" s="318"/>
      <c r="S17" s="318"/>
      <c r="T17" s="318"/>
      <c r="U17" s="318"/>
    </row>
    <row r="18" spans="2:23">
      <c r="B18" s="168"/>
      <c r="C18" s="168"/>
      <c r="D18" s="168"/>
      <c r="E18" s="168"/>
      <c r="F18" s="168"/>
      <c r="G18" s="168"/>
      <c r="H18" s="168"/>
      <c r="I18" s="168"/>
      <c r="J18" s="168"/>
      <c r="K18" s="168"/>
      <c r="L18" s="318"/>
      <c r="M18" s="318"/>
      <c r="N18" s="318"/>
      <c r="O18" s="318"/>
      <c r="P18" s="318"/>
      <c r="Q18" s="318"/>
      <c r="R18" s="318"/>
      <c r="S18" s="318"/>
      <c r="T18" s="318"/>
      <c r="U18" s="318"/>
    </row>
    <row r="19" spans="2:23">
      <c r="B19" s="168"/>
      <c r="C19" s="168"/>
      <c r="D19" s="168"/>
      <c r="E19" s="168"/>
      <c r="F19" s="168"/>
      <c r="G19" s="168"/>
      <c r="H19" s="168"/>
      <c r="I19" s="168"/>
      <c r="J19" s="168"/>
      <c r="K19" s="168"/>
      <c r="L19" s="318"/>
      <c r="M19" s="318"/>
      <c r="N19" s="318"/>
      <c r="O19" s="318"/>
      <c r="P19" s="318"/>
      <c r="Q19" s="318"/>
      <c r="R19" s="318"/>
      <c r="S19" s="318"/>
      <c r="T19" s="318"/>
      <c r="U19" s="318"/>
    </row>
    <row r="20" spans="2:23">
      <c r="B20" s="169"/>
      <c r="C20" s="169"/>
      <c r="D20" s="169"/>
      <c r="E20" s="169"/>
      <c r="F20" s="169"/>
      <c r="G20" s="169"/>
      <c r="H20" s="169"/>
      <c r="I20" s="169"/>
      <c r="J20" s="169"/>
      <c r="K20" s="169"/>
      <c r="L20" s="318"/>
      <c r="M20" s="318"/>
      <c r="N20" s="318"/>
      <c r="O20" s="318"/>
      <c r="P20" s="318"/>
      <c r="Q20" s="318"/>
      <c r="R20" s="318"/>
      <c r="S20" s="318"/>
      <c r="T20" s="318"/>
      <c r="U20" s="318"/>
    </row>
    <row r="21" spans="2:23" s="170" customFormat="1">
      <c r="B21" s="166"/>
      <c r="C21" s="166"/>
      <c r="D21" s="166"/>
      <c r="E21" s="166"/>
      <c r="F21" s="166"/>
      <c r="G21" s="166"/>
      <c r="H21" s="166"/>
      <c r="I21" s="166"/>
      <c r="J21" s="166"/>
      <c r="K21" s="166"/>
      <c r="L21" s="166"/>
      <c r="M21" s="166"/>
      <c r="N21" s="166"/>
      <c r="O21" s="166"/>
      <c r="P21" s="166"/>
      <c r="Q21" s="166"/>
      <c r="R21" s="166"/>
      <c r="S21" s="166"/>
      <c r="T21" s="166"/>
      <c r="U21" s="166"/>
      <c r="V21" s="166"/>
      <c r="W21" s="166"/>
    </row>
    <row r="22" spans="2:23">
      <c r="B22" s="173" t="s">
        <v>2500</v>
      </c>
      <c r="J22" s="171"/>
    </row>
    <row r="23" spans="2:23">
      <c r="B23" s="171"/>
    </row>
    <row r="33" spans="11:11">
      <c r="K33" s="320" t="s">
        <v>960</v>
      </c>
    </row>
  </sheetData>
  <mergeCells count="4">
    <mergeCell ref="D5:E5"/>
    <mergeCell ref="F5:G5"/>
    <mergeCell ref="H5:I5"/>
    <mergeCell ref="J5:K5"/>
  </mergeCells>
  <phoneticPr fontId="0" type="noConversion"/>
  <printOptions horizontalCentered="1" verticalCentered="1" gridLinesSet="0"/>
  <pageMargins left="0.59055118110236227" right="0.62992125984251968" top="0.98425196850393704" bottom="0.98425196850393704" header="0.51181102362204722" footer="0.51181102362204722"/>
  <pageSetup paperSize="9" orientation="landscape" horizontalDpi="180" verticalDpi="4294967292" r:id="rId1"/>
  <headerFooter alignWithMargins="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tabColor indexed="52"/>
  </sheetPr>
  <dimension ref="A1:O55"/>
  <sheetViews>
    <sheetView showGridLines="0" topLeftCell="A11" zoomScaleNormal="100" workbookViewId="0">
      <selection activeCell="N38" sqref="N38"/>
    </sheetView>
  </sheetViews>
  <sheetFormatPr defaultRowHeight="12.75"/>
  <cols>
    <col min="1" max="1" width="0.85546875" customWidth="1"/>
    <col min="3" max="3" width="9" customWidth="1"/>
    <col min="4" max="4" width="10.85546875" customWidth="1"/>
    <col min="5" max="5" width="10.28515625" customWidth="1"/>
    <col min="6" max="6" width="11.42578125" customWidth="1"/>
    <col min="9" max="9" width="9.42578125" customWidth="1"/>
    <col min="10" max="10" width="9.5703125" customWidth="1"/>
    <col min="11" max="11" width="1.42578125" customWidth="1"/>
    <col min="12" max="12" width="1.28515625" customWidth="1"/>
    <col min="13" max="13" width="9.85546875" customWidth="1"/>
    <col min="14" max="14" width="2.7109375" customWidth="1"/>
  </cols>
  <sheetData>
    <row r="1" spans="1:15">
      <c r="A1" s="122"/>
      <c r="B1" s="122"/>
      <c r="C1" s="122"/>
      <c r="D1" s="122"/>
      <c r="E1" s="122"/>
      <c r="F1" s="122"/>
      <c r="G1" s="122"/>
      <c r="H1" s="122"/>
      <c r="I1" s="122"/>
      <c r="J1" s="122"/>
      <c r="K1" s="122"/>
      <c r="L1" s="122"/>
      <c r="M1" s="122"/>
      <c r="N1" s="145"/>
      <c r="O1" s="122"/>
    </row>
    <row r="2" spans="1:15" s="380" customFormat="1" ht="24.75" customHeight="1">
      <c r="A2" s="376"/>
      <c r="B2" s="2042" t="s">
        <v>0</v>
      </c>
      <c r="C2" s="2043"/>
      <c r="D2" s="2043"/>
      <c r="E2" s="2043"/>
      <c r="F2" s="2043"/>
      <c r="G2" s="2043"/>
      <c r="H2" s="2043"/>
      <c r="I2" s="2043"/>
      <c r="J2" s="2043"/>
      <c r="K2" s="2044"/>
      <c r="L2" s="377"/>
      <c r="M2" s="378"/>
      <c r="N2" s="378"/>
      <c r="O2" s="379"/>
    </row>
    <row r="3" spans="1:15">
      <c r="A3" s="122"/>
      <c r="B3" s="136"/>
      <c r="C3" s="136"/>
      <c r="D3" s="136"/>
      <c r="E3" s="136"/>
      <c r="F3" s="136"/>
      <c r="G3" s="134"/>
      <c r="H3" s="134"/>
      <c r="I3" s="134"/>
      <c r="J3" s="134"/>
      <c r="K3" s="134"/>
      <c r="L3" s="134"/>
      <c r="M3" s="134"/>
      <c r="N3" s="122"/>
      <c r="O3" s="122"/>
    </row>
    <row r="4" spans="1:15" ht="4.5" customHeight="1">
      <c r="A4" s="122"/>
      <c r="B4" s="596"/>
      <c r="C4" s="597"/>
      <c r="D4" s="597"/>
      <c r="E4" s="597"/>
      <c r="F4" s="597"/>
      <c r="G4" s="598"/>
      <c r="H4" s="598"/>
      <c r="I4" s="598"/>
      <c r="J4" s="598"/>
      <c r="K4" s="599"/>
      <c r="L4" s="134"/>
      <c r="M4" s="134"/>
      <c r="N4" s="122"/>
      <c r="O4" s="122"/>
    </row>
    <row r="5" spans="1:15">
      <c r="A5" s="122"/>
      <c r="B5" s="600" t="s">
        <v>978</v>
      </c>
      <c r="C5" s="136"/>
      <c r="D5" s="136"/>
      <c r="E5" s="136"/>
      <c r="F5" s="332"/>
      <c r="G5" s="374" t="s">
        <v>5426</v>
      </c>
      <c r="H5" s="137"/>
      <c r="I5" s="137"/>
      <c r="J5" s="137"/>
      <c r="K5" s="601"/>
      <c r="L5" s="137"/>
      <c r="M5" s="137"/>
      <c r="N5" s="122"/>
      <c r="O5" s="122"/>
    </row>
    <row r="6" spans="1:15">
      <c r="A6" s="122"/>
      <c r="B6" s="600" t="s">
        <v>979</v>
      </c>
      <c r="C6" s="136"/>
      <c r="D6" s="136"/>
      <c r="E6" s="136"/>
      <c r="F6" s="332"/>
      <c r="G6" s="158" t="s">
        <v>983</v>
      </c>
      <c r="H6" s="146"/>
      <c r="I6" s="153"/>
      <c r="J6" s="334"/>
      <c r="K6" s="602"/>
      <c r="L6" s="146"/>
      <c r="M6" s="372"/>
      <c r="N6" s="122"/>
      <c r="O6" s="122"/>
    </row>
    <row r="7" spans="1:15">
      <c r="A7" s="122"/>
      <c r="B7" s="600" t="s">
        <v>980</v>
      </c>
      <c r="C7" s="136"/>
      <c r="D7" s="136"/>
      <c r="E7" s="136"/>
      <c r="F7" s="332"/>
      <c r="G7" s="158" t="s">
        <v>984</v>
      </c>
      <c r="H7" s="153"/>
      <c r="I7" s="153"/>
      <c r="J7" s="334"/>
      <c r="K7" s="602"/>
      <c r="L7" s="153"/>
      <c r="M7" s="146"/>
      <c r="N7" s="122"/>
      <c r="O7" s="122"/>
    </row>
    <row r="8" spans="1:15">
      <c r="A8" s="122"/>
      <c r="B8" s="603"/>
      <c r="C8" s="136"/>
      <c r="D8" s="136"/>
      <c r="E8" s="136"/>
      <c r="F8" s="136"/>
      <c r="G8" s="158" t="s">
        <v>985</v>
      </c>
      <c r="H8" s="135"/>
      <c r="I8" s="135"/>
      <c r="J8" s="334"/>
      <c r="K8" s="604"/>
      <c r="L8" s="135"/>
      <c r="M8" s="135"/>
      <c r="N8" s="122"/>
      <c r="O8" s="122"/>
    </row>
    <row r="9" spans="1:15">
      <c r="A9" s="122"/>
      <c r="B9" s="600" t="s">
        <v>981</v>
      </c>
      <c r="C9" s="136"/>
      <c r="D9" s="146"/>
      <c r="E9" s="137"/>
      <c r="F9" s="331" t="s">
        <v>982</v>
      </c>
      <c r="G9" s="158" t="s">
        <v>986</v>
      </c>
      <c r="H9" s="135"/>
      <c r="I9" s="135"/>
      <c r="J9" s="332"/>
      <c r="K9" s="604"/>
      <c r="L9" s="135"/>
      <c r="M9" s="135"/>
      <c r="N9" s="122"/>
      <c r="O9" s="122"/>
    </row>
    <row r="10" spans="1:15">
      <c r="A10" s="122"/>
      <c r="B10" s="605"/>
      <c r="C10" s="136"/>
      <c r="D10" s="140"/>
      <c r="E10" s="147"/>
      <c r="F10" s="333"/>
      <c r="G10" s="158" t="s">
        <v>987</v>
      </c>
      <c r="H10" s="135"/>
      <c r="I10" s="135"/>
      <c r="J10" s="332"/>
      <c r="K10" s="604"/>
      <c r="L10" s="135"/>
      <c r="M10" s="135"/>
      <c r="N10" s="122"/>
      <c r="O10" s="122"/>
    </row>
    <row r="11" spans="1:15">
      <c r="A11" s="122"/>
      <c r="B11" s="605"/>
      <c r="C11" s="136"/>
      <c r="D11" s="140"/>
      <c r="E11" s="147"/>
      <c r="F11" s="333"/>
      <c r="G11" s="139"/>
      <c r="H11" s="135"/>
      <c r="I11" s="135"/>
      <c r="J11" s="135"/>
      <c r="K11" s="604"/>
      <c r="L11" s="135"/>
      <c r="M11" s="135"/>
      <c r="N11" s="122"/>
      <c r="O11" s="122"/>
    </row>
    <row r="12" spans="1:15">
      <c r="A12" s="122"/>
      <c r="B12" s="605"/>
      <c r="C12" s="136"/>
      <c r="D12" s="140"/>
      <c r="E12" s="147"/>
      <c r="F12" s="333"/>
      <c r="G12" s="139"/>
      <c r="H12" s="135"/>
      <c r="I12" s="135"/>
      <c r="J12" s="135"/>
      <c r="K12" s="604"/>
      <c r="L12" s="135"/>
      <c r="M12" s="135"/>
      <c r="N12" s="122"/>
      <c r="O12" s="122"/>
    </row>
    <row r="13" spans="1:15">
      <c r="A13" s="122"/>
      <c r="B13" s="605"/>
      <c r="C13" s="136"/>
      <c r="D13" s="140"/>
      <c r="E13" s="147"/>
      <c r="F13" s="333"/>
      <c r="G13" s="139"/>
      <c r="H13" s="135"/>
      <c r="I13" s="135"/>
      <c r="J13" s="135"/>
      <c r="K13" s="604"/>
      <c r="L13" s="135"/>
      <c r="M13" s="135"/>
      <c r="N13" s="122"/>
      <c r="O13" s="122"/>
    </row>
    <row r="14" spans="1:15">
      <c r="A14" s="122"/>
      <c r="B14" s="605"/>
      <c r="C14" s="136"/>
      <c r="D14" s="138"/>
      <c r="E14" s="148"/>
      <c r="F14" s="333"/>
      <c r="G14" s="139"/>
      <c r="H14" s="135"/>
      <c r="I14" s="135"/>
      <c r="J14" s="135"/>
      <c r="K14" s="604"/>
      <c r="L14" s="135"/>
      <c r="M14" s="135"/>
      <c r="N14" s="122"/>
      <c r="O14" s="122"/>
    </row>
    <row r="15" spans="1:15">
      <c r="A15" s="122"/>
      <c r="B15" s="605"/>
      <c r="C15" s="136"/>
      <c r="D15" s="140"/>
      <c r="E15" s="147"/>
      <c r="F15" s="333"/>
      <c r="G15" s="139"/>
      <c r="H15" s="135"/>
      <c r="I15" s="135"/>
      <c r="J15" s="135"/>
      <c r="K15" s="604"/>
      <c r="L15" s="135"/>
      <c r="M15" s="135"/>
      <c r="N15" s="122"/>
      <c r="O15" s="122"/>
    </row>
    <row r="16" spans="1:15">
      <c r="A16" s="122"/>
      <c r="B16" s="606"/>
      <c r="C16" s="607"/>
      <c r="D16" s="607"/>
      <c r="E16" s="607"/>
      <c r="F16" s="607"/>
      <c r="G16" s="608"/>
      <c r="H16" s="609"/>
      <c r="I16" s="609"/>
      <c r="J16" s="609"/>
      <c r="K16" s="610"/>
      <c r="L16" s="135"/>
      <c r="M16" s="135"/>
      <c r="N16" s="122"/>
      <c r="O16" s="122"/>
    </row>
    <row r="17" spans="1:15">
      <c r="A17" s="122"/>
      <c r="B17" s="158"/>
      <c r="C17" s="136"/>
      <c r="D17" s="136"/>
      <c r="E17" s="136"/>
      <c r="F17" s="136"/>
      <c r="G17" s="139"/>
      <c r="H17" s="135"/>
      <c r="I17" s="135"/>
      <c r="J17" s="135"/>
      <c r="K17" s="135"/>
      <c r="L17" s="135"/>
      <c r="M17" s="135"/>
      <c r="N17" s="122"/>
      <c r="O17" s="122"/>
    </row>
    <row r="18" spans="1:15">
      <c r="A18" s="122"/>
      <c r="B18" s="158"/>
      <c r="C18" s="136"/>
      <c r="D18" s="136"/>
      <c r="E18" s="136"/>
      <c r="F18" s="136"/>
      <c r="G18" s="139"/>
      <c r="H18" s="135"/>
      <c r="I18" s="135"/>
      <c r="J18" s="135"/>
      <c r="K18" s="135"/>
      <c r="L18" s="135"/>
      <c r="M18" s="135"/>
      <c r="N18" s="122"/>
      <c r="O18" s="122"/>
    </row>
    <row r="19" spans="1:15">
      <c r="A19" s="122"/>
      <c r="B19" s="413"/>
      <c r="C19" s="136"/>
      <c r="D19" s="136"/>
      <c r="E19" s="136"/>
      <c r="F19" s="136"/>
      <c r="G19" s="139"/>
      <c r="H19" s="135"/>
      <c r="I19" s="135"/>
      <c r="J19" s="135"/>
      <c r="K19" s="135"/>
      <c r="L19" s="135"/>
      <c r="M19" s="135"/>
      <c r="N19" s="122"/>
      <c r="O19" s="122"/>
    </row>
    <row r="20" spans="1:15">
      <c r="A20" s="122"/>
      <c r="B20" s="158"/>
      <c r="C20" s="136"/>
      <c r="D20" s="136"/>
      <c r="E20" s="136"/>
      <c r="F20" s="151"/>
      <c r="G20" s="139"/>
      <c r="H20" s="135"/>
      <c r="I20" s="135"/>
      <c r="J20" s="135"/>
      <c r="K20" s="135"/>
      <c r="L20" s="135"/>
      <c r="M20" s="135"/>
      <c r="N20" s="122"/>
      <c r="O20" s="122"/>
    </row>
    <row r="21" spans="1:15">
      <c r="A21" s="122"/>
      <c r="B21" s="158"/>
      <c r="C21" s="136"/>
      <c r="D21" s="136"/>
      <c r="E21" s="136"/>
      <c r="F21" s="151"/>
      <c r="G21" s="373"/>
      <c r="H21" s="135"/>
      <c r="I21" s="135"/>
      <c r="J21" s="135"/>
      <c r="K21" s="135"/>
      <c r="L21" s="135"/>
      <c r="M21" s="135"/>
      <c r="N21" s="122"/>
      <c r="O21" s="122"/>
    </row>
    <row r="22" spans="1:15" ht="10.5" customHeight="1">
      <c r="A22" s="122"/>
      <c r="B22" s="154"/>
      <c r="C22" s="136"/>
      <c r="D22" s="136"/>
      <c r="E22" s="136"/>
      <c r="F22" s="136"/>
      <c r="G22" s="373"/>
      <c r="H22" s="135"/>
      <c r="I22" s="135"/>
      <c r="J22" s="135"/>
      <c r="K22" s="135"/>
      <c r="L22" s="135"/>
      <c r="M22" s="135"/>
      <c r="N22" s="122"/>
      <c r="O22" s="122"/>
    </row>
    <row r="23" spans="1:15">
      <c r="A23" s="139"/>
      <c r="B23" s="135"/>
      <c r="C23" s="570" t="s">
        <v>1247</v>
      </c>
      <c r="D23" s="571"/>
      <c r="E23" s="571"/>
      <c r="F23" s="571"/>
      <c r="G23" s="571"/>
      <c r="H23" s="571"/>
      <c r="I23" s="572"/>
      <c r="J23" s="135"/>
      <c r="K23" s="135"/>
      <c r="L23" s="135"/>
      <c r="M23" s="122"/>
      <c r="N23" s="122"/>
      <c r="O23" s="122"/>
    </row>
    <row r="24" spans="1:15" ht="6" customHeight="1">
      <c r="A24" s="139"/>
      <c r="B24" s="135"/>
      <c r="C24" s="457"/>
      <c r="D24" s="458"/>
      <c r="E24" s="458"/>
      <c r="F24" s="458"/>
      <c r="G24" s="458"/>
      <c r="H24" s="458"/>
      <c r="I24" s="458"/>
      <c r="J24" s="135"/>
      <c r="K24" s="135"/>
      <c r="L24" s="135"/>
      <c r="M24" s="122"/>
      <c r="N24" s="122"/>
      <c r="O24" s="122"/>
    </row>
    <row r="25" spans="1:15">
      <c r="C25" s="462"/>
      <c r="D25" s="462" t="s">
        <v>1235</v>
      </c>
      <c r="E25" s="463"/>
      <c r="F25" s="462" t="s">
        <v>1236</v>
      </c>
      <c r="G25" s="463"/>
      <c r="H25" s="462"/>
      <c r="I25" s="464" t="s">
        <v>1237</v>
      </c>
    </row>
    <row r="26" spans="1:15">
      <c r="C26" s="465" t="s">
        <v>1238</v>
      </c>
      <c r="D26" s="465" t="s">
        <v>1239</v>
      </c>
      <c r="E26" s="465" t="s">
        <v>1240</v>
      </c>
      <c r="F26" s="465" t="s">
        <v>1241</v>
      </c>
      <c r="G26" s="465" t="s">
        <v>1242</v>
      </c>
      <c r="H26" s="465" t="s">
        <v>1243</v>
      </c>
      <c r="I26" s="466" t="s">
        <v>1244</v>
      </c>
    </row>
    <row r="27" spans="1:15">
      <c r="C27" s="459"/>
      <c r="D27" s="459"/>
      <c r="E27" s="459"/>
      <c r="F27" s="459"/>
      <c r="G27" s="459"/>
      <c r="H27" s="459"/>
      <c r="I27" s="459"/>
    </row>
    <row r="28" spans="1:15">
      <c r="C28" s="460"/>
      <c r="D28" s="459"/>
      <c r="E28" s="459"/>
      <c r="F28" s="459"/>
      <c r="G28" s="459"/>
      <c r="H28" s="459"/>
      <c r="I28" s="459"/>
    </row>
    <row r="29" spans="1:15">
      <c r="C29" s="460"/>
      <c r="D29" s="459"/>
      <c r="E29" s="459"/>
      <c r="F29" s="459"/>
      <c r="G29" s="459"/>
      <c r="H29" s="459"/>
      <c r="I29" s="459"/>
    </row>
    <row r="30" spans="1:15">
      <c r="C30" s="460"/>
      <c r="D30" s="459"/>
      <c r="E30" s="459"/>
      <c r="F30" s="459"/>
      <c r="G30" s="459"/>
      <c r="H30" s="459"/>
      <c r="I30" s="459"/>
    </row>
    <row r="31" spans="1:15">
      <c r="C31" s="460"/>
      <c r="D31" s="459"/>
      <c r="E31" s="459"/>
      <c r="F31" s="459"/>
      <c r="G31" s="459"/>
      <c r="H31" s="459"/>
      <c r="I31" s="459"/>
    </row>
    <row r="32" spans="1:15">
      <c r="C32" s="460"/>
      <c r="D32" s="459"/>
      <c r="E32" s="459"/>
      <c r="F32" s="459"/>
      <c r="G32" s="459"/>
      <c r="H32" s="459"/>
      <c r="I32" s="459"/>
    </row>
    <row r="33" spans="2:13">
      <c r="B33" s="375"/>
      <c r="C33" s="460"/>
      <c r="D33" s="459"/>
      <c r="E33" s="459"/>
      <c r="F33" s="459"/>
      <c r="G33" s="459"/>
      <c r="H33" s="459"/>
      <c r="I33" s="459"/>
    </row>
    <row r="34" spans="2:13">
      <c r="C34" s="460"/>
      <c r="D34" s="459"/>
      <c r="E34" s="459"/>
      <c r="F34" s="459"/>
      <c r="G34" s="459"/>
      <c r="H34" s="459"/>
      <c r="I34" s="459"/>
    </row>
    <row r="35" spans="2:13">
      <c r="C35" s="460"/>
      <c r="D35" s="459"/>
      <c r="E35" s="459"/>
      <c r="F35" s="459"/>
      <c r="G35" s="459"/>
      <c r="H35" s="459"/>
      <c r="I35" s="459"/>
      <c r="M35" s="323"/>
    </row>
    <row r="36" spans="2:13">
      <c r="C36" s="460"/>
      <c r="D36" s="459"/>
      <c r="E36" s="459"/>
      <c r="F36" s="459"/>
      <c r="G36" s="459"/>
      <c r="H36" s="459"/>
      <c r="I36" s="459"/>
    </row>
    <row r="37" spans="2:13">
      <c r="C37" s="460"/>
      <c r="D37" s="459"/>
      <c r="E37" s="459"/>
      <c r="F37" s="459"/>
      <c r="G37" s="459"/>
      <c r="H37" s="459"/>
      <c r="I37" s="459"/>
    </row>
    <row r="38" spans="2:13">
      <c r="C38" s="460"/>
      <c r="D38" s="459"/>
      <c r="E38" s="459"/>
      <c r="F38" s="459"/>
      <c r="G38" s="459"/>
      <c r="H38" s="459"/>
      <c r="I38" s="459"/>
    </row>
    <row r="39" spans="2:13">
      <c r="C39" s="460"/>
      <c r="D39" s="459"/>
      <c r="E39" s="459"/>
      <c r="F39" s="459"/>
      <c r="G39" s="459"/>
      <c r="H39" s="459"/>
      <c r="I39" s="459"/>
    </row>
    <row r="40" spans="2:13">
      <c r="C40" s="461" t="s">
        <v>1245</v>
      </c>
      <c r="D40" s="135"/>
      <c r="E40" s="135"/>
      <c r="F40" s="135"/>
      <c r="G40" s="135"/>
      <c r="H40" s="135"/>
      <c r="I40" s="135"/>
    </row>
    <row r="41" spans="2:13">
      <c r="C41" s="461" t="s">
        <v>1246</v>
      </c>
      <c r="D41" s="135"/>
      <c r="E41" s="135"/>
      <c r="F41" s="135"/>
      <c r="G41" s="135"/>
      <c r="H41" s="135"/>
      <c r="I41" s="135"/>
    </row>
    <row r="44" spans="2:13">
      <c r="B44" s="413" t="s">
        <v>1</v>
      </c>
    </row>
    <row r="50" spans="10:10">
      <c r="J50" s="323" t="s">
        <v>5427</v>
      </c>
    </row>
    <row r="55" spans="10:10">
      <c r="J55" s="323"/>
    </row>
  </sheetData>
  <mergeCells count="1">
    <mergeCell ref="B2:K2"/>
  </mergeCells>
  <phoneticPr fontId="0" type="noConversion"/>
  <printOptions horizontalCentered="1"/>
  <pageMargins left="0.5" right="0.3" top="1.51" bottom="0.98425196850393704" header="1.32" footer="0.51181102362204722"/>
  <pageSetup paperSize="9" orientation="portrait" r:id="rId1"/>
  <headerFooter alignWithMargins="0"/>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syncVertical="1" syncRef="A1" transitionEvaluation="1" codeName="Sheet20">
    <tabColor indexed="52"/>
  </sheetPr>
  <dimension ref="A1:E56"/>
  <sheetViews>
    <sheetView showGridLines="0" zoomScaleNormal="100" workbookViewId="0"/>
  </sheetViews>
  <sheetFormatPr defaultColWidth="9.42578125" defaultRowHeight="12"/>
  <cols>
    <col min="1" max="1" width="41.140625" style="112" customWidth="1"/>
    <col min="2" max="4" width="9.85546875" style="112" customWidth="1"/>
    <col min="5" max="5" width="9.85546875" style="113" customWidth="1"/>
    <col min="6" max="250" width="9.42578125" style="112" customWidth="1"/>
    <col min="251" max="16384" width="9.42578125" style="112"/>
  </cols>
  <sheetData>
    <row r="1" spans="1:5" ht="6.75" customHeight="1"/>
    <row r="2" spans="1:5" ht="24" customHeight="1">
      <c r="A2" s="573" t="s">
        <v>922</v>
      </c>
      <c r="B2" s="574"/>
      <c r="C2" s="574"/>
      <c r="D2" s="574"/>
      <c r="E2" s="575"/>
    </row>
    <row r="3" spans="1:5" s="382" customFormat="1" ht="15" customHeight="1">
      <c r="A3" s="381"/>
      <c r="B3" s="381"/>
      <c r="C3" s="381"/>
      <c r="D3" s="381"/>
      <c r="E3" s="381"/>
    </row>
    <row r="4" spans="1:5" ht="11.25" customHeight="1">
      <c r="E4" s="360" t="s">
        <v>2487</v>
      </c>
    </row>
    <row r="5" spans="1:5" ht="12.75">
      <c r="A5" s="387" t="s">
        <v>962</v>
      </c>
      <c r="B5" s="115" t="str">
        <f>IF('F1'!AP37="","0",YEAR('F1'!AP37))</f>
        <v>0</v>
      </c>
      <c r="C5" s="115">
        <f>B5+1</f>
        <v>1</v>
      </c>
      <c r="D5" s="115">
        <f>C5+1</f>
        <v>2</v>
      </c>
      <c r="E5" s="115">
        <f>D5+1</f>
        <v>3</v>
      </c>
    </row>
    <row r="6" spans="1:5">
      <c r="A6" s="116" t="s">
        <v>923</v>
      </c>
      <c r="B6" s="383"/>
      <c r="C6" s="383"/>
      <c r="D6" s="383"/>
      <c r="E6" s="386"/>
    </row>
    <row r="7" spans="1:5" ht="3.75" customHeight="1">
      <c r="A7" s="117"/>
      <c r="B7" s="383"/>
      <c r="C7" s="383"/>
      <c r="D7" s="383"/>
      <c r="E7" s="386"/>
    </row>
    <row r="8" spans="1:5" ht="11.1" customHeight="1">
      <c r="A8" s="120" t="s">
        <v>924</v>
      </c>
      <c r="B8" s="384">
        <f>B9+B9</f>
        <v>0</v>
      </c>
      <c r="C8" s="384">
        <f>C9+C9</f>
        <v>0</v>
      </c>
      <c r="D8" s="384">
        <f>D9+D9</f>
        <v>0</v>
      </c>
      <c r="E8" s="384">
        <f>E9+E9</f>
        <v>0</v>
      </c>
    </row>
    <row r="9" spans="1:5" ht="11.1" customHeight="1">
      <c r="A9" s="118" t="s">
        <v>925</v>
      </c>
      <c r="B9" s="383"/>
      <c r="C9" s="383"/>
      <c r="D9" s="383"/>
      <c r="E9" s="386"/>
    </row>
    <row r="10" spans="1:5" ht="11.1" customHeight="1">
      <c r="A10" s="118" t="s">
        <v>926</v>
      </c>
      <c r="B10" s="383"/>
      <c r="C10" s="383"/>
      <c r="D10" s="383"/>
      <c r="E10" s="386"/>
    </row>
    <row r="11" spans="1:5" ht="3.75" customHeight="1">
      <c r="A11" s="117"/>
      <c r="B11" s="383"/>
      <c r="C11" s="383"/>
      <c r="D11" s="383"/>
      <c r="E11" s="386"/>
    </row>
    <row r="12" spans="1:5" ht="11.1" customHeight="1">
      <c r="A12" s="120" t="s">
        <v>927</v>
      </c>
      <c r="B12" s="383"/>
      <c r="C12" s="383"/>
      <c r="D12" s="383"/>
      <c r="E12" s="386"/>
    </row>
    <row r="13" spans="1:5" ht="4.5" customHeight="1">
      <c r="A13" s="117"/>
      <c r="B13" s="383"/>
      <c r="C13" s="383"/>
      <c r="D13" s="383"/>
      <c r="E13" s="386"/>
    </row>
    <row r="14" spans="1:5" ht="11.1" customHeight="1">
      <c r="A14" s="120" t="s">
        <v>928</v>
      </c>
      <c r="B14" s="384">
        <f>B15+B16</f>
        <v>0</v>
      </c>
      <c r="C14" s="384">
        <f>C15+C16</f>
        <v>0</v>
      </c>
      <c r="D14" s="384">
        <f>D15+D16</f>
        <v>0</v>
      </c>
      <c r="E14" s="384">
        <f>E15+E16</f>
        <v>0</v>
      </c>
    </row>
    <row r="15" spans="1:5" ht="11.1" customHeight="1">
      <c r="A15" s="118" t="s">
        <v>3101</v>
      </c>
      <c r="B15" s="383"/>
      <c r="C15" s="383"/>
      <c r="D15" s="383"/>
      <c r="E15" s="386"/>
    </row>
    <row r="16" spans="1:5" ht="11.1" customHeight="1">
      <c r="A16" s="118" t="s">
        <v>929</v>
      </c>
      <c r="B16" s="383"/>
      <c r="C16" s="383"/>
      <c r="D16" s="383"/>
      <c r="E16" s="386"/>
    </row>
    <row r="17" spans="1:5" ht="4.5" customHeight="1">
      <c r="A17" s="117"/>
      <c r="B17" s="383"/>
      <c r="C17" s="383"/>
      <c r="D17" s="383"/>
      <c r="E17" s="386"/>
    </row>
    <row r="18" spans="1:5" ht="11.1" customHeight="1">
      <c r="A18" s="120" t="s">
        <v>930</v>
      </c>
      <c r="B18" s="384">
        <f>SUM(B19:B23)</f>
        <v>0</v>
      </c>
      <c r="C18" s="384">
        <f>SUM(C19:C23)</f>
        <v>0</v>
      </c>
      <c r="D18" s="384">
        <f>SUM(D19:D23)</f>
        <v>0</v>
      </c>
      <c r="E18" s="384">
        <f>SUM(E19:E23)</f>
        <v>0</v>
      </c>
    </row>
    <row r="19" spans="1:5" ht="11.1" customHeight="1">
      <c r="A19" s="118" t="s">
        <v>931</v>
      </c>
      <c r="B19" s="383"/>
      <c r="C19" s="383"/>
      <c r="D19" s="383"/>
      <c r="E19" s="386"/>
    </row>
    <row r="20" spans="1:5" ht="11.1" customHeight="1">
      <c r="A20" s="118" t="s">
        <v>932</v>
      </c>
      <c r="B20" s="383"/>
      <c r="C20" s="383"/>
      <c r="D20" s="383"/>
      <c r="E20" s="386"/>
    </row>
    <row r="21" spans="1:5" ht="11.1" customHeight="1">
      <c r="A21" s="118" t="s">
        <v>933</v>
      </c>
      <c r="B21" s="383"/>
      <c r="C21" s="383"/>
      <c r="D21" s="383"/>
      <c r="E21" s="386"/>
    </row>
    <row r="22" spans="1:5" ht="11.1" customHeight="1">
      <c r="A22" s="118" t="s">
        <v>934</v>
      </c>
      <c r="B22" s="383"/>
      <c r="C22" s="383"/>
      <c r="D22" s="383"/>
      <c r="E22" s="386"/>
    </row>
    <row r="23" spans="1:5" ht="11.1" customHeight="1">
      <c r="A23" s="118" t="s">
        <v>935</v>
      </c>
      <c r="B23" s="383"/>
      <c r="C23" s="383"/>
      <c r="D23" s="383"/>
      <c r="E23" s="386"/>
    </row>
    <row r="24" spans="1:5" ht="3" customHeight="1">
      <c r="A24" s="117"/>
      <c r="B24" s="383"/>
      <c r="C24" s="383"/>
      <c r="D24" s="383"/>
      <c r="E24" s="576"/>
    </row>
    <row r="25" spans="1:5" ht="11.1" customHeight="1">
      <c r="A25" s="120" t="s">
        <v>5446</v>
      </c>
      <c r="B25" s="383"/>
      <c r="C25" s="383"/>
      <c r="D25" s="383"/>
      <c r="E25" s="576"/>
    </row>
    <row r="26" spans="1:5" ht="11.1" customHeight="1">
      <c r="A26" s="114" t="s">
        <v>716</v>
      </c>
      <c r="B26" s="385">
        <f>B8+B12+B14+B18+B25</f>
        <v>0</v>
      </c>
      <c r="C26" s="385">
        <f>C8+C12+C14+C18+C25</f>
        <v>0</v>
      </c>
      <c r="D26" s="385">
        <f>D8+D12+D14+D18+D25</f>
        <v>0</v>
      </c>
      <c r="E26" s="385">
        <f>E8+E12+E14+E18+E25</f>
        <v>0</v>
      </c>
    </row>
    <row r="27" spans="1:5" ht="11.1" customHeight="1">
      <c r="A27" s="116" t="s">
        <v>936</v>
      </c>
      <c r="B27" s="383"/>
      <c r="C27" s="383"/>
      <c r="D27" s="383"/>
      <c r="E27" s="386"/>
    </row>
    <row r="28" spans="1:5" ht="3.75" customHeight="1">
      <c r="A28" s="117"/>
      <c r="B28" s="383"/>
      <c r="C28" s="383"/>
      <c r="D28" s="383"/>
      <c r="E28" s="386"/>
    </row>
    <row r="29" spans="1:5" ht="11.1" customHeight="1">
      <c r="A29" s="120" t="s">
        <v>937</v>
      </c>
      <c r="B29" s="383"/>
      <c r="C29" s="383"/>
      <c r="D29" s="383"/>
      <c r="E29" s="386"/>
    </row>
    <row r="30" spans="1:5" ht="4.5" customHeight="1">
      <c r="A30" s="117"/>
      <c r="B30" s="383"/>
      <c r="C30" s="383"/>
      <c r="D30" s="383"/>
      <c r="E30" s="386"/>
    </row>
    <row r="31" spans="1:5" ht="11.1" customHeight="1">
      <c r="A31" s="120" t="s">
        <v>938</v>
      </c>
      <c r="B31" s="384">
        <f>SUM(B32:B37)</f>
        <v>0</v>
      </c>
      <c r="C31" s="384">
        <f>SUM(C32:C37)</f>
        <v>0</v>
      </c>
      <c r="D31" s="384">
        <f>SUM(D32:D37)</f>
        <v>0</v>
      </c>
      <c r="E31" s="384">
        <f>SUM(E32:E37)</f>
        <v>0</v>
      </c>
    </row>
    <row r="32" spans="1:5" ht="11.1" customHeight="1">
      <c r="A32" s="118" t="s">
        <v>939</v>
      </c>
      <c r="B32" s="383"/>
      <c r="C32" s="383"/>
      <c r="D32" s="383"/>
      <c r="E32" s="386"/>
    </row>
    <row r="33" spans="1:5" ht="11.1" customHeight="1">
      <c r="A33" s="118" t="s">
        <v>931</v>
      </c>
      <c r="B33" s="383"/>
      <c r="C33" s="383"/>
      <c r="D33" s="383"/>
      <c r="E33" s="386"/>
    </row>
    <row r="34" spans="1:5" ht="11.1" customHeight="1">
      <c r="A34" s="118" t="s">
        <v>932</v>
      </c>
      <c r="B34" s="383"/>
      <c r="C34" s="383"/>
      <c r="D34" s="383"/>
      <c r="E34" s="386"/>
    </row>
    <row r="35" spans="1:5" ht="11.1" customHeight="1">
      <c r="A35" s="118" t="s">
        <v>940</v>
      </c>
      <c r="B35" s="383"/>
      <c r="C35" s="383"/>
      <c r="D35" s="383"/>
      <c r="E35" s="386"/>
    </row>
    <row r="36" spans="1:5" ht="11.1" customHeight="1">
      <c r="A36" s="118" t="s">
        <v>934</v>
      </c>
      <c r="B36" s="383"/>
      <c r="C36" s="383"/>
      <c r="D36" s="383"/>
      <c r="E36" s="386"/>
    </row>
    <row r="37" spans="1:5" ht="11.1" customHeight="1">
      <c r="A37" s="118" t="s">
        <v>935</v>
      </c>
      <c r="B37" s="383"/>
      <c r="C37" s="383"/>
      <c r="D37" s="383"/>
      <c r="E37" s="386"/>
    </row>
    <row r="38" spans="1:5" ht="3.75" customHeight="1">
      <c r="A38" s="117"/>
      <c r="B38" s="383"/>
      <c r="C38" s="383"/>
      <c r="D38" s="383"/>
      <c r="E38" s="386"/>
    </row>
    <row r="39" spans="1:5" ht="11.1" customHeight="1">
      <c r="A39" s="120" t="s">
        <v>941</v>
      </c>
      <c r="B39" s="383"/>
      <c r="C39" s="383"/>
      <c r="D39" s="383"/>
      <c r="E39" s="386"/>
    </row>
    <row r="40" spans="1:5" ht="4.5" customHeight="1">
      <c r="A40" s="117"/>
      <c r="B40" s="383"/>
      <c r="C40" s="383"/>
      <c r="D40" s="383"/>
      <c r="E40" s="386"/>
    </row>
    <row r="41" spans="1:5" ht="11.1" customHeight="1">
      <c r="A41" s="120" t="s">
        <v>942</v>
      </c>
      <c r="B41" s="383"/>
      <c r="C41" s="383"/>
      <c r="D41" s="383"/>
      <c r="E41" s="386"/>
    </row>
    <row r="42" spans="1:5" ht="3.75" customHeight="1">
      <c r="A42" s="117"/>
      <c r="B42" s="383"/>
      <c r="C42" s="383"/>
      <c r="D42" s="383"/>
      <c r="E42" s="386"/>
    </row>
    <row r="43" spans="1:5" ht="11.1" customHeight="1">
      <c r="A43" s="120" t="s">
        <v>943</v>
      </c>
      <c r="B43" s="383"/>
      <c r="C43" s="383"/>
      <c r="D43" s="383"/>
      <c r="E43" s="576"/>
    </row>
    <row r="44" spans="1:5" ht="11.1" customHeight="1">
      <c r="A44" s="114" t="s">
        <v>716</v>
      </c>
      <c r="B44" s="385">
        <f>B29+B31+B39+B41+B43</f>
        <v>0</v>
      </c>
      <c r="C44" s="385">
        <f>C29+C31+C39+C41+C43</f>
        <v>0</v>
      </c>
      <c r="D44" s="385">
        <f>D29+D31+D39+D41+D43</f>
        <v>0</v>
      </c>
      <c r="E44" s="385">
        <f>E29+E31+E39+E41+E43</f>
        <v>0</v>
      </c>
    </row>
    <row r="45" spans="1:5" ht="7.5" customHeight="1"/>
    <row r="46" spans="1:5">
      <c r="A46" s="121" t="s">
        <v>973</v>
      </c>
    </row>
    <row r="47" spans="1:5">
      <c r="A47" s="121" t="s">
        <v>974</v>
      </c>
    </row>
    <row r="48" spans="1:5" ht="3.75" customHeight="1">
      <c r="A48" s="119" t="s">
        <v>944</v>
      </c>
    </row>
    <row r="49" spans="1:5">
      <c r="A49" s="121" t="s">
        <v>972</v>
      </c>
    </row>
    <row r="56" spans="1:5" ht="12.75">
      <c r="E56" s="323" t="s">
        <v>5434</v>
      </c>
    </row>
  </sheetData>
  <phoneticPr fontId="0" type="noConversion"/>
  <printOptions horizontalCentered="1" verticalCentered="1" gridLinesSet="0"/>
  <pageMargins left="0.55118110236220474" right="0.27559055118110237" top="0.6692913385826772" bottom="0.35433070866141736" header="1.5354330708661419" footer="0.51181102362204722"/>
  <pageSetup paperSize="9" orientation="portrait" horizontalDpi="4294967292" verticalDpi="4294967292"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syncVertical="1" syncRef="A16" transitionEvaluation="1" codeName="Sheet21">
    <tabColor indexed="52"/>
  </sheetPr>
  <dimension ref="A2:Z56"/>
  <sheetViews>
    <sheetView showGridLines="0" topLeftCell="A16" zoomScaleNormal="100" workbookViewId="0"/>
  </sheetViews>
  <sheetFormatPr defaultColWidth="9.42578125" defaultRowHeight="9"/>
  <cols>
    <col min="1" max="1" width="15" style="56" customWidth="1"/>
    <col min="2" max="2" width="12.5703125" style="56" customWidth="1"/>
    <col min="3" max="3" width="4.28515625" style="56" customWidth="1"/>
    <col min="4" max="4" width="5.5703125" style="56" customWidth="1"/>
    <col min="5" max="5" width="8.140625" style="56" customWidth="1"/>
    <col min="6" max="9" width="7.42578125" style="56" customWidth="1"/>
    <col min="10" max="10" width="7.5703125" style="56" customWidth="1"/>
    <col min="11" max="11" width="7.42578125" style="56" customWidth="1"/>
    <col min="12" max="12" width="6.5703125" style="56" customWidth="1"/>
    <col min="13" max="13" width="7.42578125" style="56" customWidth="1"/>
    <col min="14" max="14" width="6.5703125" style="56" customWidth="1"/>
    <col min="15" max="15" width="7.42578125" style="56" customWidth="1"/>
    <col min="16" max="16" width="6.5703125" style="56" customWidth="1"/>
    <col min="17" max="17" width="7.42578125" style="56" customWidth="1"/>
    <col min="18" max="18" width="6.5703125" style="56" customWidth="1"/>
    <col min="19" max="19" width="7.42578125" style="56" customWidth="1"/>
    <col min="20" max="20" width="6.5703125" style="56" customWidth="1"/>
    <col min="21" max="21" width="7.42578125" style="56" customWidth="1"/>
    <col min="22" max="22" width="6.5703125" style="56" customWidth="1"/>
    <col min="23" max="23" width="7.42578125" style="56" customWidth="1"/>
    <col min="24" max="255" width="9.42578125" style="56" customWidth="1"/>
    <col min="256" max="16384" width="9.42578125" style="56"/>
  </cols>
  <sheetData>
    <row r="2" spans="1:26" ht="24" customHeight="1">
      <c r="A2" s="584"/>
      <c r="B2" s="585"/>
      <c r="C2" s="585"/>
      <c r="D2" s="585" t="s">
        <v>945</v>
      </c>
      <c r="E2" s="585"/>
      <c r="F2" s="585"/>
      <c r="G2" s="585"/>
      <c r="H2" s="585"/>
      <c r="I2" s="585"/>
      <c r="J2" s="585"/>
      <c r="K2" s="585"/>
      <c r="L2" s="585"/>
      <c r="M2" s="611"/>
      <c r="N2" s="585" t="s">
        <v>945</v>
      </c>
      <c r="O2" s="586"/>
      <c r="P2" s="586"/>
      <c r="Q2" s="586"/>
      <c r="R2" s="586"/>
      <c r="S2" s="586"/>
      <c r="T2" s="586"/>
      <c r="U2" s="586"/>
      <c r="V2" s="586"/>
      <c r="W2" s="587"/>
      <c r="X2" s="345"/>
      <c r="Y2" s="345"/>
      <c r="Z2" s="345"/>
    </row>
    <row r="3" spans="1:26" s="390" customFormat="1" ht="3.75" customHeight="1">
      <c r="A3" s="388"/>
      <c r="B3" s="388"/>
      <c r="C3" s="388"/>
      <c r="D3" s="388"/>
      <c r="E3" s="388"/>
      <c r="F3" s="388"/>
      <c r="G3" s="388"/>
      <c r="H3" s="388"/>
      <c r="I3" s="388"/>
      <c r="J3" s="388"/>
      <c r="K3" s="388"/>
      <c r="L3" s="388"/>
      <c r="M3" s="388"/>
      <c r="N3" s="389"/>
      <c r="O3" s="389"/>
      <c r="P3" s="389"/>
      <c r="Q3" s="389"/>
      <c r="R3" s="389"/>
      <c r="S3" s="389"/>
      <c r="T3" s="389"/>
      <c r="U3" s="389"/>
      <c r="V3" s="389"/>
      <c r="W3" s="389"/>
      <c r="X3" s="345"/>
      <c r="Y3" s="345"/>
      <c r="Z3" s="345"/>
    </row>
    <row r="4" spans="1:26" ht="11.25">
      <c r="M4" s="360" t="s">
        <v>2487</v>
      </c>
      <c r="W4" s="339" t="s">
        <v>5455</v>
      </c>
    </row>
    <row r="5" spans="1:26">
      <c r="A5" s="57"/>
      <c r="B5" s="111"/>
      <c r="C5" s="57"/>
      <c r="D5" s="74" t="str">
        <f>IF('F1'!AP37="","0",YEAR('F1'!AP37))</f>
        <v>0</v>
      </c>
      <c r="E5" s="75"/>
      <c r="F5" s="74">
        <f>D5+1</f>
        <v>1</v>
      </c>
      <c r="G5" s="75"/>
      <c r="H5" s="76">
        <f>F5+1</f>
        <v>2</v>
      </c>
      <c r="I5" s="77"/>
      <c r="J5" s="76">
        <f>H5+1</f>
        <v>3</v>
      </c>
      <c r="K5" s="77"/>
      <c r="L5" s="76">
        <f>J5+1</f>
        <v>4</v>
      </c>
      <c r="M5" s="77"/>
      <c r="N5" s="76">
        <f>L5+1</f>
        <v>5</v>
      </c>
      <c r="O5" s="77"/>
      <c r="P5" s="76">
        <f>N5+1</f>
        <v>6</v>
      </c>
      <c r="Q5" s="77"/>
      <c r="R5" s="76">
        <f>P5+1</f>
        <v>7</v>
      </c>
      <c r="S5" s="77"/>
      <c r="T5" s="76">
        <f>R5+1</f>
        <v>8</v>
      </c>
      <c r="U5" s="77"/>
      <c r="V5" s="76">
        <f>T5+1</f>
        <v>9</v>
      </c>
      <c r="W5" s="77"/>
    </row>
    <row r="6" spans="1:26">
      <c r="A6" s="58" t="s">
        <v>963</v>
      </c>
      <c r="B6" s="58" t="s">
        <v>964</v>
      </c>
      <c r="C6" s="58" t="s">
        <v>965</v>
      </c>
      <c r="D6" s="59" t="s">
        <v>946</v>
      </c>
      <c r="E6" s="59" t="s">
        <v>947</v>
      </c>
      <c r="F6" s="59" t="s">
        <v>946</v>
      </c>
      <c r="G6" s="59" t="s">
        <v>947</v>
      </c>
      <c r="H6" s="58" t="s">
        <v>946</v>
      </c>
      <c r="I6" s="58" t="s">
        <v>947</v>
      </c>
      <c r="J6" s="58" t="s">
        <v>946</v>
      </c>
      <c r="K6" s="58" t="s">
        <v>947</v>
      </c>
      <c r="L6" s="58" t="s">
        <v>946</v>
      </c>
      <c r="M6" s="58" t="s">
        <v>947</v>
      </c>
      <c r="N6" s="58" t="s">
        <v>946</v>
      </c>
      <c r="O6" s="58" t="s">
        <v>947</v>
      </c>
      <c r="P6" s="58" t="s">
        <v>946</v>
      </c>
      <c r="Q6" s="58" t="s">
        <v>947</v>
      </c>
      <c r="R6" s="58" t="s">
        <v>946</v>
      </c>
      <c r="S6" s="58" t="s">
        <v>947</v>
      </c>
      <c r="T6" s="58" t="s">
        <v>946</v>
      </c>
      <c r="U6" s="58" t="s">
        <v>947</v>
      </c>
      <c r="V6" s="58" t="s">
        <v>946</v>
      </c>
      <c r="W6" s="58" t="s">
        <v>947</v>
      </c>
    </row>
    <row r="7" spans="1:26">
      <c r="A7" s="337"/>
      <c r="B7" s="61" t="s">
        <v>948</v>
      </c>
      <c r="C7" s="60"/>
      <c r="D7" s="66"/>
      <c r="E7" s="66"/>
      <c r="F7" s="66"/>
      <c r="G7" s="66"/>
      <c r="H7" s="66"/>
      <c r="I7" s="66"/>
      <c r="J7" s="66"/>
      <c r="K7" s="66"/>
      <c r="L7" s="66"/>
      <c r="M7" s="66"/>
      <c r="N7" s="66"/>
      <c r="O7" s="66"/>
      <c r="P7" s="66"/>
      <c r="Q7" s="66"/>
      <c r="R7" s="66"/>
      <c r="S7" s="66"/>
      <c r="T7" s="66"/>
      <c r="U7" s="66"/>
      <c r="V7" s="66"/>
      <c r="W7" s="66"/>
    </row>
    <row r="8" spans="1:26">
      <c r="A8" s="337" t="s">
        <v>5428</v>
      </c>
      <c r="B8" s="61" t="s">
        <v>949</v>
      </c>
      <c r="C8" s="60"/>
      <c r="D8" s="78">
        <f>D9+D10</f>
        <v>0</v>
      </c>
      <c r="E8" s="78">
        <f t="shared" ref="E8:W8" si="0">E9+E10</f>
        <v>0</v>
      </c>
      <c r="F8" s="78">
        <f t="shared" si="0"/>
        <v>0</v>
      </c>
      <c r="G8" s="78">
        <f t="shared" si="0"/>
        <v>0</v>
      </c>
      <c r="H8" s="78">
        <f t="shared" si="0"/>
        <v>0</v>
      </c>
      <c r="I8" s="78">
        <f t="shared" si="0"/>
        <v>0</v>
      </c>
      <c r="J8" s="78">
        <f t="shared" si="0"/>
        <v>0</v>
      </c>
      <c r="K8" s="78">
        <f t="shared" si="0"/>
        <v>0</v>
      </c>
      <c r="L8" s="78">
        <f t="shared" si="0"/>
        <v>0</v>
      </c>
      <c r="M8" s="78">
        <f t="shared" si="0"/>
        <v>0</v>
      </c>
      <c r="N8" s="78">
        <f t="shared" si="0"/>
        <v>0</v>
      </c>
      <c r="O8" s="78">
        <f t="shared" si="0"/>
        <v>0</v>
      </c>
      <c r="P8" s="78">
        <f t="shared" si="0"/>
        <v>0</v>
      </c>
      <c r="Q8" s="78">
        <f t="shared" si="0"/>
        <v>0</v>
      </c>
      <c r="R8" s="78">
        <f t="shared" si="0"/>
        <v>0</v>
      </c>
      <c r="S8" s="78">
        <f t="shared" si="0"/>
        <v>0</v>
      </c>
      <c r="T8" s="78">
        <f t="shared" si="0"/>
        <v>0</v>
      </c>
      <c r="U8" s="78">
        <f t="shared" si="0"/>
        <v>0</v>
      </c>
      <c r="V8" s="78">
        <f t="shared" si="0"/>
        <v>0</v>
      </c>
      <c r="W8" s="78">
        <f t="shared" si="0"/>
        <v>0</v>
      </c>
    </row>
    <row r="9" spans="1:26">
      <c r="A9" s="337"/>
      <c r="B9" s="80" t="s">
        <v>966</v>
      </c>
      <c r="C9" s="60"/>
      <c r="D9" s="66"/>
      <c r="E9" s="66"/>
      <c r="F9" s="66"/>
      <c r="G9" s="66"/>
      <c r="H9" s="66"/>
      <c r="I9" s="66"/>
      <c r="J9" s="66"/>
      <c r="K9" s="66"/>
      <c r="L9" s="66"/>
      <c r="M9" s="66"/>
      <c r="N9" s="66"/>
      <c r="O9" s="66"/>
      <c r="P9" s="66"/>
      <c r="Q9" s="66"/>
      <c r="R9" s="66"/>
      <c r="S9" s="66"/>
      <c r="T9" s="66"/>
      <c r="U9" s="66"/>
      <c r="V9" s="66"/>
      <c r="W9" s="66"/>
    </row>
    <row r="10" spans="1:26">
      <c r="A10" s="338"/>
      <c r="B10" s="81" t="s">
        <v>967</v>
      </c>
      <c r="C10" s="62"/>
      <c r="D10" s="67"/>
      <c r="E10" s="67"/>
      <c r="F10" s="67"/>
      <c r="G10" s="67"/>
      <c r="H10" s="66"/>
      <c r="I10" s="66"/>
      <c r="J10" s="66"/>
      <c r="K10" s="66"/>
      <c r="L10" s="66"/>
      <c r="M10" s="66"/>
      <c r="N10" s="66"/>
      <c r="O10" s="66"/>
      <c r="P10" s="66"/>
      <c r="Q10" s="66"/>
      <c r="R10" s="66"/>
      <c r="S10" s="66"/>
      <c r="T10" s="66"/>
      <c r="U10" s="66"/>
      <c r="V10" s="66"/>
      <c r="W10" s="66"/>
    </row>
    <row r="11" spans="1:26">
      <c r="A11" s="337"/>
      <c r="B11" s="61" t="s">
        <v>948</v>
      </c>
      <c r="C11" s="60"/>
      <c r="D11" s="66"/>
      <c r="E11" s="66"/>
      <c r="F11" s="66"/>
      <c r="G11" s="66"/>
      <c r="H11" s="68"/>
      <c r="I11" s="68"/>
      <c r="J11" s="68"/>
      <c r="K11" s="68"/>
      <c r="L11" s="68"/>
      <c r="M11" s="68"/>
      <c r="N11" s="68"/>
      <c r="O11" s="68"/>
      <c r="P11" s="68"/>
      <c r="Q11" s="68"/>
      <c r="R11" s="68"/>
      <c r="S11" s="68"/>
      <c r="T11" s="68"/>
      <c r="U11" s="68"/>
      <c r="V11" s="68"/>
      <c r="W11" s="68"/>
    </row>
    <row r="12" spans="1:26">
      <c r="A12" s="337" t="s">
        <v>5429</v>
      </c>
      <c r="B12" s="61" t="s">
        <v>949</v>
      </c>
      <c r="C12" s="60"/>
      <c r="D12" s="78">
        <f>D13+D14</f>
        <v>0</v>
      </c>
      <c r="E12" s="78">
        <f t="shared" ref="E12:W12" si="1">E13+E14</f>
        <v>0</v>
      </c>
      <c r="F12" s="78">
        <f t="shared" si="1"/>
        <v>0</v>
      </c>
      <c r="G12" s="78">
        <f t="shared" si="1"/>
        <v>0</v>
      </c>
      <c r="H12" s="78">
        <f t="shared" si="1"/>
        <v>0</v>
      </c>
      <c r="I12" s="78">
        <f t="shared" si="1"/>
        <v>0</v>
      </c>
      <c r="J12" s="78">
        <f t="shared" si="1"/>
        <v>0</v>
      </c>
      <c r="K12" s="78">
        <f t="shared" si="1"/>
        <v>0</v>
      </c>
      <c r="L12" s="78">
        <f t="shared" si="1"/>
        <v>0</v>
      </c>
      <c r="M12" s="78">
        <f t="shared" si="1"/>
        <v>0</v>
      </c>
      <c r="N12" s="78">
        <f t="shared" si="1"/>
        <v>0</v>
      </c>
      <c r="O12" s="78">
        <f t="shared" si="1"/>
        <v>0</v>
      </c>
      <c r="P12" s="78">
        <f t="shared" si="1"/>
        <v>0</v>
      </c>
      <c r="Q12" s="78">
        <f t="shared" si="1"/>
        <v>0</v>
      </c>
      <c r="R12" s="78">
        <f t="shared" si="1"/>
        <v>0</v>
      </c>
      <c r="S12" s="78">
        <f t="shared" si="1"/>
        <v>0</v>
      </c>
      <c r="T12" s="78">
        <f t="shared" si="1"/>
        <v>0</v>
      </c>
      <c r="U12" s="78">
        <f t="shared" si="1"/>
        <v>0</v>
      </c>
      <c r="V12" s="78">
        <f t="shared" si="1"/>
        <v>0</v>
      </c>
      <c r="W12" s="78">
        <f t="shared" si="1"/>
        <v>0</v>
      </c>
    </row>
    <row r="13" spans="1:26">
      <c r="A13" s="337"/>
      <c r="B13" s="80" t="s">
        <v>966</v>
      </c>
      <c r="C13" s="60"/>
      <c r="D13" s="66"/>
      <c r="E13" s="66"/>
      <c r="F13" s="66"/>
      <c r="G13" s="66"/>
      <c r="H13" s="66"/>
      <c r="I13" s="66"/>
      <c r="J13" s="66"/>
      <c r="K13" s="66"/>
      <c r="L13" s="66"/>
      <c r="M13" s="66"/>
      <c r="N13" s="66"/>
      <c r="O13" s="66"/>
      <c r="P13" s="66"/>
      <c r="Q13" s="66"/>
      <c r="R13" s="66"/>
      <c r="S13" s="66"/>
      <c r="T13" s="66"/>
      <c r="U13" s="66"/>
      <c r="V13" s="66"/>
      <c r="W13" s="66"/>
    </row>
    <row r="14" spans="1:26">
      <c r="A14" s="338"/>
      <c r="B14" s="81" t="s">
        <v>967</v>
      </c>
      <c r="C14" s="62"/>
      <c r="D14" s="67"/>
      <c r="E14" s="67"/>
      <c r="F14" s="67"/>
      <c r="G14" s="67"/>
      <c r="H14" s="67"/>
      <c r="I14" s="67"/>
      <c r="J14" s="67"/>
      <c r="K14" s="67"/>
      <c r="L14" s="67"/>
      <c r="M14" s="67"/>
      <c r="N14" s="67"/>
      <c r="O14" s="67"/>
      <c r="P14" s="67"/>
      <c r="Q14" s="67"/>
      <c r="R14" s="67"/>
      <c r="S14" s="67"/>
      <c r="T14" s="67"/>
      <c r="U14" s="67"/>
      <c r="V14" s="67"/>
      <c r="W14" s="67"/>
    </row>
    <row r="15" spans="1:26">
      <c r="A15" s="337"/>
      <c r="B15" s="61" t="s">
        <v>948</v>
      </c>
      <c r="C15" s="60"/>
      <c r="D15" s="66"/>
      <c r="E15" s="66"/>
      <c r="F15" s="66"/>
      <c r="G15" s="66"/>
      <c r="H15" s="66"/>
      <c r="I15" s="66"/>
      <c r="J15" s="66"/>
      <c r="K15" s="66"/>
      <c r="L15" s="66"/>
      <c r="M15" s="66"/>
      <c r="N15" s="66"/>
      <c r="O15" s="66"/>
      <c r="P15" s="66"/>
      <c r="Q15" s="66"/>
      <c r="R15" s="66"/>
      <c r="S15" s="66"/>
      <c r="T15" s="66"/>
      <c r="U15" s="66"/>
      <c r="V15" s="66"/>
      <c r="W15" s="66"/>
    </row>
    <row r="16" spans="1:26">
      <c r="A16" s="337" t="s">
        <v>5430</v>
      </c>
      <c r="B16" s="61" t="s">
        <v>968</v>
      </c>
      <c r="C16" s="60"/>
      <c r="D16" s="78">
        <f>D17+D18</f>
        <v>0</v>
      </c>
      <c r="E16" s="78">
        <f t="shared" ref="E16:W16" si="2">E17+E18</f>
        <v>0</v>
      </c>
      <c r="F16" s="78">
        <f t="shared" si="2"/>
        <v>0</v>
      </c>
      <c r="G16" s="78">
        <f t="shared" si="2"/>
        <v>0</v>
      </c>
      <c r="H16" s="78">
        <f t="shared" si="2"/>
        <v>0</v>
      </c>
      <c r="I16" s="78">
        <f t="shared" si="2"/>
        <v>0</v>
      </c>
      <c r="J16" s="78">
        <f t="shared" si="2"/>
        <v>0</v>
      </c>
      <c r="K16" s="78">
        <f t="shared" si="2"/>
        <v>0</v>
      </c>
      <c r="L16" s="78">
        <f t="shared" si="2"/>
        <v>0</v>
      </c>
      <c r="M16" s="78">
        <f t="shared" si="2"/>
        <v>0</v>
      </c>
      <c r="N16" s="78">
        <f t="shared" si="2"/>
        <v>0</v>
      </c>
      <c r="O16" s="78">
        <f t="shared" si="2"/>
        <v>0</v>
      </c>
      <c r="P16" s="78">
        <f t="shared" si="2"/>
        <v>0</v>
      </c>
      <c r="Q16" s="78">
        <f t="shared" si="2"/>
        <v>0</v>
      </c>
      <c r="R16" s="78">
        <f t="shared" si="2"/>
        <v>0</v>
      </c>
      <c r="S16" s="78">
        <f t="shared" si="2"/>
        <v>0</v>
      </c>
      <c r="T16" s="78">
        <f t="shared" si="2"/>
        <v>0</v>
      </c>
      <c r="U16" s="78">
        <f t="shared" si="2"/>
        <v>0</v>
      </c>
      <c r="V16" s="78">
        <f t="shared" si="2"/>
        <v>0</v>
      </c>
      <c r="W16" s="78">
        <f t="shared" si="2"/>
        <v>0</v>
      </c>
    </row>
    <row r="17" spans="1:26">
      <c r="A17" s="337"/>
      <c r="B17" s="80" t="s">
        <v>966</v>
      </c>
      <c r="C17" s="60"/>
      <c r="D17" s="66"/>
      <c r="E17" s="66"/>
      <c r="F17" s="66"/>
      <c r="G17" s="66"/>
      <c r="H17" s="66"/>
      <c r="I17" s="66"/>
      <c r="J17" s="66"/>
      <c r="K17" s="66"/>
      <c r="L17" s="66"/>
      <c r="M17" s="66"/>
      <c r="N17" s="66"/>
      <c r="O17" s="66"/>
      <c r="P17" s="66"/>
      <c r="Q17" s="66"/>
      <c r="R17" s="66"/>
      <c r="S17" s="66"/>
      <c r="T17" s="66"/>
      <c r="U17" s="66"/>
      <c r="V17" s="66"/>
      <c r="W17" s="66"/>
    </row>
    <row r="18" spans="1:26">
      <c r="A18" s="338"/>
      <c r="B18" s="81" t="s">
        <v>967</v>
      </c>
      <c r="C18" s="62"/>
      <c r="D18" s="67"/>
      <c r="E18" s="67"/>
      <c r="F18" s="67"/>
      <c r="G18" s="67"/>
      <c r="H18" s="67"/>
      <c r="I18" s="67"/>
      <c r="J18" s="67"/>
      <c r="K18" s="67"/>
      <c r="L18" s="67"/>
      <c r="M18" s="67"/>
      <c r="N18" s="67"/>
      <c r="O18" s="67"/>
      <c r="P18" s="67"/>
      <c r="Q18" s="67"/>
      <c r="R18" s="67"/>
      <c r="S18" s="67"/>
      <c r="T18" s="67"/>
      <c r="U18" s="67"/>
      <c r="V18" s="67"/>
      <c r="W18" s="67"/>
    </row>
    <row r="19" spans="1:26" ht="5.25" customHeight="1">
      <c r="A19" s="63"/>
      <c r="B19" s="63"/>
      <c r="C19" s="63"/>
      <c r="D19" s="69"/>
      <c r="E19" s="69"/>
      <c r="F19" s="69"/>
      <c r="G19" s="69"/>
      <c r="H19" s="70"/>
      <c r="I19" s="70"/>
      <c r="J19" s="70"/>
      <c r="K19" s="70"/>
      <c r="L19" s="70"/>
      <c r="M19" s="70"/>
      <c r="N19" s="70"/>
      <c r="O19" s="70"/>
      <c r="P19" s="70"/>
      <c r="Q19" s="70"/>
      <c r="R19" s="70"/>
      <c r="S19" s="70"/>
      <c r="T19" s="70"/>
      <c r="U19" s="70"/>
      <c r="V19" s="70"/>
      <c r="W19" s="70"/>
    </row>
    <row r="20" spans="1:26" ht="9.9499999999999993" customHeight="1">
      <c r="A20" s="82"/>
      <c r="B20" s="83" t="s">
        <v>969</v>
      </c>
      <c r="C20" s="84"/>
      <c r="D20" s="85" t="e">
        <f>E20/(E21+E22)</f>
        <v>#DIV/0!</v>
      </c>
      <c r="E20" s="86">
        <f>E21+E22</f>
        <v>0</v>
      </c>
      <c r="F20" s="85" t="e">
        <f>G20/(G21+G22)</f>
        <v>#DIV/0!</v>
      </c>
      <c r="G20" s="86">
        <f>G21+G22</f>
        <v>0</v>
      </c>
      <c r="H20" s="85" t="e">
        <f>I20/(I21+I22)</f>
        <v>#DIV/0!</v>
      </c>
      <c r="I20" s="86">
        <f>I21+I22</f>
        <v>0</v>
      </c>
      <c r="J20" s="85" t="e">
        <f>K20/(K21+K22)</f>
        <v>#DIV/0!</v>
      </c>
      <c r="K20" s="86">
        <f>K21+K22</f>
        <v>0</v>
      </c>
      <c r="L20" s="85" t="e">
        <f>M20/(M21+M22)</f>
        <v>#DIV/0!</v>
      </c>
      <c r="M20" s="87">
        <f>M21+M22</f>
        <v>0</v>
      </c>
      <c r="N20" s="85" t="e">
        <f>O20/(O21+O22)</f>
        <v>#DIV/0!</v>
      </c>
      <c r="O20" s="86">
        <f>O21+O22</f>
        <v>0</v>
      </c>
      <c r="P20" s="85" t="e">
        <f>Q20/(Q21+Q22)</f>
        <v>#DIV/0!</v>
      </c>
      <c r="Q20" s="86">
        <f>Q21+Q22</f>
        <v>0</v>
      </c>
      <c r="R20" s="85" t="e">
        <f>S20/(S21+S22)</f>
        <v>#DIV/0!</v>
      </c>
      <c r="S20" s="86">
        <f>S21+S22</f>
        <v>0</v>
      </c>
      <c r="T20" s="85" t="e">
        <f>U20/(U21+U22)</f>
        <v>#DIV/0!</v>
      </c>
      <c r="U20" s="86">
        <f>U21+U22</f>
        <v>0</v>
      </c>
      <c r="V20" s="85" t="e">
        <f>W20/(W21+W22)</f>
        <v>#DIV/0!</v>
      </c>
      <c r="W20" s="87">
        <f>W21+W22</f>
        <v>0</v>
      </c>
    </row>
    <row r="21" spans="1:26" ht="9.9499999999999993" customHeight="1">
      <c r="A21" s="88"/>
      <c r="B21" s="89" t="s">
        <v>948</v>
      </c>
      <c r="C21" s="90"/>
      <c r="D21" s="91" t="e">
        <f>E21/E20</f>
        <v>#DIV/0!</v>
      </c>
      <c r="E21" s="71">
        <f>E7+E11+E15</f>
        <v>0</v>
      </c>
      <c r="F21" s="91" t="e">
        <f>G21/G20</f>
        <v>#DIV/0!</v>
      </c>
      <c r="G21" s="71">
        <f>G7+G11+G15</f>
        <v>0</v>
      </c>
      <c r="H21" s="91" t="e">
        <f>I21/I20</f>
        <v>#DIV/0!</v>
      </c>
      <c r="I21" s="71">
        <f>I7+I11+I15</f>
        <v>0</v>
      </c>
      <c r="J21" s="91" t="e">
        <f>K21/K20</f>
        <v>#DIV/0!</v>
      </c>
      <c r="K21" s="71">
        <f>K7+K11+K15</f>
        <v>0</v>
      </c>
      <c r="L21" s="91" t="e">
        <f>M21/M20</f>
        <v>#DIV/0!</v>
      </c>
      <c r="M21" s="71">
        <f>M7+M11+M15</f>
        <v>0</v>
      </c>
      <c r="N21" s="91" t="e">
        <f>O21/O20</f>
        <v>#DIV/0!</v>
      </c>
      <c r="O21" s="71">
        <f>O7+O11+O15</f>
        <v>0</v>
      </c>
      <c r="P21" s="91" t="e">
        <f>Q21/Q20</f>
        <v>#DIV/0!</v>
      </c>
      <c r="Q21" s="71">
        <f>Q7+Q11+Q15</f>
        <v>0</v>
      </c>
      <c r="R21" s="91" t="e">
        <f>S21/S20</f>
        <v>#DIV/0!</v>
      </c>
      <c r="S21" s="71">
        <f>S7+S11+S15</f>
        <v>0</v>
      </c>
      <c r="T21" s="91" t="e">
        <f>U21/U20</f>
        <v>#DIV/0!</v>
      </c>
      <c r="U21" s="71">
        <f>U7+U11+U15</f>
        <v>0</v>
      </c>
      <c r="V21" s="91" t="e">
        <f>W21/W20</f>
        <v>#DIV/0!</v>
      </c>
      <c r="W21" s="92">
        <f>W7+W11+W15</f>
        <v>0</v>
      </c>
    </row>
    <row r="22" spans="1:26" ht="9.9499999999999993" customHeight="1">
      <c r="A22" s="93" t="s">
        <v>921</v>
      </c>
      <c r="B22" s="94" t="s">
        <v>949</v>
      </c>
      <c r="C22" s="95"/>
      <c r="D22" s="96" t="e">
        <f>E22/E20</f>
        <v>#DIV/0!</v>
      </c>
      <c r="E22" s="79">
        <f>E23+E24</f>
        <v>0</v>
      </c>
      <c r="F22" s="96" t="e">
        <f>G22/G20</f>
        <v>#DIV/0!</v>
      </c>
      <c r="G22" s="79">
        <f>G23+G24</f>
        <v>0</v>
      </c>
      <c r="H22" s="96" t="e">
        <f>I22/I20</f>
        <v>#DIV/0!</v>
      </c>
      <c r="I22" s="79">
        <f>I23+I24</f>
        <v>0</v>
      </c>
      <c r="J22" s="96" t="e">
        <f>K22/K20</f>
        <v>#DIV/0!</v>
      </c>
      <c r="K22" s="79">
        <f>K23+K24</f>
        <v>0</v>
      </c>
      <c r="L22" s="96" t="e">
        <f>M22/M20</f>
        <v>#DIV/0!</v>
      </c>
      <c r="M22" s="79">
        <f>M23+M24</f>
        <v>0</v>
      </c>
      <c r="N22" s="96" t="e">
        <f>O22/O20</f>
        <v>#DIV/0!</v>
      </c>
      <c r="O22" s="79">
        <f>O23+O24</f>
        <v>0</v>
      </c>
      <c r="P22" s="96" t="e">
        <f>Q22/Q20</f>
        <v>#DIV/0!</v>
      </c>
      <c r="Q22" s="79">
        <f>Q23+Q24</f>
        <v>0</v>
      </c>
      <c r="R22" s="96" t="e">
        <f>S22/S20</f>
        <v>#DIV/0!</v>
      </c>
      <c r="S22" s="79">
        <f>S23+S24</f>
        <v>0</v>
      </c>
      <c r="T22" s="96" t="e">
        <f>U22/U20</f>
        <v>#DIV/0!</v>
      </c>
      <c r="U22" s="79">
        <f>U23+U24</f>
        <v>0</v>
      </c>
      <c r="V22" s="96" t="e">
        <f>W22/W20</f>
        <v>#DIV/0!</v>
      </c>
      <c r="W22" s="97">
        <f>W23+W24</f>
        <v>0</v>
      </c>
    </row>
    <row r="23" spans="1:26" ht="9.9499999999999993" customHeight="1">
      <c r="A23" s="88"/>
      <c r="B23" s="98" t="s">
        <v>966</v>
      </c>
      <c r="C23" s="99"/>
      <c r="D23" s="100" t="e">
        <f>E23/E20</f>
        <v>#DIV/0!</v>
      </c>
      <c r="E23" s="72">
        <f>E9+E13+E17</f>
        <v>0</v>
      </c>
      <c r="F23" s="100" t="e">
        <f>G23/G20</f>
        <v>#DIV/0!</v>
      </c>
      <c r="G23" s="72">
        <f>G9+G13+G17</f>
        <v>0</v>
      </c>
      <c r="H23" s="100" t="e">
        <f>I23/I20</f>
        <v>#DIV/0!</v>
      </c>
      <c r="I23" s="72">
        <f>I9+I13+I17</f>
        <v>0</v>
      </c>
      <c r="J23" s="100" t="e">
        <f>K23/K20</f>
        <v>#DIV/0!</v>
      </c>
      <c r="K23" s="72">
        <f>K9+K13+K17</f>
        <v>0</v>
      </c>
      <c r="L23" s="100" t="e">
        <f>M23/M20</f>
        <v>#DIV/0!</v>
      </c>
      <c r="M23" s="72">
        <f>M9+M13+M17</f>
        <v>0</v>
      </c>
      <c r="N23" s="100" t="e">
        <f>O23/O20</f>
        <v>#DIV/0!</v>
      </c>
      <c r="O23" s="72">
        <f>O9+O13+O17</f>
        <v>0</v>
      </c>
      <c r="P23" s="100" t="e">
        <f>Q23/Q20</f>
        <v>#DIV/0!</v>
      </c>
      <c r="Q23" s="72">
        <f>Q9+Q13+Q17</f>
        <v>0</v>
      </c>
      <c r="R23" s="100" t="e">
        <f>S23/S20</f>
        <v>#DIV/0!</v>
      </c>
      <c r="S23" s="72">
        <f>S9+S13+S17</f>
        <v>0</v>
      </c>
      <c r="T23" s="100" t="e">
        <f>U23/U20</f>
        <v>#DIV/0!</v>
      </c>
      <c r="U23" s="72">
        <f>U9+U13+U17</f>
        <v>0</v>
      </c>
      <c r="V23" s="100" t="e">
        <f>W23/W20</f>
        <v>#DIV/0!</v>
      </c>
      <c r="W23" s="101">
        <f>W9+W13+W17</f>
        <v>0</v>
      </c>
    </row>
    <row r="24" spans="1:26" ht="9.9499999999999993" customHeight="1">
      <c r="A24" s="102"/>
      <c r="B24" s="103" t="s">
        <v>967</v>
      </c>
      <c r="C24" s="104"/>
      <c r="D24" s="105" t="e">
        <f>E24/E20</f>
        <v>#DIV/0!</v>
      </c>
      <c r="E24" s="73">
        <f>E10+E14+E18</f>
        <v>0</v>
      </c>
      <c r="F24" s="105" t="e">
        <f>G24/G20</f>
        <v>#DIV/0!</v>
      </c>
      <c r="G24" s="73">
        <f>G10+G14+G18</f>
        <v>0</v>
      </c>
      <c r="H24" s="105" t="e">
        <f>I24/I20</f>
        <v>#DIV/0!</v>
      </c>
      <c r="I24" s="73">
        <f>I10+I14+I18</f>
        <v>0</v>
      </c>
      <c r="J24" s="105" t="e">
        <f>K24/K20</f>
        <v>#DIV/0!</v>
      </c>
      <c r="K24" s="73">
        <f>K10+K14+K18</f>
        <v>0</v>
      </c>
      <c r="L24" s="105" t="e">
        <f>M24/M20</f>
        <v>#DIV/0!</v>
      </c>
      <c r="M24" s="73">
        <f>M10+M14+M18</f>
        <v>0</v>
      </c>
      <c r="N24" s="105" t="e">
        <f>O24/O20</f>
        <v>#DIV/0!</v>
      </c>
      <c r="O24" s="73">
        <f>O10+O14+O18</f>
        <v>0</v>
      </c>
      <c r="P24" s="105" t="e">
        <f>Q24/Q20</f>
        <v>#DIV/0!</v>
      </c>
      <c r="Q24" s="73">
        <f>Q10+Q14+Q18</f>
        <v>0</v>
      </c>
      <c r="R24" s="105" t="e">
        <f>S24/S20</f>
        <v>#DIV/0!</v>
      </c>
      <c r="S24" s="73">
        <f>S10+S14+S18</f>
        <v>0</v>
      </c>
      <c r="T24" s="105" t="e">
        <f>U24/U20</f>
        <v>#DIV/0!</v>
      </c>
      <c r="U24" s="73">
        <f>U10+U14+U18</f>
        <v>0</v>
      </c>
      <c r="V24" s="105" t="e">
        <f>W24/W20</f>
        <v>#DIV/0!</v>
      </c>
      <c r="W24" s="106">
        <f>W10+W14+W18</f>
        <v>0</v>
      </c>
    </row>
    <row r="25" spans="1:26">
      <c r="A25" s="107"/>
      <c r="B25" s="108"/>
      <c r="C25" s="90"/>
      <c r="D25" s="109"/>
      <c r="E25" s="99"/>
      <c r="F25" s="109"/>
      <c r="G25" s="109"/>
      <c r="H25" s="109"/>
      <c r="I25" s="109"/>
      <c r="J25" s="109"/>
      <c r="K25" s="109"/>
      <c r="L25" s="109"/>
      <c r="M25" s="109"/>
      <c r="N25" s="109"/>
      <c r="O25" s="109"/>
      <c r="P25" s="109"/>
      <c r="Q25" s="109"/>
      <c r="R25" s="109"/>
      <c r="S25" s="109"/>
      <c r="T25" s="109"/>
      <c r="U25" s="109"/>
      <c r="V25" s="109"/>
      <c r="W25" s="109"/>
    </row>
    <row r="26" spans="1:26">
      <c r="A26" s="107"/>
      <c r="B26" s="110"/>
      <c r="C26" s="99"/>
      <c r="D26" s="109"/>
      <c r="E26" s="99"/>
      <c r="F26" s="109"/>
      <c r="G26" s="109"/>
      <c r="H26" s="109"/>
      <c r="I26" s="109"/>
      <c r="J26" s="109"/>
      <c r="K26" s="109"/>
      <c r="L26" s="109"/>
      <c r="M26" s="109"/>
      <c r="N26" s="109"/>
      <c r="O26" s="109"/>
      <c r="P26" s="109"/>
      <c r="Q26" s="109"/>
      <c r="R26" s="109"/>
      <c r="S26" s="109"/>
      <c r="T26" s="109"/>
      <c r="U26" s="109"/>
      <c r="V26" s="109"/>
      <c r="W26" s="109"/>
    </row>
    <row r="27" spans="1:26" ht="24" customHeight="1">
      <c r="A27" s="589"/>
      <c r="B27" s="588"/>
      <c r="C27" s="612" t="s">
        <v>2506</v>
      </c>
      <c r="D27" s="612"/>
      <c r="E27" s="588"/>
      <c r="F27" s="588"/>
      <c r="G27" s="588"/>
      <c r="H27" s="588"/>
      <c r="I27" s="588"/>
      <c r="J27" s="588"/>
      <c r="K27" s="588"/>
      <c r="L27" s="588"/>
      <c r="M27" s="590"/>
      <c r="N27" s="612" t="s">
        <v>2506</v>
      </c>
      <c r="O27" s="588"/>
      <c r="P27" s="588"/>
      <c r="Q27" s="588"/>
      <c r="R27" s="588"/>
      <c r="S27" s="588"/>
      <c r="T27" s="588"/>
      <c r="U27" s="588"/>
      <c r="V27" s="588"/>
      <c r="W27" s="590"/>
      <c r="X27" s="591"/>
      <c r="Y27" s="344"/>
      <c r="Z27" s="344"/>
    </row>
    <row r="28" spans="1:26" ht="11.25">
      <c r="I28" s="65"/>
      <c r="M28" s="360" t="s">
        <v>2487</v>
      </c>
      <c r="W28" s="339" t="s">
        <v>5455</v>
      </c>
    </row>
    <row r="29" spans="1:26">
      <c r="A29" s="111"/>
      <c r="B29" s="57" t="s">
        <v>971</v>
      </c>
      <c r="C29" s="57"/>
      <c r="D29" s="74" t="str">
        <f>IF('F1'!AP37="","0",YEAR('F1'!AP37))</f>
        <v>0</v>
      </c>
      <c r="E29" s="75"/>
      <c r="F29" s="74">
        <f>D29+1</f>
        <v>1</v>
      </c>
      <c r="G29" s="75"/>
      <c r="H29" s="76">
        <f>F29+1</f>
        <v>2</v>
      </c>
      <c r="I29" s="77"/>
      <c r="J29" s="76">
        <f>H29+1</f>
        <v>3</v>
      </c>
      <c r="K29" s="77"/>
      <c r="L29" s="76">
        <f>J29+1</f>
        <v>4</v>
      </c>
      <c r="M29" s="77"/>
      <c r="N29" s="76">
        <f>L29+1</f>
        <v>5</v>
      </c>
      <c r="O29" s="77"/>
      <c r="P29" s="76">
        <f>N29+1</f>
        <v>6</v>
      </c>
      <c r="Q29" s="77"/>
      <c r="R29" s="76">
        <f>P29+1</f>
        <v>7</v>
      </c>
      <c r="S29" s="77"/>
      <c r="T29" s="76">
        <f>R29+1</f>
        <v>8</v>
      </c>
      <c r="U29" s="77"/>
      <c r="V29" s="76">
        <f>T29+1</f>
        <v>9</v>
      </c>
      <c r="W29" s="77"/>
    </row>
    <row r="30" spans="1:26">
      <c r="A30" s="58" t="s">
        <v>963</v>
      </c>
      <c r="B30" s="58" t="s">
        <v>970</v>
      </c>
      <c r="C30" s="58" t="s">
        <v>965</v>
      </c>
      <c r="D30" s="59" t="s">
        <v>946</v>
      </c>
      <c r="E30" s="59" t="s">
        <v>947</v>
      </c>
      <c r="F30" s="59" t="s">
        <v>946</v>
      </c>
      <c r="G30" s="59" t="s">
        <v>947</v>
      </c>
      <c r="H30" s="58" t="s">
        <v>946</v>
      </c>
      <c r="I30" s="58" t="s">
        <v>947</v>
      </c>
      <c r="J30" s="58" t="s">
        <v>946</v>
      </c>
      <c r="K30" s="58" t="s">
        <v>947</v>
      </c>
      <c r="L30" s="58" t="s">
        <v>946</v>
      </c>
      <c r="M30" s="58" t="s">
        <v>947</v>
      </c>
      <c r="N30" s="58" t="s">
        <v>946</v>
      </c>
      <c r="O30" s="58" t="s">
        <v>947</v>
      </c>
      <c r="P30" s="58" t="s">
        <v>946</v>
      </c>
      <c r="Q30" s="58" t="s">
        <v>947</v>
      </c>
      <c r="R30" s="58" t="s">
        <v>946</v>
      </c>
      <c r="S30" s="58" t="s">
        <v>947</v>
      </c>
      <c r="T30" s="58" t="s">
        <v>946</v>
      </c>
      <c r="U30" s="58" t="s">
        <v>947</v>
      </c>
      <c r="V30" s="58" t="s">
        <v>946</v>
      </c>
      <c r="W30" s="58" t="s">
        <v>947</v>
      </c>
    </row>
    <row r="31" spans="1:26">
      <c r="A31" s="337"/>
      <c r="B31" s="61" t="s">
        <v>948</v>
      </c>
      <c r="C31" s="60"/>
      <c r="D31" s="66"/>
      <c r="E31" s="66"/>
      <c r="F31" s="66"/>
      <c r="G31" s="66"/>
      <c r="H31" s="66"/>
      <c r="I31" s="66"/>
      <c r="J31" s="66"/>
      <c r="K31" s="66"/>
      <c r="L31" s="66"/>
      <c r="M31" s="66"/>
      <c r="N31" s="66"/>
      <c r="O31" s="66"/>
      <c r="P31" s="66"/>
      <c r="Q31" s="66"/>
      <c r="R31" s="66"/>
      <c r="S31" s="66"/>
      <c r="T31" s="66"/>
      <c r="U31" s="66"/>
      <c r="V31" s="66"/>
      <c r="W31" s="66"/>
    </row>
    <row r="32" spans="1:26">
      <c r="A32" s="337" t="s">
        <v>5431</v>
      </c>
      <c r="B32" s="61" t="s">
        <v>949</v>
      </c>
      <c r="C32" s="60"/>
      <c r="D32" s="78">
        <f>D33+D34</f>
        <v>0</v>
      </c>
      <c r="E32" s="78">
        <f t="shared" ref="E32:W32" si="3">E33+E34</f>
        <v>0</v>
      </c>
      <c r="F32" s="78">
        <f t="shared" si="3"/>
        <v>0</v>
      </c>
      <c r="G32" s="78">
        <f t="shared" si="3"/>
        <v>0</v>
      </c>
      <c r="H32" s="78">
        <f t="shared" si="3"/>
        <v>0</v>
      </c>
      <c r="I32" s="78">
        <f t="shared" si="3"/>
        <v>0</v>
      </c>
      <c r="J32" s="78">
        <f t="shared" si="3"/>
        <v>0</v>
      </c>
      <c r="K32" s="78">
        <f t="shared" si="3"/>
        <v>0</v>
      </c>
      <c r="L32" s="78">
        <f t="shared" si="3"/>
        <v>0</v>
      </c>
      <c r="M32" s="78">
        <f t="shared" si="3"/>
        <v>0</v>
      </c>
      <c r="N32" s="78">
        <f t="shared" si="3"/>
        <v>0</v>
      </c>
      <c r="O32" s="78">
        <f t="shared" si="3"/>
        <v>0</v>
      </c>
      <c r="P32" s="78">
        <f t="shared" si="3"/>
        <v>0</v>
      </c>
      <c r="Q32" s="78">
        <f t="shared" si="3"/>
        <v>0</v>
      </c>
      <c r="R32" s="78">
        <f t="shared" si="3"/>
        <v>0</v>
      </c>
      <c r="S32" s="78">
        <f t="shared" si="3"/>
        <v>0</v>
      </c>
      <c r="T32" s="78">
        <f t="shared" si="3"/>
        <v>0</v>
      </c>
      <c r="U32" s="78">
        <f t="shared" si="3"/>
        <v>0</v>
      </c>
      <c r="V32" s="78">
        <f t="shared" si="3"/>
        <v>0</v>
      </c>
      <c r="W32" s="78">
        <f t="shared" si="3"/>
        <v>0</v>
      </c>
    </row>
    <row r="33" spans="1:23">
      <c r="A33" s="337"/>
      <c r="B33" s="80" t="s">
        <v>966</v>
      </c>
      <c r="C33" s="60"/>
      <c r="D33" s="66"/>
      <c r="E33" s="66"/>
      <c r="F33" s="66"/>
      <c r="G33" s="66"/>
      <c r="H33" s="66"/>
      <c r="I33" s="66"/>
      <c r="J33" s="66"/>
      <c r="K33" s="66"/>
      <c r="L33" s="66"/>
      <c r="M33" s="66"/>
      <c r="N33" s="66"/>
      <c r="O33" s="66"/>
      <c r="P33" s="66"/>
      <c r="Q33" s="66"/>
      <c r="R33" s="66"/>
      <c r="S33" s="66"/>
      <c r="T33" s="66"/>
      <c r="U33" s="66"/>
      <c r="V33" s="66"/>
      <c r="W33" s="66"/>
    </row>
    <row r="34" spans="1:23">
      <c r="A34" s="338"/>
      <c r="B34" s="81" t="s">
        <v>967</v>
      </c>
      <c r="C34" s="62"/>
      <c r="D34" s="67"/>
      <c r="E34" s="67"/>
      <c r="F34" s="67"/>
      <c r="G34" s="67"/>
      <c r="H34" s="66"/>
      <c r="I34" s="66"/>
      <c r="J34" s="66"/>
      <c r="K34" s="66"/>
      <c r="L34" s="66"/>
      <c r="M34" s="66"/>
      <c r="N34" s="66"/>
      <c r="O34" s="66"/>
      <c r="P34" s="66"/>
      <c r="Q34" s="66"/>
      <c r="R34" s="66"/>
      <c r="S34" s="66"/>
      <c r="T34" s="66"/>
      <c r="U34" s="66"/>
      <c r="V34" s="66"/>
      <c r="W34" s="66"/>
    </row>
    <row r="35" spans="1:23">
      <c r="A35" s="337"/>
      <c r="B35" s="61" t="s">
        <v>948</v>
      </c>
      <c r="C35" s="60"/>
      <c r="D35" s="66"/>
      <c r="E35" s="66"/>
      <c r="F35" s="66"/>
      <c r="G35" s="66"/>
      <c r="H35" s="68"/>
      <c r="I35" s="68"/>
      <c r="J35" s="68"/>
      <c r="K35" s="68"/>
      <c r="L35" s="68"/>
      <c r="M35" s="68"/>
      <c r="N35" s="68"/>
      <c r="O35" s="68"/>
      <c r="P35" s="68"/>
      <c r="Q35" s="68"/>
      <c r="R35" s="68"/>
      <c r="S35" s="68"/>
      <c r="T35" s="68"/>
      <c r="U35" s="68"/>
      <c r="V35" s="68"/>
      <c r="W35" s="68"/>
    </row>
    <row r="36" spans="1:23">
      <c r="A36" s="337" t="s">
        <v>5432</v>
      </c>
      <c r="B36" s="61" t="s">
        <v>949</v>
      </c>
      <c r="C36" s="60"/>
      <c r="D36" s="78">
        <f>D37+D38</f>
        <v>0</v>
      </c>
      <c r="E36" s="78">
        <f t="shared" ref="E36:W36" si="4">E37+E38</f>
        <v>0</v>
      </c>
      <c r="F36" s="78">
        <f t="shared" si="4"/>
        <v>0</v>
      </c>
      <c r="G36" s="78">
        <f t="shared" si="4"/>
        <v>0</v>
      </c>
      <c r="H36" s="78">
        <f t="shared" si="4"/>
        <v>0</v>
      </c>
      <c r="I36" s="78">
        <f t="shared" si="4"/>
        <v>0</v>
      </c>
      <c r="J36" s="78">
        <f t="shared" si="4"/>
        <v>0</v>
      </c>
      <c r="K36" s="78">
        <f t="shared" si="4"/>
        <v>0</v>
      </c>
      <c r="L36" s="78">
        <f t="shared" si="4"/>
        <v>0</v>
      </c>
      <c r="M36" s="78">
        <f t="shared" si="4"/>
        <v>0</v>
      </c>
      <c r="N36" s="78">
        <f t="shared" si="4"/>
        <v>0</v>
      </c>
      <c r="O36" s="78">
        <f t="shared" si="4"/>
        <v>0</v>
      </c>
      <c r="P36" s="78">
        <f t="shared" si="4"/>
        <v>0</v>
      </c>
      <c r="Q36" s="78">
        <f t="shared" si="4"/>
        <v>0</v>
      </c>
      <c r="R36" s="78">
        <f t="shared" si="4"/>
        <v>0</v>
      </c>
      <c r="S36" s="78">
        <f t="shared" si="4"/>
        <v>0</v>
      </c>
      <c r="T36" s="78">
        <f t="shared" si="4"/>
        <v>0</v>
      </c>
      <c r="U36" s="78">
        <f t="shared" si="4"/>
        <v>0</v>
      </c>
      <c r="V36" s="78">
        <f t="shared" si="4"/>
        <v>0</v>
      </c>
      <c r="W36" s="78">
        <f t="shared" si="4"/>
        <v>0</v>
      </c>
    </row>
    <row r="37" spans="1:23">
      <c r="A37" s="337"/>
      <c r="B37" s="80" t="s">
        <v>966</v>
      </c>
      <c r="C37" s="60"/>
      <c r="D37" s="66"/>
      <c r="E37" s="66"/>
      <c r="F37" s="66"/>
      <c r="G37" s="66"/>
      <c r="H37" s="66"/>
      <c r="I37" s="66"/>
      <c r="J37" s="66"/>
      <c r="K37" s="66"/>
      <c r="L37" s="66"/>
      <c r="M37" s="66"/>
      <c r="N37" s="66"/>
      <c r="O37" s="66"/>
      <c r="P37" s="66"/>
      <c r="Q37" s="66"/>
      <c r="R37" s="66"/>
      <c r="S37" s="66"/>
      <c r="T37" s="66"/>
      <c r="U37" s="66"/>
      <c r="V37" s="66"/>
      <c r="W37" s="66"/>
    </row>
    <row r="38" spans="1:23">
      <c r="A38" s="338"/>
      <c r="B38" s="81" t="s">
        <v>967</v>
      </c>
      <c r="C38" s="62"/>
      <c r="D38" s="67"/>
      <c r="E38" s="67"/>
      <c r="F38" s="67"/>
      <c r="G38" s="67"/>
      <c r="H38" s="67"/>
      <c r="I38" s="67"/>
      <c r="J38" s="67"/>
      <c r="K38" s="67"/>
      <c r="L38" s="67"/>
      <c r="M38" s="67"/>
      <c r="N38" s="67"/>
      <c r="O38" s="67"/>
      <c r="P38" s="67"/>
      <c r="Q38" s="67"/>
      <c r="R38" s="67"/>
      <c r="S38" s="67"/>
      <c r="T38" s="67"/>
      <c r="U38" s="67"/>
      <c r="V38" s="67"/>
      <c r="W38" s="67"/>
    </row>
    <row r="39" spans="1:23">
      <c r="A39" s="337"/>
      <c r="B39" s="61" t="s">
        <v>948</v>
      </c>
      <c r="C39" s="60"/>
      <c r="D39" s="66"/>
      <c r="E39" s="66"/>
      <c r="F39" s="66"/>
      <c r="G39" s="66"/>
      <c r="H39" s="66"/>
      <c r="I39" s="66"/>
      <c r="J39" s="66"/>
      <c r="K39" s="66"/>
      <c r="L39" s="66"/>
      <c r="M39" s="66"/>
      <c r="N39" s="66"/>
      <c r="O39" s="66"/>
      <c r="P39" s="66"/>
      <c r="Q39" s="66"/>
      <c r="R39" s="66"/>
      <c r="S39" s="66"/>
      <c r="T39" s="66"/>
      <c r="U39" s="66"/>
      <c r="V39" s="66"/>
      <c r="W39" s="66"/>
    </row>
    <row r="40" spans="1:23">
      <c r="A40" s="337" t="s">
        <v>5433</v>
      </c>
      <c r="B40" s="61" t="s">
        <v>968</v>
      </c>
      <c r="C40" s="60"/>
      <c r="D40" s="78">
        <f>D41+D42</f>
        <v>0</v>
      </c>
      <c r="E40" s="78">
        <f t="shared" ref="E40:W40" si="5">E41+E42</f>
        <v>0</v>
      </c>
      <c r="F40" s="78">
        <f t="shared" si="5"/>
        <v>0</v>
      </c>
      <c r="G40" s="78">
        <f t="shared" si="5"/>
        <v>0</v>
      </c>
      <c r="H40" s="78">
        <f t="shared" si="5"/>
        <v>0</v>
      </c>
      <c r="I40" s="78">
        <f t="shared" si="5"/>
        <v>0</v>
      </c>
      <c r="J40" s="78">
        <f t="shared" si="5"/>
        <v>0</v>
      </c>
      <c r="K40" s="78">
        <f t="shared" si="5"/>
        <v>0</v>
      </c>
      <c r="L40" s="78">
        <f t="shared" si="5"/>
        <v>0</v>
      </c>
      <c r="M40" s="78">
        <f t="shared" si="5"/>
        <v>0</v>
      </c>
      <c r="N40" s="78">
        <f t="shared" si="5"/>
        <v>0</v>
      </c>
      <c r="O40" s="78">
        <f t="shared" si="5"/>
        <v>0</v>
      </c>
      <c r="P40" s="78">
        <f t="shared" si="5"/>
        <v>0</v>
      </c>
      <c r="Q40" s="78">
        <f t="shared" si="5"/>
        <v>0</v>
      </c>
      <c r="R40" s="78">
        <f t="shared" si="5"/>
        <v>0</v>
      </c>
      <c r="S40" s="78">
        <f t="shared" si="5"/>
        <v>0</v>
      </c>
      <c r="T40" s="78">
        <f t="shared" si="5"/>
        <v>0</v>
      </c>
      <c r="U40" s="78">
        <f t="shared" si="5"/>
        <v>0</v>
      </c>
      <c r="V40" s="78">
        <f t="shared" si="5"/>
        <v>0</v>
      </c>
      <c r="W40" s="78">
        <f t="shared" si="5"/>
        <v>0</v>
      </c>
    </row>
    <row r="41" spans="1:23">
      <c r="A41" s="337"/>
      <c r="B41" s="80" t="s">
        <v>966</v>
      </c>
      <c r="C41" s="60"/>
      <c r="D41" s="66"/>
      <c r="E41" s="66"/>
      <c r="F41" s="66"/>
      <c r="G41" s="66"/>
      <c r="H41" s="66"/>
      <c r="I41" s="66"/>
      <c r="J41" s="66"/>
      <c r="K41" s="66"/>
      <c r="L41" s="66"/>
      <c r="M41" s="66"/>
      <c r="N41" s="66"/>
      <c r="O41" s="66"/>
      <c r="P41" s="66"/>
      <c r="Q41" s="66"/>
      <c r="R41" s="66"/>
      <c r="S41" s="66"/>
      <c r="T41" s="66"/>
      <c r="U41" s="66"/>
      <c r="V41" s="66"/>
      <c r="W41" s="66"/>
    </row>
    <row r="42" spans="1:23">
      <c r="A42" s="338"/>
      <c r="B42" s="81" t="s">
        <v>967</v>
      </c>
      <c r="C42" s="62"/>
      <c r="D42" s="67"/>
      <c r="E42" s="67"/>
      <c r="F42" s="67"/>
      <c r="G42" s="67"/>
      <c r="H42" s="67"/>
      <c r="I42" s="67"/>
      <c r="J42" s="67"/>
      <c r="K42" s="67"/>
      <c r="L42" s="67"/>
      <c r="M42" s="67"/>
      <c r="N42" s="67"/>
      <c r="O42" s="67"/>
      <c r="P42" s="67"/>
      <c r="Q42" s="67"/>
      <c r="R42" s="67"/>
      <c r="S42" s="67"/>
      <c r="T42" s="67"/>
      <c r="U42" s="67"/>
      <c r="V42" s="67"/>
      <c r="W42" s="67"/>
    </row>
    <row r="43" spans="1:23" ht="6" customHeight="1">
      <c r="A43" s="63"/>
      <c r="B43" s="63"/>
      <c r="C43" s="63"/>
      <c r="D43" s="63"/>
      <c r="E43" s="63"/>
      <c r="F43" s="63"/>
      <c r="G43" s="63"/>
      <c r="H43" s="64"/>
      <c r="I43" s="64"/>
      <c r="J43" s="64"/>
      <c r="K43" s="64"/>
      <c r="L43" s="64"/>
      <c r="M43" s="64"/>
      <c r="N43" s="64"/>
      <c r="O43" s="64"/>
      <c r="P43" s="64"/>
      <c r="Q43" s="64"/>
      <c r="R43" s="64"/>
      <c r="S43" s="64"/>
      <c r="T43" s="64"/>
      <c r="U43" s="64"/>
      <c r="V43" s="64"/>
      <c r="W43" s="64"/>
    </row>
    <row r="44" spans="1:23">
      <c r="A44" s="82"/>
      <c r="B44" s="83" t="s">
        <v>5447</v>
      </c>
      <c r="C44" s="84"/>
      <c r="D44" s="85" t="e">
        <f>E44/(E45+E46)</f>
        <v>#DIV/0!</v>
      </c>
      <c r="E44" s="86">
        <f>E45+E46</f>
        <v>0</v>
      </c>
      <c r="F44" s="85" t="e">
        <f>G44/(G45+G46)</f>
        <v>#DIV/0!</v>
      </c>
      <c r="G44" s="86">
        <f>G45+G46</f>
        <v>0</v>
      </c>
      <c r="H44" s="85" t="e">
        <f>I44/(I45+I46)</f>
        <v>#DIV/0!</v>
      </c>
      <c r="I44" s="86">
        <f>I45+I46</f>
        <v>0</v>
      </c>
      <c r="J44" s="85" t="e">
        <f>K44/(K45+K46)</f>
        <v>#DIV/0!</v>
      </c>
      <c r="K44" s="86">
        <f>K45+K46</f>
        <v>0</v>
      </c>
      <c r="L44" s="85" t="e">
        <f>M44/(M45+M46)</f>
        <v>#DIV/0!</v>
      </c>
      <c r="M44" s="87">
        <f>M45+M46</f>
        <v>0</v>
      </c>
      <c r="N44" s="85" t="e">
        <f>O44/(O45+O46)</f>
        <v>#DIV/0!</v>
      </c>
      <c r="O44" s="86">
        <f>O45+O46</f>
        <v>0</v>
      </c>
      <c r="P44" s="85" t="e">
        <f>Q44/(Q45+Q46)</f>
        <v>#DIV/0!</v>
      </c>
      <c r="Q44" s="86">
        <f>Q45+Q46</f>
        <v>0</v>
      </c>
      <c r="R44" s="85" t="e">
        <f>S44/(S45+S46)</f>
        <v>#DIV/0!</v>
      </c>
      <c r="S44" s="86">
        <f>S45+S46</f>
        <v>0</v>
      </c>
      <c r="T44" s="85" t="e">
        <f>U44/(U45+U46)</f>
        <v>#DIV/0!</v>
      </c>
      <c r="U44" s="86">
        <f>U45+U46</f>
        <v>0</v>
      </c>
      <c r="V44" s="85" t="e">
        <f>W44/(W45+W46)</f>
        <v>#DIV/0!</v>
      </c>
      <c r="W44" s="87">
        <f>W45+W46</f>
        <v>0</v>
      </c>
    </row>
    <row r="45" spans="1:23">
      <c r="A45" s="88"/>
      <c r="B45" s="89" t="s">
        <v>948</v>
      </c>
      <c r="C45" s="90"/>
      <c r="D45" s="91" t="e">
        <f>E45/E44</f>
        <v>#DIV/0!</v>
      </c>
      <c r="E45" s="71">
        <f>E31+E35+E39</f>
        <v>0</v>
      </c>
      <c r="F45" s="91" t="e">
        <f>G45/G44</f>
        <v>#DIV/0!</v>
      </c>
      <c r="G45" s="71">
        <f>G31+G35+G39</f>
        <v>0</v>
      </c>
      <c r="H45" s="91" t="e">
        <f>I45/I44</f>
        <v>#DIV/0!</v>
      </c>
      <c r="I45" s="71">
        <f>I31+I35+I39</f>
        <v>0</v>
      </c>
      <c r="J45" s="91" t="e">
        <f>K45/K44</f>
        <v>#DIV/0!</v>
      </c>
      <c r="K45" s="71">
        <f>K31+K35+K39</f>
        <v>0</v>
      </c>
      <c r="L45" s="91" t="e">
        <f>M45/M44</f>
        <v>#DIV/0!</v>
      </c>
      <c r="M45" s="71">
        <f>M31+M35+M39</f>
        <v>0</v>
      </c>
      <c r="N45" s="91" t="e">
        <f>O45/O44</f>
        <v>#DIV/0!</v>
      </c>
      <c r="O45" s="71">
        <f>O31+O35+O39</f>
        <v>0</v>
      </c>
      <c r="P45" s="91" t="e">
        <f>Q45/Q44</f>
        <v>#DIV/0!</v>
      </c>
      <c r="Q45" s="71">
        <f>Q31+Q35+Q39</f>
        <v>0</v>
      </c>
      <c r="R45" s="91" t="e">
        <f>S45/S44</f>
        <v>#DIV/0!</v>
      </c>
      <c r="S45" s="71">
        <f>S31+S35+S39</f>
        <v>0</v>
      </c>
      <c r="T45" s="91" t="e">
        <f>U45/U44</f>
        <v>#DIV/0!</v>
      </c>
      <c r="U45" s="71">
        <f>U31+U35+U39</f>
        <v>0</v>
      </c>
      <c r="V45" s="91" t="e">
        <f>W45/W44</f>
        <v>#DIV/0!</v>
      </c>
      <c r="W45" s="71">
        <f>W31+W35+W39</f>
        <v>0</v>
      </c>
    </row>
    <row r="46" spans="1:23">
      <c r="A46" s="93" t="s">
        <v>921</v>
      </c>
      <c r="B46" s="94" t="s">
        <v>949</v>
      </c>
      <c r="C46" s="95"/>
      <c r="D46" s="96" t="e">
        <f>E46/E44</f>
        <v>#DIV/0!</v>
      </c>
      <c r="E46" s="79">
        <f>E47+E48</f>
        <v>0</v>
      </c>
      <c r="F46" s="96" t="e">
        <f>G46/G44</f>
        <v>#DIV/0!</v>
      </c>
      <c r="G46" s="79">
        <f>G47+G48</f>
        <v>0</v>
      </c>
      <c r="H46" s="96" t="e">
        <f>I46/I44</f>
        <v>#DIV/0!</v>
      </c>
      <c r="I46" s="79">
        <f>I47+I48</f>
        <v>0</v>
      </c>
      <c r="J46" s="96" t="e">
        <f>K46/K44</f>
        <v>#DIV/0!</v>
      </c>
      <c r="K46" s="79">
        <f>K47+K48</f>
        <v>0</v>
      </c>
      <c r="L46" s="96" t="e">
        <f>M46/M44</f>
        <v>#DIV/0!</v>
      </c>
      <c r="M46" s="79">
        <f>M47+M48</f>
        <v>0</v>
      </c>
      <c r="N46" s="96" t="e">
        <f>O46/O44</f>
        <v>#DIV/0!</v>
      </c>
      <c r="O46" s="79">
        <f>O47+O48</f>
        <v>0</v>
      </c>
      <c r="P46" s="96" t="e">
        <f>Q46/Q44</f>
        <v>#DIV/0!</v>
      </c>
      <c r="Q46" s="79">
        <f>Q47+Q48</f>
        <v>0</v>
      </c>
      <c r="R46" s="96" t="e">
        <f>S46/S44</f>
        <v>#DIV/0!</v>
      </c>
      <c r="S46" s="79">
        <f>S47+S48</f>
        <v>0</v>
      </c>
      <c r="T46" s="96" t="e">
        <f>U46/U44</f>
        <v>#DIV/0!</v>
      </c>
      <c r="U46" s="79">
        <f>U47+U48</f>
        <v>0</v>
      </c>
      <c r="V46" s="96" t="e">
        <f>W46/W44</f>
        <v>#DIV/0!</v>
      </c>
      <c r="W46" s="79">
        <f>W47+W48</f>
        <v>0</v>
      </c>
    </row>
    <row r="47" spans="1:23">
      <c r="A47" s="88"/>
      <c r="B47" s="98" t="s">
        <v>966</v>
      </c>
      <c r="C47" s="99"/>
      <c r="D47" s="100" t="e">
        <f>E47/E44</f>
        <v>#DIV/0!</v>
      </c>
      <c r="E47" s="72">
        <f>E33+E37+E41</f>
        <v>0</v>
      </c>
      <c r="F47" s="100" t="e">
        <f>G47/G44</f>
        <v>#DIV/0!</v>
      </c>
      <c r="G47" s="72">
        <f>G33+G37+G41</f>
        <v>0</v>
      </c>
      <c r="H47" s="100" t="e">
        <f>I47/I44</f>
        <v>#DIV/0!</v>
      </c>
      <c r="I47" s="72">
        <f>I33+I37+I41</f>
        <v>0</v>
      </c>
      <c r="J47" s="100" t="e">
        <f>K47/K44</f>
        <v>#DIV/0!</v>
      </c>
      <c r="K47" s="72">
        <f>K33+K37+K41</f>
        <v>0</v>
      </c>
      <c r="L47" s="100" t="e">
        <f>M47/M44</f>
        <v>#DIV/0!</v>
      </c>
      <c r="M47" s="72">
        <f>M33+M37+M41</f>
        <v>0</v>
      </c>
      <c r="N47" s="100" t="e">
        <f>O47/O44</f>
        <v>#DIV/0!</v>
      </c>
      <c r="O47" s="72">
        <f>O33+O37+O41</f>
        <v>0</v>
      </c>
      <c r="P47" s="100" t="e">
        <f>Q47/Q44</f>
        <v>#DIV/0!</v>
      </c>
      <c r="Q47" s="72">
        <f>Q33+Q37+Q41</f>
        <v>0</v>
      </c>
      <c r="R47" s="100" t="e">
        <f>S47/S44</f>
        <v>#DIV/0!</v>
      </c>
      <c r="S47" s="72">
        <f>S33+S37+S41</f>
        <v>0</v>
      </c>
      <c r="T47" s="100" t="e">
        <f>U47/U44</f>
        <v>#DIV/0!</v>
      </c>
      <c r="U47" s="72">
        <f>U33+U37+U41</f>
        <v>0</v>
      </c>
      <c r="V47" s="100" t="e">
        <f>W47/W44</f>
        <v>#DIV/0!</v>
      </c>
      <c r="W47" s="72">
        <f>W33+W37+W41</f>
        <v>0</v>
      </c>
    </row>
    <row r="48" spans="1:23">
      <c r="A48" s="102"/>
      <c r="B48" s="103" t="s">
        <v>967</v>
      </c>
      <c r="C48" s="104"/>
      <c r="D48" s="105" t="e">
        <f>E48/E44</f>
        <v>#DIV/0!</v>
      </c>
      <c r="E48" s="73">
        <f>E34+E38+E42</f>
        <v>0</v>
      </c>
      <c r="F48" s="105" t="e">
        <f>G48/G44</f>
        <v>#DIV/0!</v>
      </c>
      <c r="G48" s="73">
        <f>G34+G38+G42</f>
        <v>0</v>
      </c>
      <c r="H48" s="105" t="e">
        <f>I48/I44</f>
        <v>#DIV/0!</v>
      </c>
      <c r="I48" s="73">
        <f>I34+I38+I42</f>
        <v>0</v>
      </c>
      <c r="J48" s="105" t="e">
        <f>K48/K44</f>
        <v>#DIV/0!</v>
      </c>
      <c r="K48" s="73">
        <f>K34+K38+K42</f>
        <v>0</v>
      </c>
      <c r="L48" s="105" t="e">
        <f>M48/M44</f>
        <v>#DIV/0!</v>
      </c>
      <c r="M48" s="73">
        <f>M34+M38+M42</f>
        <v>0</v>
      </c>
      <c r="N48" s="105" t="e">
        <f>O48/O44</f>
        <v>#DIV/0!</v>
      </c>
      <c r="O48" s="73">
        <f>O34+O38+O42</f>
        <v>0</v>
      </c>
      <c r="P48" s="105" t="e">
        <f>Q48/Q44</f>
        <v>#DIV/0!</v>
      </c>
      <c r="Q48" s="73">
        <f>Q34+Q38+Q42</f>
        <v>0</v>
      </c>
      <c r="R48" s="105" t="e">
        <f>S48/S44</f>
        <v>#DIV/0!</v>
      </c>
      <c r="S48" s="73">
        <f>S34+S38+S42</f>
        <v>0</v>
      </c>
      <c r="T48" s="105" t="e">
        <f>U48/U44</f>
        <v>#DIV/0!</v>
      </c>
      <c r="U48" s="73">
        <f>U34+U38+U42</f>
        <v>0</v>
      </c>
      <c r="V48" s="105" t="e">
        <f>W48/W44</f>
        <v>#DIV/0!</v>
      </c>
      <c r="W48" s="73">
        <f>W34+W38+W42</f>
        <v>0</v>
      </c>
    </row>
    <row r="55" spans="13:22" ht="12.75">
      <c r="M55" s="335" t="s">
        <v>5435</v>
      </c>
      <c r="V55" s="336" t="s">
        <v>2502</v>
      </c>
    </row>
    <row r="56" spans="13:22" ht="12.75">
      <c r="M56" s="335"/>
    </row>
  </sheetData>
  <phoneticPr fontId="0" type="noConversion"/>
  <printOptions horizontalCentered="1" gridLinesSet="0"/>
  <pageMargins left="0.35433070866141736" right="0.31496062992125984" top="0.51181102362204722" bottom="0.47244094488188981" header="0.35433070866141736" footer="0.27559055118110237"/>
  <pageSetup paperSize="9" scale="95" orientation="landscape" horizontalDpi="4294967292" verticalDpi="4294967292" r:id="rId1"/>
  <headerFooter alignWithMargins="0"/>
  <colBreaks count="1" manualBreakCount="1">
    <brk id="13"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syncVertical="1" syncRef="A1" transitionEvaluation="1" codeName="Sheet22">
    <tabColor indexed="52"/>
  </sheetPr>
  <dimension ref="A1:Z72"/>
  <sheetViews>
    <sheetView showGridLines="0" zoomScaleNormal="100" workbookViewId="0">
      <selection activeCell="M3" sqref="M3"/>
    </sheetView>
  </sheetViews>
  <sheetFormatPr defaultColWidth="7" defaultRowHeight="9"/>
  <cols>
    <col min="1" max="1" width="11" style="56" customWidth="1"/>
    <col min="2" max="2" width="9.140625" style="56" customWidth="1"/>
    <col min="3" max="3" width="3.140625" style="56" customWidth="1"/>
    <col min="4" max="4" width="5.5703125" style="56" customWidth="1"/>
    <col min="5" max="22" width="7.28515625" style="56" bestFit="1" customWidth="1"/>
    <col min="23" max="23" width="7.140625" style="56" bestFit="1" customWidth="1"/>
    <col min="24" max="255" width="7" style="56" customWidth="1"/>
    <col min="256" max="16384" width="7" style="56"/>
  </cols>
  <sheetData>
    <row r="1" spans="1:26" ht="12.75">
      <c r="A1" s="621"/>
      <c r="B1" s="621"/>
      <c r="C1" s="621"/>
      <c r="D1" s="621" t="s">
        <v>2820</v>
      </c>
      <c r="E1" s="621"/>
      <c r="F1" s="621"/>
      <c r="G1" s="621"/>
      <c r="H1" s="621"/>
      <c r="I1" s="621"/>
      <c r="J1" s="621"/>
      <c r="K1" s="621"/>
      <c r="L1" s="621"/>
      <c r="M1" s="621"/>
      <c r="N1" s="2046" t="s">
        <v>2816</v>
      </c>
      <c r="O1" s="2046"/>
      <c r="P1" s="2046"/>
      <c r="Q1" s="2046"/>
      <c r="R1" s="2046"/>
      <c r="S1" s="2046"/>
      <c r="T1" s="2046"/>
      <c r="U1" s="2046"/>
      <c r="V1" s="2046"/>
      <c r="W1" s="2046"/>
      <c r="X1" s="345"/>
      <c r="Y1" s="345"/>
      <c r="Z1" s="345"/>
    </row>
    <row r="2" spans="1:26" s="390" customFormat="1" ht="3.75" customHeight="1">
      <c r="A2" s="388"/>
      <c r="B2" s="388"/>
      <c r="C2" s="388"/>
      <c r="D2" s="388"/>
      <c r="E2" s="388"/>
      <c r="F2" s="388"/>
      <c r="G2" s="388"/>
      <c r="H2" s="388"/>
      <c r="I2" s="388"/>
      <c r="J2" s="388"/>
      <c r="K2" s="388"/>
      <c r="L2" s="388"/>
      <c r="M2" s="388"/>
      <c r="N2" s="389"/>
      <c r="O2" s="389"/>
      <c r="P2" s="389"/>
      <c r="Q2" s="389"/>
      <c r="R2" s="389"/>
      <c r="S2" s="389"/>
      <c r="T2" s="389"/>
      <c r="U2" s="389"/>
      <c r="V2" s="389"/>
      <c r="W2" s="389"/>
      <c r="X2" s="345"/>
      <c r="Y2" s="345"/>
      <c r="Z2" s="345"/>
    </row>
    <row r="3" spans="1:26">
      <c r="M3" s="339" t="s">
        <v>5455</v>
      </c>
      <c r="W3" s="339" t="s">
        <v>5455</v>
      </c>
    </row>
    <row r="4" spans="1:26">
      <c r="A4" s="57"/>
      <c r="B4" s="111"/>
      <c r="C4" s="57"/>
      <c r="D4" s="74">
        <v>2001</v>
      </c>
      <c r="E4" s="75"/>
      <c r="F4" s="74">
        <f>D4+1</f>
        <v>2002</v>
      </c>
      <c r="G4" s="75"/>
      <c r="H4" s="76">
        <f>F4+1</f>
        <v>2003</v>
      </c>
      <c r="I4" s="77"/>
      <c r="J4" s="76">
        <f>H4+1</f>
        <v>2004</v>
      </c>
      <c r="K4" s="77"/>
      <c r="L4" s="76">
        <f>J4+1</f>
        <v>2005</v>
      </c>
      <c r="M4" s="77"/>
      <c r="N4" s="76">
        <f>L4+1</f>
        <v>2006</v>
      </c>
      <c r="O4" s="77"/>
      <c r="P4" s="76">
        <f>N4+1</f>
        <v>2007</v>
      </c>
      <c r="Q4" s="77"/>
      <c r="R4" s="76">
        <f>P4+1</f>
        <v>2008</v>
      </c>
      <c r="S4" s="77"/>
      <c r="T4" s="76">
        <f>R4+1</f>
        <v>2009</v>
      </c>
      <c r="U4" s="77"/>
      <c r="V4" s="76">
        <f>T4+1</f>
        <v>2010</v>
      </c>
      <c r="W4" s="77"/>
    </row>
    <row r="5" spans="1:26">
      <c r="A5" s="58" t="s">
        <v>963</v>
      </c>
      <c r="B5" s="58" t="s">
        <v>964</v>
      </c>
      <c r="C5" s="58" t="s">
        <v>965</v>
      </c>
      <c r="D5" s="59" t="s">
        <v>946</v>
      </c>
      <c r="E5" s="59" t="s">
        <v>947</v>
      </c>
      <c r="F5" s="59" t="s">
        <v>946</v>
      </c>
      <c r="G5" s="59" t="s">
        <v>947</v>
      </c>
      <c r="H5" s="58" t="s">
        <v>946</v>
      </c>
      <c r="I5" s="58" t="s">
        <v>947</v>
      </c>
      <c r="J5" s="58" t="s">
        <v>946</v>
      </c>
      <c r="K5" s="58" t="s">
        <v>947</v>
      </c>
      <c r="L5" s="58" t="s">
        <v>946</v>
      </c>
      <c r="M5" s="58" t="s">
        <v>947</v>
      </c>
      <c r="N5" s="58" t="s">
        <v>946</v>
      </c>
      <c r="O5" s="58" t="s">
        <v>947</v>
      </c>
      <c r="P5" s="58" t="s">
        <v>946</v>
      </c>
      <c r="Q5" s="58" t="s">
        <v>947</v>
      </c>
      <c r="R5" s="58" t="s">
        <v>946</v>
      </c>
      <c r="S5" s="58" t="s">
        <v>947</v>
      </c>
      <c r="T5" s="58" t="s">
        <v>946</v>
      </c>
      <c r="U5" s="58" t="s">
        <v>947</v>
      </c>
      <c r="V5" s="58" t="s">
        <v>946</v>
      </c>
      <c r="W5" s="58" t="s">
        <v>947</v>
      </c>
    </row>
    <row r="6" spans="1:26">
      <c r="A6" s="337"/>
      <c r="B6" s="61" t="s">
        <v>948</v>
      </c>
      <c r="C6" s="60" t="s">
        <v>2817</v>
      </c>
      <c r="D6" s="66"/>
      <c r="E6" s="66"/>
      <c r="F6" s="66"/>
      <c r="G6" s="66"/>
      <c r="H6" s="66"/>
      <c r="I6" s="66"/>
      <c r="J6" s="66"/>
      <c r="K6" s="66"/>
      <c r="L6" s="66"/>
      <c r="M6" s="66"/>
      <c r="N6" s="66"/>
      <c r="O6" s="66"/>
      <c r="P6" s="66"/>
      <c r="Q6" s="66"/>
      <c r="R6" s="66"/>
      <c r="S6" s="66"/>
      <c r="T6" s="66"/>
      <c r="U6" s="66"/>
      <c r="V6" s="66"/>
      <c r="W6" s="66"/>
    </row>
    <row r="7" spans="1:26">
      <c r="A7" s="337"/>
      <c r="B7" s="61" t="s">
        <v>949</v>
      </c>
      <c r="C7" s="60"/>
      <c r="D7" s="78">
        <f t="shared" ref="D7:W7" si="0">D8+D9</f>
        <v>0</v>
      </c>
      <c r="E7" s="78">
        <f t="shared" si="0"/>
        <v>0</v>
      </c>
      <c r="F7" s="78">
        <f t="shared" si="0"/>
        <v>0</v>
      </c>
      <c r="G7" s="78">
        <f t="shared" si="0"/>
        <v>0</v>
      </c>
      <c r="H7" s="78">
        <f t="shared" si="0"/>
        <v>0</v>
      </c>
      <c r="I7" s="78">
        <f t="shared" si="0"/>
        <v>0</v>
      </c>
      <c r="J7" s="78">
        <f t="shared" si="0"/>
        <v>0</v>
      </c>
      <c r="K7" s="78">
        <f t="shared" si="0"/>
        <v>0</v>
      </c>
      <c r="L7" s="78">
        <f t="shared" si="0"/>
        <v>0</v>
      </c>
      <c r="M7" s="78">
        <f t="shared" si="0"/>
        <v>0</v>
      </c>
      <c r="N7" s="78">
        <f t="shared" si="0"/>
        <v>0</v>
      </c>
      <c r="O7" s="78">
        <f t="shared" si="0"/>
        <v>0</v>
      </c>
      <c r="P7" s="78">
        <f t="shared" si="0"/>
        <v>0</v>
      </c>
      <c r="Q7" s="78">
        <f t="shared" si="0"/>
        <v>0</v>
      </c>
      <c r="R7" s="78">
        <f t="shared" si="0"/>
        <v>0</v>
      </c>
      <c r="S7" s="78">
        <f t="shared" si="0"/>
        <v>0</v>
      </c>
      <c r="T7" s="78">
        <f t="shared" si="0"/>
        <v>0</v>
      </c>
      <c r="U7" s="78">
        <f t="shared" si="0"/>
        <v>0</v>
      </c>
      <c r="V7" s="78">
        <f t="shared" si="0"/>
        <v>0</v>
      </c>
      <c r="W7" s="78">
        <f t="shared" si="0"/>
        <v>0</v>
      </c>
    </row>
    <row r="8" spans="1:26">
      <c r="A8" s="337"/>
      <c r="B8" s="80" t="s">
        <v>966</v>
      </c>
      <c r="C8" s="60"/>
      <c r="D8" s="66"/>
      <c r="E8" s="66"/>
      <c r="F8" s="66"/>
      <c r="G8" s="66"/>
      <c r="H8" s="66"/>
      <c r="I8" s="66"/>
      <c r="J8" s="66"/>
      <c r="K8" s="66"/>
      <c r="L8" s="66"/>
      <c r="M8" s="66"/>
      <c r="N8" s="66"/>
      <c r="O8" s="66"/>
      <c r="P8" s="66"/>
      <c r="Q8" s="66"/>
      <c r="R8" s="66"/>
      <c r="S8" s="66"/>
      <c r="T8" s="66"/>
      <c r="U8" s="66"/>
      <c r="V8" s="66"/>
      <c r="W8" s="66"/>
    </row>
    <row r="9" spans="1:26">
      <c r="A9" s="338"/>
      <c r="B9" s="81" t="s">
        <v>967</v>
      </c>
      <c r="C9" s="62"/>
      <c r="D9" s="67"/>
      <c r="E9" s="67"/>
      <c r="F9" s="67"/>
      <c r="G9" s="67"/>
      <c r="H9" s="67"/>
      <c r="I9" s="67"/>
      <c r="J9" s="67"/>
      <c r="K9" s="66"/>
      <c r="L9" s="66"/>
      <c r="M9" s="66"/>
      <c r="N9" s="66"/>
      <c r="O9" s="66"/>
      <c r="P9" s="66"/>
      <c r="Q9" s="66"/>
      <c r="R9" s="66"/>
      <c r="S9" s="66"/>
      <c r="T9" s="66"/>
      <c r="U9" s="66"/>
      <c r="V9" s="66"/>
      <c r="W9" s="66"/>
    </row>
    <row r="10" spans="1:26">
      <c r="A10" s="337"/>
      <c r="B10" s="61" t="s">
        <v>948</v>
      </c>
      <c r="C10" s="60" t="s">
        <v>2817</v>
      </c>
      <c r="D10" s="66"/>
      <c r="E10" s="66"/>
      <c r="F10" s="66"/>
      <c r="G10" s="66"/>
      <c r="H10" s="66"/>
      <c r="I10" s="66"/>
      <c r="J10" s="66"/>
      <c r="K10" s="68"/>
      <c r="L10" s="68"/>
      <c r="M10" s="68"/>
      <c r="N10" s="68"/>
      <c r="O10" s="68"/>
      <c r="P10" s="68"/>
      <c r="Q10" s="68"/>
      <c r="R10" s="68"/>
      <c r="S10" s="68"/>
      <c r="T10" s="68"/>
      <c r="U10" s="68"/>
      <c r="V10" s="68"/>
      <c r="W10" s="68"/>
    </row>
    <row r="11" spans="1:26">
      <c r="A11" s="337"/>
      <c r="B11" s="61" t="s">
        <v>949</v>
      </c>
      <c r="C11" s="60"/>
      <c r="D11" s="78">
        <f t="shared" ref="D11:W11" si="1">D12+D13</f>
        <v>0</v>
      </c>
      <c r="E11" s="78">
        <f t="shared" si="1"/>
        <v>0</v>
      </c>
      <c r="F11" s="78">
        <f t="shared" si="1"/>
        <v>0</v>
      </c>
      <c r="G11" s="78">
        <f t="shared" si="1"/>
        <v>0</v>
      </c>
      <c r="H11" s="78">
        <f t="shared" si="1"/>
        <v>0</v>
      </c>
      <c r="I11" s="78">
        <f t="shared" si="1"/>
        <v>0</v>
      </c>
      <c r="J11" s="78">
        <f t="shared" si="1"/>
        <v>0</v>
      </c>
      <c r="K11" s="78">
        <f t="shared" si="1"/>
        <v>0</v>
      </c>
      <c r="L11" s="78">
        <f t="shared" si="1"/>
        <v>0</v>
      </c>
      <c r="M11" s="78">
        <f t="shared" si="1"/>
        <v>0</v>
      </c>
      <c r="N11" s="78">
        <f t="shared" si="1"/>
        <v>0</v>
      </c>
      <c r="O11" s="78">
        <f t="shared" si="1"/>
        <v>0</v>
      </c>
      <c r="P11" s="78">
        <f t="shared" si="1"/>
        <v>0</v>
      </c>
      <c r="Q11" s="78">
        <f t="shared" si="1"/>
        <v>0</v>
      </c>
      <c r="R11" s="78">
        <f t="shared" si="1"/>
        <v>0</v>
      </c>
      <c r="S11" s="78">
        <f t="shared" si="1"/>
        <v>0</v>
      </c>
      <c r="T11" s="78">
        <f t="shared" si="1"/>
        <v>0</v>
      </c>
      <c r="U11" s="78">
        <f t="shared" si="1"/>
        <v>0</v>
      </c>
      <c r="V11" s="78">
        <f t="shared" si="1"/>
        <v>0</v>
      </c>
      <c r="W11" s="78">
        <f t="shared" si="1"/>
        <v>0</v>
      </c>
    </row>
    <row r="12" spans="1:26">
      <c r="A12" s="337"/>
      <c r="B12" s="80" t="s">
        <v>966</v>
      </c>
      <c r="C12" s="60"/>
      <c r="D12" s="66"/>
      <c r="E12" s="66"/>
      <c r="F12" s="66"/>
      <c r="G12" s="66"/>
      <c r="H12" s="66"/>
      <c r="I12" s="66"/>
      <c r="J12" s="66"/>
      <c r="K12" s="66"/>
      <c r="L12" s="66"/>
      <c r="M12" s="66"/>
      <c r="N12" s="66"/>
      <c r="O12" s="66"/>
      <c r="P12" s="66"/>
      <c r="Q12" s="66"/>
      <c r="R12" s="66"/>
      <c r="S12" s="66"/>
      <c r="T12" s="66"/>
      <c r="U12" s="66"/>
      <c r="V12" s="66"/>
      <c r="W12" s="66"/>
    </row>
    <row r="13" spans="1:26">
      <c r="A13" s="338"/>
      <c r="B13" s="81" t="s">
        <v>967</v>
      </c>
      <c r="C13" s="62"/>
      <c r="D13" s="67"/>
      <c r="E13" s="67"/>
      <c r="F13" s="67"/>
      <c r="G13" s="67"/>
      <c r="H13" s="66"/>
      <c r="I13" s="66"/>
      <c r="J13" s="66"/>
      <c r="K13" s="67"/>
      <c r="L13" s="67"/>
      <c r="M13" s="67"/>
      <c r="N13" s="67"/>
      <c r="O13" s="67"/>
      <c r="P13" s="67"/>
      <c r="Q13" s="67"/>
      <c r="R13" s="67"/>
      <c r="S13" s="67"/>
      <c r="T13" s="67"/>
      <c r="U13" s="67"/>
      <c r="V13" s="67"/>
      <c r="W13" s="67"/>
    </row>
    <row r="14" spans="1:26">
      <c r="A14" s="337"/>
      <c r="B14" s="61" t="s">
        <v>948</v>
      </c>
      <c r="C14" s="60" t="s">
        <v>2817</v>
      </c>
      <c r="D14" s="66"/>
      <c r="E14" s="66"/>
      <c r="F14" s="66"/>
      <c r="G14" s="66"/>
      <c r="H14" s="68"/>
      <c r="I14" s="68"/>
      <c r="J14" s="68"/>
      <c r="K14" s="68"/>
      <c r="L14" s="68"/>
      <c r="M14" s="68"/>
      <c r="N14" s="68"/>
      <c r="O14" s="68"/>
      <c r="P14" s="68"/>
      <c r="Q14" s="68"/>
      <c r="R14" s="68"/>
      <c r="S14" s="68"/>
      <c r="T14" s="68"/>
      <c r="U14" s="68"/>
      <c r="V14" s="68"/>
      <c r="W14" s="68"/>
    </row>
    <row r="15" spans="1:26">
      <c r="A15" s="337"/>
      <c r="B15" s="61" t="s">
        <v>949</v>
      </c>
      <c r="C15" s="60"/>
      <c r="D15" s="78">
        <f t="shared" ref="D15:W15" si="2">D16+D17</f>
        <v>0</v>
      </c>
      <c r="E15" s="78">
        <f t="shared" si="2"/>
        <v>0</v>
      </c>
      <c r="F15" s="78">
        <f t="shared" si="2"/>
        <v>0</v>
      </c>
      <c r="G15" s="78">
        <f t="shared" si="2"/>
        <v>0</v>
      </c>
      <c r="H15" s="78">
        <f t="shared" si="2"/>
        <v>0</v>
      </c>
      <c r="I15" s="78">
        <f t="shared" si="2"/>
        <v>0</v>
      </c>
      <c r="J15" s="78">
        <f t="shared" si="2"/>
        <v>0</v>
      </c>
      <c r="K15" s="78">
        <f t="shared" si="2"/>
        <v>0</v>
      </c>
      <c r="L15" s="78">
        <f t="shared" si="2"/>
        <v>0</v>
      </c>
      <c r="M15" s="78">
        <f t="shared" si="2"/>
        <v>0</v>
      </c>
      <c r="N15" s="78">
        <f t="shared" si="2"/>
        <v>0</v>
      </c>
      <c r="O15" s="78">
        <f t="shared" si="2"/>
        <v>0</v>
      </c>
      <c r="P15" s="78">
        <f t="shared" si="2"/>
        <v>0</v>
      </c>
      <c r="Q15" s="78">
        <f t="shared" si="2"/>
        <v>0</v>
      </c>
      <c r="R15" s="78">
        <f t="shared" si="2"/>
        <v>0</v>
      </c>
      <c r="S15" s="78">
        <f t="shared" si="2"/>
        <v>0</v>
      </c>
      <c r="T15" s="78">
        <f t="shared" si="2"/>
        <v>0</v>
      </c>
      <c r="U15" s="78">
        <f t="shared" si="2"/>
        <v>0</v>
      </c>
      <c r="V15" s="78">
        <f t="shared" si="2"/>
        <v>0</v>
      </c>
      <c r="W15" s="78">
        <f t="shared" si="2"/>
        <v>0</v>
      </c>
    </row>
    <row r="16" spans="1:26">
      <c r="A16" s="337"/>
      <c r="B16" s="80" t="s">
        <v>966</v>
      </c>
      <c r="C16" s="60"/>
      <c r="D16" s="66"/>
      <c r="E16" s="66"/>
      <c r="F16" s="66"/>
      <c r="G16" s="66"/>
      <c r="H16" s="66"/>
      <c r="I16" s="66"/>
      <c r="J16" s="66"/>
      <c r="K16" s="66"/>
      <c r="L16" s="66"/>
      <c r="M16" s="66"/>
      <c r="N16" s="66"/>
      <c r="O16" s="66"/>
      <c r="P16" s="66"/>
      <c r="Q16" s="66"/>
      <c r="R16" s="66"/>
      <c r="S16" s="66"/>
      <c r="T16" s="66"/>
      <c r="U16" s="66"/>
      <c r="V16" s="66"/>
      <c r="W16" s="66"/>
    </row>
    <row r="17" spans="1:23">
      <c r="A17" s="338"/>
      <c r="B17" s="81" t="s">
        <v>967</v>
      </c>
      <c r="C17" s="62"/>
      <c r="D17" s="67"/>
      <c r="E17" s="67"/>
      <c r="F17" s="67"/>
      <c r="G17" s="67"/>
      <c r="H17" s="67"/>
      <c r="I17" s="67"/>
      <c r="J17" s="67"/>
      <c r="K17" s="67"/>
      <c r="L17" s="67"/>
      <c r="M17" s="67"/>
      <c r="N17" s="67"/>
      <c r="O17" s="67"/>
      <c r="P17" s="67"/>
      <c r="Q17" s="67"/>
      <c r="R17" s="67"/>
      <c r="S17" s="67"/>
      <c r="T17" s="67"/>
      <c r="U17" s="67"/>
      <c r="V17" s="67"/>
      <c r="W17" s="67"/>
    </row>
    <row r="18" spans="1:23">
      <c r="A18" s="337"/>
      <c r="B18" s="61" t="s">
        <v>948</v>
      </c>
      <c r="C18" s="60" t="s">
        <v>2817</v>
      </c>
      <c r="D18" s="66"/>
      <c r="E18" s="66"/>
      <c r="F18" s="66"/>
      <c r="G18" s="66"/>
      <c r="H18" s="66"/>
      <c r="I18" s="66"/>
      <c r="J18" s="66"/>
      <c r="K18" s="66"/>
      <c r="L18" s="66"/>
      <c r="M18" s="66"/>
      <c r="N18" s="66"/>
      <c r="O18" s="66"/>
      <c r="P18" s="66"/>
      <c r="Q18" s="66"/>
      <c r="R18" s="66"/>
      <c r="S18" s="66"/>
      <c r="T18" s="66"/>
      <c r="U18" s="66"/>
      <c r="V18" s="66"/>
      <c r="W18" s="66"/>
    </row>
    <row r="19" spans="1:23">
      <c r="A19" s="337"/>
      <c r="B19" s="61" t="s">
        <v>968</v>
      </c>
      <c r="C19" s="60"/>
      <c r="D19" s="78">
        <f t="shared" ref="D19:W19" si="3">D20+D21</f>
        <v>0</v>
      </c>
      <c r="E19" s="78">
        <f t="shared" si="3"/>
        <v>0</v>
      </c>
      <c r="F19" s="78">
        <f t="shared" si="3"/>
        <v>0</v>
      </c>
      <c r="G19" s="78">
        <f t="shared" si="3"/>
        <v>0</v>
      </c>
      <c r="H19" s="78">
        <f t="shared" si="3"/>
        <v>0</v>
      </c>
      <c r="I19" s="78">
        <f t="shared" si="3"/>
        <v>0</v>
      </c>
      <c r="J19" s="78">
        <f t="shared" si="3"/>
        <v>0</v>
      </c>
      <c r="K19" s="78">
        <f t="shared" si="3"/>
        <v>0</v>
      </c>
      <c r="L19" s="78">
        <f t="shared" si="3"/>
        <v>0</v>
      </c>
      <c r="M19" s="78">
        <f t="shared" si="3"/>
        <v>0</v>
      </c>
      <c r="N19" s="78">
        <f t="shared" si="3"/>
        <v>0</v>
      </c>
      <c r="O19" s="78">
        <f t="shared" si="3"/>
        <v>0</v>
      </c>
      <c r="P19" s="78">
        <f t="shared" si="3"/>
        <v>0</v>
      </c>
      <c r="Q19" s="78">
        <f t="shared" si="3"/>
        <v>0</v>
      </c>
      <c r="R19" s="78">
        <f t="shared" si="3"/>
        <v>0</v>
      </c>
      <c r="S19" s="78">
        <f t="shared" si="3"/>
        <v>0</v>
      </c>
      <c r="T19" s="78">
        <f t="shared" si="3"/>
        <v>0</v>
      </c>
      <c r="U19" s="78">
        <f t="shared" si="3"/>
        <v>0</v>
      </c>
      <c r="V19" s="78">
        <f t="shared" si="3"/>
        <v>0</v>
      </c>
      <c r="W19" s="78">
        <f t="shared" si="3"/>
        <v>0</v>
      </c>
    </row>
    <row r="20" spans="1:23">
      <c r="A20" s="337"/>
      <c r="B20" s="80" t="s">
        <v>966</v>
      </c>
      <c r="C20" s="60"/>
      <c r="D20" s="66"/>
      <c r="E20" s="66"/>
      <c r="F20" s="66"/>
      <c r="G20" s="66"/>
      <c r="H20" s="66"/>
      <c r="I20" s="66"/>
      <c r="J20" s="66"/>
      <c r="K20" s="66"/>
      <c r="L20" s="66"/>
      <c r="M20" s="66"/>
      <c r="N20" s="66"/>
      <c r="O20" s="66"/>
      <c r="P20" s="66"/>
      <c r="Q20" s="66"/>
      <c r="R20" s="66"/>
      <c r="S20" s="66"/>
      <c r="T20" s="66"/>
      <c r="U20" s="66"/>
      <c r="V20" s="66"/>
      <c r="W20" s="66"/>
    </row>
    <row r="21" spans="1:23">
      <c r="A21" s="338"/>
      <c r="B21" s="81" t="s">
        <v>967</v>
      </c>
      <c r="C21" s="62"/>
      <c r="D21" s="67"/>
      <c r="E21" s="67"/>
      <c r="F21" s="67"/>
      <c r="G21" s="67"/>
      <c r="H21" s="67"/>
      <c r="I21" s="67"/>
      <c r="J21" s="67"/>
      <c r="K21" s="67"/>
      <c r="L21" s="67"/>
      <c r="M21" s="67"/>
      <c r="N21" s="67"/>
      <c r="O21" s="67"/>
      <c r="P21" s="67"/>
      <c r="Q21" s="67"/>
      <c r="R21" s="67"/>
      <c r="S21" s="67"/>
      <c r="T21" s="67"/>
      <c r="U21" s="67"/>
      <c r="V21" s="67"/>
      <c r="W21" s="67"/>
    </row>
    <row r="22" spans="1:23">
      <c r="A22" s="337"/>
      <c r="B22" s="61" t="s">
        <v>948</v>
      </c>
      <c r="C22" s="60"/>
      <c r="D22" s="66"/>
      <c r="E22" s="66"/>
      <c r="F22" s="66"/>
      <c r="G22" s="66"/>
      <c r="H22" s="66"/>
      <c r="I22" s="66"/>
      <c r="J22" s="66"/>
      <c r="K22" s="66"/>
      <c r="L22" s="66"/>
      <c r="M22" s="66"/>
      <c r="N22" s="66"/>
      <c r="O22" s="66"/>
      <c r="P22" s="66"/>
      <c r="Q22" s="66"/>
      <c r="R22" s="66"/>
      <c r="S22" s="66"/>
      <c r="T22" s="66"/>
      <c r="U22" s="66"/>
      <c r="V22" s="66"/>
      <c r="W22" s="66"/>
    </row>
    <row r="23" spans="1:23">
      <c r="A23" s="337"/>
      <c r="B23" s="61" t="s">
        <v>968</v>
      </c>
      <c r="C23" s="60"/>
      <c r="D23" s="78">
        <f t="shared" ref="D23:W23" si="4">D24+D25</f>
        <v>0</v>
      </c>
      <c r="E23" s="78">
        <f t="shared" si="4"/>
        <v>0</v>
      </c>
      <c r="F23" s="78">
        <f t="shared" si="4"/>
        <v>0</v>
      </c>
      <c r="G23" s="78">
        <f t="shared" si="4"/>
        <v>0</v>
      </c>
      <c r="H23" s="78">
        <f t="shared" si="4"/>
        <v>0</v>
      </c>
      <c r="I23" s="78">
        <f t="shared" si="4"/>
        <v>0</v>
      </c>
      <c r="J23" s="78">
        <f t="shared" si="4"/>
        <v>0</v>
      </c>
      <c r="K23" s="78">
        <f t="shared" si="4"/>
        <v>0</v>
      </c>
      <c r="L23" s="78">
        <f t="shared" si="4"/>
        <v>0</v>
      </c>
      <c r="M23" s="78">
        <f t="shared" si="4"/>
        <v>0</v>
      </c>
      <c r="N23" s="78">
        <f t="shared" si="4"/>
        <v>0</v>
      </c>
      <c r="O23" s="78">
        <f t="shared" si="4"/>
        <v>0</v>
      </c>
      <c r="P23" s="78">
        <f t="shared" si="4"/>
        <v>0</v>
      </c>
      <c r="Q23" s="78">
        <f t="shared" si="4"/>
        <v>0</v>
      </c>
      <c r="R23" s="78">
        <f t="shared" si="4"/>
        <v>0</v>
      </c>
      <c r="S23" s="78">
        <f t="shared" si="4"/>
        <v>0</v>
      </c>
      <c r="T23" s="78">
        <f t="shared" si="4"/>
        <v>0</v>
      </c>
      <c r="U23" s="78">
        <f t="shared" si="4"/>
        <v>0</v>
      </c>
      <c r="V23" s="78">
        <f t="shared" si="4"/>
        <v>0</v>
      </c>
      <c r="W23" s="78">
        <f t="shared" si="4"/>
        <v>0</v>
      </c>
    </row>
    <row r="24" spans="1:23">
      <c r="A24" s="337"/>
      <c r="B24" s="80" t="s">
        <v>966</v>
      </c>
      <c r="C24" s="60"/>
      <c r="D24" s="66"/>
      <c r="E24" s="66"/>
      <c r="F24" s="66"/>
      <c r="G24" s="66"/>
      <c r="H24" s="66"/>
      <c r="I24" s="66"/>
      <c r="J24" s="66"/>
      <c r="K24" s="66"/>
      <c r="L24" s="66"/>
      <c r="M24" s="66"/>
      <c r="N24" s="66"/>
      <c r="O24" s="66"/>
      <c r="P24" s="66"/>
      <c r="Q24" s="66"/>
      <c r="R24" s="66"/>
      <c r="S24" s="66"/>
      <c r="T24" s="66"/>
      <c r="U24" s="66"/>
      <c r="V24" s="66"/>
      <c r="W24" s="66"/>
    </row>
    <row r="25" spans="1:23">
      <c r="A25" s="338"/>
      <c r="B25" s="81" t="s">
        <v>967</v>
      </c>
      <c r="C25" s="62"/>
      <c r="D25" s="67"/>
      <c r="E25" s="67"/>
      <c r="F25" s="67"/>
      <c r="G25" s="67"/>
      <c r="H25" s="67"/>
      <c r="I25" s="67"/>
      <c r="J25" s="67"/>
      <c r="K25" s="67"/>
      <c r="L25" s="67"/>
      <c r="M25" s="67"/>
      <c r="N25" s="67"/>
      <c r="O25" s="67"/>
      <c r="P25" s="67"/>
      <c r="Q25" s="67"/>
      <c r="R25" s="67"/>
      <c r="S25" s="67"/>
      <c r="T25" s="67"/>
      <c r="U25" s="67"/>
      <c r="V25" s="67"/>
      <c r="W25" s="67"/>
    </row>
    <row r="26" spans="1:23" ht="5.25" customHeight="1">
      <c r="A26" s="63"/>
      <c r="B26" s="63"/>
      <c r="C26" s="63"/>
      <c r="D26" s="69"/>
      <c r="E26" s="69"/>
      <c r="F26" s="69"/>
      <c r="G26" s="69"/>
      <c r="H26" s="70"/>
      <c r="I26" s="70"/>
      <c r="J26" s="70"/>
      <c r="K26" s="70"/>
      <c r="L26" s="70"/>
      <c r="M26" s="70"/>
      <c r="N26" s="70"/>
      <c r="O26" s="70"/>
      <c r="P26" s="70"/>
      <c r="Q26" s="70"/>
      <c r="R26" s="70"/>
      <c r="S26" s="70"/>
      <c r="T26" s="70"/>
      <c r="U26" s="70"/>
      <c r="V26" s="70"/>
      <c r="W26" s="70"/>
    </row>
    <row r="27" spans="1:23" ht="9.9499999999999993" customHeight="1">
      <c r="A27" s="82"/>
      <c r="B27" s="83" t="s">
        <v>969</v>
      </c>
      <c r="C27" s="84"/>
      <c r="D27" s="85" t="e">
        <f>E27/(E28+E29)</f>
        <v>#DIV/0!</v>
      </c>
      <c r="E27" s="86">
        <f>E28+E29</f>
        <v>0</v>
      </c>
      <c r="F27" s="85" t="e">
        <f>G27/(G28+G29)</f>
        <v>#DIV/0!</v>
      </c>
      <c r="G27" s="86">
        <f>G28+G29</f>
        <v>0</v>
      </c>
      <c r="H27" s="85" t="e">
        <f>I27/(I28+I29)</f>
        <v>#DIV/0!</v>
      </c>
      <c r="I27" s="86">
        <f>I28+I29</f>
        <v>0</v>
      </c>
      <c r="J27" s="85" t="e">
        <f>K27/(K28+K29)</f>
        <v>#DIV/0!</v>
      </c>
      <c r="K27" s="86">
        <f>K28+K29</f>
        <v>0</v>
      </c>
      <c r="L27" s="85" t="e">
        <f>M27/(M28+M29)</f>
        <v>#DIV/0!</v>
      </c>
      <c r="M27" s="87">
        <f>M28+M29</f>
        <v>0</v>
      </c>
      <c r="N27" s="85" t="e">
        <f>O27/(O28+O29)</f>
        <v>#DIV/0!</v>
      </c>
      <c r="O27" s="86">
        <f>O28+O29</f>
        <v>0</v>
      </c>
      <c r="P27" s="85" t="e">
        <f>Q27/(Q28+Q29)</f>
        <v>#DIV/0!</v>
      </c>
      <c r="Q27" s="86">
        <f>Q28+Q29</f>
        <v>0</v>
      </c>
      <c r="R27" s="85" t="e">
        <f>S27/(S28+S29)</f>
        <v>#DIV/0!</v>
      </c>
      <c r="S27" s="86">
        <f>S28+S29</f>
        <v>0</v>
      </c>
      <c r="T27" s="85" t="e">
        <f>U27/(U28+U29)</f>
        <v>#DIV/0!</v>
      </c>
      <c r="U27" s="86">
        <f>U28+U29</f>
        <v>0</v>
      </c>
      <c r="V27" s="85" t="e">
        <f>W27/(W28+W29)</f>
        <v>#DIV/0!</v>
      </c>
      <c r="W27" s="87">
        <f>W28+W29</f>
        <v>0</v>
      </c>
    </row>
    <row r="28" spans="1:23" ht="9.9499999999999993" customHeight="1">
      <c r="A28" s="88"/>
      <c r="B28" s="89" t="s">
        <v>948</v>
      </c>
      <c r="C28" s="90"/>
      <c r="D28" s="91" t="e">
        <f>E28/E27</f>
        <v>#DIV/0!</v>
      </c>
      <c r="E28" s="71">
        <f>E6+E10+E14+E18+E22</f>
        <v>0</v>
      </c>
      <c r="F28" s="91" t="e">
        <f>G28/G27</f>
        <v>#DIV/0!</v>
      </c>
      <c r="G28" s="71">
        <f>G6+G10+G14+G18+G22</f>
        <v>0</v>
      </c>
      <c r="H28" s="91" t="e">
        <f>I28/I27</f>
        <v>#DIV/0!</v>
      </c>
      <c r="I28" s="71">
        <f>I6+I10+I14+I18+I22</f>
        <v>0</v>
      </c>
      <c r="J28" s="91" t="e">
        <f>K28/K27</f>
        <v>#DIV/0!</v>
      </c>
      <c r="K28" s="71">
        <f>K6+K10+K14+K18+K22</f>
        <v>0</v>
      </c>
      <c r="L28" s="91" t="e">
        <f>M28/M27</f>
        <v>#DIV/0!</v>
      </c>
      <c r="M28" s="71">
        <f>M6+M10+M14+M18+M22</f>
        <v>0</v>
      </c>
      <c r="N28" s="91" t="e">
        <f>O28/O27</f>
        <v>#DIV/0!</v>
      </c>
      <c r="O28" s="71">
        <f>O6+O10+O14+O18+O22</f>
        <v>0</v>
      </c>
      <c r="P28" s="91" t="e">
        <f>Q28/Q27</f>
        <v>#DIV/0!</v>
      </c>
      <c r="Q28" s="71">
        <f>Q6+Q10+Q14+Q18+Q22</f>
        <v>0</v>
      </c>
      <c r="R28" s="91" t="e">
        <f>S28/S27</f>
        <v>#DIV/0!</v>
      </c>
      <c r="S28" s="71">
        <f>S6+S10+S14+S18+S22</f>
        <v>0</v>
      </c>
      <c r="T28" s="91" t="e">
        <f>U28/U27</f>
        <v>#DIV/0!</v>
      </c>
      <c r="U28" s="71">
        <f>U6+U10+U14+U18+U22</f>
        <v>0</v>
      </c>
      <c r="V28" s="91" t="e">
        <f>W28/W27</f>
        <v>#DIV/0!</v>
      </c>
      <c r="W28" s="71">
        <f>W6+W10+W14+W18+W22</f>
        <v>0</v>
      </c>
    </row>
    <row r="29" spans="1:23" ht="9.9499999999999993" customHeight="1">
      <c r="A29" s="93" t="s">
        <v>921</v>
      </c>
      <c r="B29" s="94" t="s">
        <v>949</v>
      </c>
      <c r="C29" s="95"/>
      <c r="D29" s="96" t="e">
        <f>E29/E27</f>
        <v>#DIV/0!</v>
      </c>
      <c r="E29" s="79">
        <f>E30+E31</f>
        <v>0</v>
      </c>
      <c r="F29" s="96" t="e">
        <f>G29/G27</f>
        <v>#DIV/0!</v>
      </c>
      <c r="G29" s="79">
        <f>G30+G31</f>
        <v>0</v>
      </c>
      <c r="H29" s="96" t="e">
        <f>I29/I27</f>
        <v>#DIV/0!</v>
      </c>
      <c r="I29" s="79">
        <f>I30+I31</f>
        <v>0</v>
      </c>
      <c r="J29" s="96" t="e">
        <f>K29/K27</f>
        <v>#DIV/0!</v>
      </c>
      <c r="K29" s="79">
        <f>K30+K31</f>
        <v>0</v>
      </c>
      <c r="L29" s="96" t="e">
        <f>M29/M27</f>
        <v>#DIV/0!</v>
      </c>
      <c r="M29" s="79">
        <f>M30+M31</f>
        <v>0</v>
      </c>
      <c r="N29" s="96" t="e">
        <f>O29/O27</f>
        <v>#DIV/0!</v>
      </c>
      <c r="O29" s="79">
        <f>O30+O31</f>
        <v>0</v>
      </c>
      <c r="P29" s="96" t="e">
        <f>Q29/Q27</f>
        <v>#DIV/0!</v>
      </c>
      <c r="Q29" s="79">
        <f>Q30+Q31</f>
        <v>0</v>
      </c>
      <c r="R29" s="96" t="e">
        <f>S29/S27</f>
        <v>#DIV/0!</v>
      </c>
      <c r="S29" s="79">
        <f>S30+S31</f>
        <v>0</v>
      </c>
      <c r="T29" s="96" t="e">
        <f>U29/U27</f>
        <v>#DIV/0!</v>
      </c>
      <c r="U29" s="79">
        <f>U30+U31</f>
        <v>0</v>
      </c>
      <c r="V29" s="96" t="e">
        <f>W29/W27</f>
        <v>#DIV/0!</v>
      </c>
      <c r="W29" s="97">
        <f>W30+W31</f>
        <v>0</v>
      </c>
    </row>
    <row r="30" spans="1:23" ht="9.9499999999999993" customHeight="1">
      <c r="A30" s="88"/>
      <c r="B30" s="98" t="s">
        <v>966</v>
      </c>
      <c r="C30" s="99"/>
      <c r="D30" s="100" t="e">
        <f>E30/E27</f>
        <v>#DIV/0!</v>
      </c>
      <c r="E30" s="72">
        <f>E8+E12+E16+E20+E24</f>
        <v>0</v>
      </c>
      <c r="F30" s="100" t="e">
        <f>G30/G27</f>
        <v>#DIV/0!</v>
      </c>
      <c r="G30" s="72">
        <f>G8+G12+G16+G20+G24</f>
        <v>0</v>
      </c>
      <c r="H30" s="100" t="e">
        <f>I30/I27</f>
        <v>#DIV/0!</v>
      </c>
      <c r="I30" s="72">
        <f>I8+I12+I16+I20+I24</f>
        <v>0</v>
      </c>
      <c r="J30" s="100" t="e">
        <f>K30/K27</f>
        <v>#DIV/0!</v>
      </c>
      <c r="K30" s="72">
        <f>K8+K12+K16+K20+K24</f>
        <v>0</v>
      </c>
      <c r="L30" s="100" t="e">
        <f>M30/M27</f>
        <v>#DIV/0!</v>
      </c>
      <c r="M30" s="72">
        <f>M8+M12+M16+M20+M24</f>
        <v>0</v>
      </c>
      <c r="N30" s="100" t="e">
        <f>O30/O27</f>
        <v>#DIV/0!</v>
      </c>
      <c r="O30" s="72">
        <f>O8+O12+O16+O20+O24</f>
        <v>0</v>
      </c>
      <c r="P30" s="100" t="e">
        <f>Q30/Q27</f>
        <v>#DIV/0!</v>
      </c>
      <c r="Q30" s="72">
        <f>Q8+Q12+Q16+Q20+Q24</f>
        <v>0</v>
      </c>
      <c r="R30" s="100" t="e">
        <f>S30/S27</f>
        <v>#DIV/0!</v>
      </c>
      <c r="S30" s="72">
        <f>S8+S12+S16+S20+S24</f>
        <v>0</v>
      </c>
      <c r="T30" s="100" t="e">
        <f>U30/U27</f>
        <v>#DIV/0!</v>
      </c>
      <c r="U30" s="72">
        <f>U8+U12+U16+U20+U24</f>
        <v>0</v>
      </c>
      <c r="V30" s="100" t="e">
        <f>W30/W27</f>
        <v>#DIV/0!</v>
      </c>
      <c r="W30" s="72">
        <f>W8+W12+W16+W20+W24</f>
        <v>0</v>
      </c>
    </row>
    <row r="31" spans="1:23" ht="9.9499999999999993" customHeight="1">
      <c r="A31" s="102"/>
      <c r="B31" s="103" t="s">
        <v>967</v>
      </c>
      <c r="C31" s="104"/>
      <c r="D31" s="105" t="e">
        <f>E31/E27</f>
        <v>#DIV/0!</v>
      </c>
      <c r="E31" s="73">
        <f>E9+E13+E17+E21+E25</f>
        <v>0</v>
      </c>
      <c r="F31" s="105" t="e">
        <f>G31/G27</f>
        <v>#DIV/0!</v>
      </c>
      <c r="G31" s="73">
        <f>G9+G13+G17+G21+G25</f>
        <v>0</v>
      </c>
      <c r="H31" s="105" t="e">
        <f>I31/I27</f>
        <v>#DIV/0!</v>
      </c>
      <c r="I31" s="73">
        <f>I9+I13+I17+I21+I25</f>
        <v>0</v>
      </c>
      <c r="J31" s="105" t="e">
        <f>K31/K27</f>
        <v>#DIV/0!</v>
      </c>
      <c r="K31" s="73">
        <f>K9+K13+K17+K21+K25</f>
        <v>0</v>
      </c>
      <c r="L31" s="105" t="e">
        <f>M31/M27</f>
        <v>#DIV/0!</v>
      </c>
      <c r="M31" s="73">
        <f>M9+M13+M17+M21+M25</f>
        <v>0</v>
      </c>
      <c r="N31" s="105" t="e">
        <f>O31/O27</f>
        <v>#DIV/0!</v>
      </c>
      <c r="O31" s="73">
        <f>O9+O13+O17+O21+O25</f>
        <v>0</v>
      </c>
      <c r="P31" s="105" t="e">
        <f>Q31/Q27</f>
        <v>#DIV/0!</v>
      </c>
      <c r="Q31" s="73">
        <f>Q9+Q13+Q17+Q21+Q25</f>
        <v>0</v>
      </c>
      <c r="R31" s="105" t="e">
        <f>S31/S27</f>
        <v>#DIV/0!</v>
      </c>
      <c r="S31" s="73">
        <f>S9+S13+S17+S21+S25</f>
        <v>0</v>
      </c>
      <c r="T31" s="105" t="e">
        <f>U31/U27</f>
        <v>#DIV/0!</v>
      </c>
      <c r="U31" s="73">
        <f>U9+U13+U17+U21+U25</f>
        <v>0</v>
      </c>
      <c r="V31" s="105" t="e">
        <f>W31/W27</f>
        <v>#DIV/0!</v>
      </c>
      <c r="W31" s="73">
        <f>W9+W13+W17+W21+W25</f>
        <v>0</v>
      </c>
    </row>
    <row r="32" spans="1:23" s="625" customFormat="1">
      <c r="A32" s="622"/>
      <c r="B32" s="623"/>
      <c r="C32" s="624"/>
      <c r="D32" s="109"/>
      <c r="E32" s="109"/>
      <c r="F32" s="109"/>
      <c r="G32" s="109"/>
      <c r="H32" s="109"/>
      <c r="I32" s="109"/>
      <c r="J32" s="109"/>
      <c r="K32" s="109"/>
      <c r="L32" s="109"/>
      <c r="M32" s="109"/>
      <c r="N32" s="109"/>
      <c r="O32" s="109"/>
      <c r="P32" s="109"/>
      <c r="Q32" s="109"/>
      <c r="R32" s="109"/>
      <c r="S32" s="109"/>
      <c r="T32" s="109"/>
      <c r="U32" s="109"/>
      <c r="V32" s="109"/>
      <c r="W32" s="109"/>
    </row>
    <row r="33" spans="1:26">
      <c r="A33" s="107"/>
      <c r="B33" s="110"/>
      <c r="C33" s="99"/>
      <c r="D33" s="109"/>
      <c r="E33" s="99"/>
      <c r="F33" s="109"/>
      <c r="G33" s="109"/>
      <c r="H33" s="109"/>
      <c r="I33" s="109"/>
      <c r="J33" s="109"/>
      <c r="K33" s="109"/>
      <c r="L33" s="109"/>
      <c r="M33" s="109"/>
      <c r="N33" s="109"/>
      <c r="O33" s="109"/>
      <c r="P33" s="109"/>
      <c r="Q33" s="109"/>
      <c r="R33" s="109"/>
      <c r="S33" s="109"/>
      <c r="T33" s="109"/>
      <c r="U33" s="109"/>
      <c r="V33" s="109"/>
      <c r="W33" s="109"/>
    </row>
    <row r="34" spans="1:26" ht="13.5" customHeight="1">
      <c r="A34" s="626"/>
      <c r="B34" s="627" t="s">
        <v>4031</v>
      </c>
      <c r="C34" s="626"/>
      <c r="D34" s="629"/>
      <c r="E34" s="626"/>
      <c r="F34" s="626"/>
      <c r="G34" s="626"/>
      <c r="H34" s="626"/>
      <c r="I34" s="626"/>
      <c r="J34" s="626"/>
      <c r="K34" s="626"/>
      <c r="L34" s="626"/>
      <c r="M34" s="626"/>
      <c r="N34" s="2045" t="s">
        <v>2818</v>
      </c>
      <c r="O34" s="2045"/>
      <c r="P34" s="2045"/>
      <c r="Q34" s="2045"/>
      <c r="R34" s="2045"/>
      <c r="S34" s="2045"/>
      <c r="T34" s="2045"/>
      <c r="U34" s="2045"/>
      <c r="V34" s="2045"/>
      <c r="W34" s="2045"/>
      <c r="X34" s="2045"/>
      <c r="Y34" s="344"/>
      <c r="Z34" s="344"/>
    </row>
    <row r="35" spans="1:26" s="390" customFormat="1" ht="6" customHeight="1">
      <c r="A35" s="628"/>
      <c r="B35" s="628"/>
      <c r="C35" s="628"/>
      <c r="D35" s="344"/>
      <c r="E35" s="628"/>
      <c r="F35" s="628"/>
      <c r="G35" s="628"/>
      <c r="H35" s="628"/>
      <c r="I35" s="628"/>
      <c r="J35" s="628"/>
      <c r="K35" s="628"/>
      <c r="L35" s="628"/>
      <c r="M35" s="628"/>
      <c r="N35" s="344"/>
      <c r="O35" s="344"/>
      <c r="P35" s="344"/>
      <c r="Q35" s="344"/>
      <c r="R35" s="344"/>
      <c r="S35" s="344"/>
      <c r="T35" s="344"/>
      <c r="U35" s="344"/>
      <c r="V35" s="344"/>
      <c r="W35" s="344"/>
      <c r="X35" s="344"/>
      <c r="Y35" s="344"/>
      <c r="Z35" s="344"/>
    </row>
    <row r="36" spans="1:26">
      <c r="I36" s="65"/>
      <c r="M36" s="620" t="s">
        <v>5455</v>
      </c>
      <c r="W36" s="620" t="s">
        <v>5455</v>
      </c>
    </row>
    <row r="37" spans="1:26">
      <c r="A37" s="111"/>
      <c r="B37" s="57" t="s">
        <v>971</v>
      </c>
      <c r="C37" s="57"/>
      <c r="D37" s="74">
        <v>2001</v>
      </c>
      <c r="E37" s="75"/>
      <c r="F37" s="74">
        <f>D37+1</f>
        <v>2002</v>
      </c>
      <c r="G37" s="75"/>
      <c r="H37" s="76">
        <f>F37+1</f>
        <v>2003</v>
      </c>
      <c r="I37" s="77"/>
      <c r="J37" s="76">
        <f>H37+1</f>
        <v>2004</v>
      </c>
      <c r="K37" s="77"/>
      <c r="L37" s="76">
        <f>J37+1</f>
        <v>2005</v>
      </c>
      <c r="M37" s="77"/>
      <c r="N37" s="76">
        <f>L37+1</f>
        <v>2006</v>
      </c>
      <c r="O37" s="77"/>
      <c r="P37" s="76">
        <f>N37+1</f>
        <v>2007</v>
      </c>
      <c r="Q37" s="77"/>
      <c r="R37" s="76">
        <f>P37+1</f>
        <v>2008</v>
      </c>
      <c r="S37" s="77"/>
      <c r="T37" s="76">
        <f>R37+1</f>
        <v>2009</v>
      </c>
      <c r="U37" s="77"/>
      <c r="V37" s="76">
        <f>T37+1</f>
        <v>2010</v>
      </c>
      <c r="W37" s="77"/>
    </row>
    <row r="38" spans="1:26">
      <c r="A38" s="58" t="s">
        <v>963</v>
      </c>
      <c r="B38" s="58" t="s">
        <v>970</v>
      </c>
      <c r="C38" s="58" t="s">
        <v>965</v>
      </c>
      <c r="D38" s="59" t="s">
        <v>946</v>
      </c>
      <c r="E38" s="59" t="s">
        <v>947</v>
      </c>
      <c r="F38" s="59" t="s">
        <v>946</v>
      </c>
      <c r="G38" s="59" t="s">
        <v>947</v>
      </c>
      <c r="H38" s="58" t="s">
        <v>946</v>
      </c>
      <c r="I38" s="58" t="s">
        <v>947</v>
      </c>
      <c r="J38" s="58" t="s">
        <v>946</v>
      </c>
      <c r="K38" s="58" t="s">
        <v>947</v>
      </c>
      <c r="L38" s="58" t="s">
        <v>946</v>
      </c>
      <c r="M38" s="58" t="s">
        <v>947</v>
      </c>
      <c r="N38" s="58" t="s">
        <v>946</v>
      </c>
      <c r="O38" s="58" t="s">
        <v>947</v>
      </c>
      <c r="P38" s="58" t="s">
        <v>946</v>
      </c>
      <c r="Q38" s="58" t="s">
        <v>947</v>
      </c>
      <c r="R38" s="58" t="s">
        <v>946</v>
      </c>
      <c r="S38" s="58" t="s">
        <v>947</v>
      </c>
      <c r="T38" s="58" t="s">
        <v>946</v>
      </c>
      <c r="U38" s="58" t="s">
        <v>947</v>
      </c>
      <c r="V38" s="58" t="s">
        <v>946</v>
      </c>
      <c r="W38" s="58" t="s">
        <v>947</v>
      </c>
    </row>
    <row r="39" spans="1:26">
      <c r="A39" s="337"/>
      <c r="B39" s="61" t="s">
        <v>948</v>
      </c>
      <c r="C39" s="60" t="s">
        <v>2819</v>
      </c>
      <c r="D39" s="66"/>
      <c r="E39" s="66"/>
      <c r="F39" s="66"/>
      <c r="G39" s="66"/>
      <c r="H39" s="66"/>
      <c r="I39" s="66"/>
      <c r="J39" s="66"/>
      <c r="K39" s="66"/>
      <c r="L39" s="66"/>
      <c r="M39" s="66"/>
      <c r="N39" s="66"/>
      <c r="O39" s="66"/>
      <c r="P39" s="66"/>
      <c r="Q39" s="66"/>
      <c r="R39" s="66"/>
      <c r="S39" s="66"/>
      <c r="T39" s="66"/>
      <c r="U39" s="66"/>
      <c r="V39" s="66"/>
      <c r="W39" s="66"/>
    </row>
    <row r="40" spans="1:26">
      <c r="A40" s="337"/>
      <c r="B40" s="61" t="s">
        <v>949</v>
      </c>
      <c r="C40" s="60"/>
      <c r="D40" s="78">
        <f t="shared" ref="D40:W40" si="5">D41+D42</f>
        <v>0</v>
      </c>
      <c r="E40" s="78">
        <f t="shared" si="5"/>
        <v>0</v>
      </c>
      <c r="F40" s="78">
        <f t="shared" si="5"/>
        <v>0</v>
      </c>
      <c r="G40" s="78">
        <f t="shared" si="5"/>
        <v>0</v>
      </c>
      <c r="H40" s="78">
        <f t="shared" si="5"/>
        <v>0</v>
      </c>
      <c r="I40" s="78">
        <f t="shared" si="5"/>
        <v>0</v>
      </c>
      <c r="J40" s="78">
        <f t="shared" si="5"/>
        <v>0</v>
      </c>
      <c r="K40" s="78">
        <f t="shared" si="5"/>
        <v>0</v>
      </c>
      <c r="L40" s="78">
        <f t="shared" si="5"/>
        <v>0</v>
      </c>
      <c r="M40" s="78">
        <f t="shared" si="5"/>
        <v>0</v>
      </c>
      <c r="N40" s="78">
        <f t="shared" si="5"/>
        <v>0</v>
      </c>
      <c r="O40" s="78">
        <f t="shared" si="5"/>
        <v>0</v>
      </c>
      <c r="P40" s="78">
        <f t="shared" si="5"/>
        <v>0</v>
      </c>
      <c r="Q40" s="78">
        <f t="shared" si="5"/>
        <v>0</v>
      </c>
      <c r="R40" s="78">
        <f t="shared" si="5"/>
        <v>0</v>
      </c>
      <c r="S40" s="78">
        <f t="shared" si="5"/>
        <v>0</v>
      </c>
      <c r="T40" s="78">
        <f t="shared" si="5"/>
        <v>0</v>
      </c>
      <c r="U40" s="78">
        <f t="shared" si="5"/>
        <v>0</v>
      </c>
      <c r="V40" s="78">
        <f t="shared" si="5"/>
        <v>0</v>
      </c>
      <c r="W40" s="78">
        <f t="shared" si="5"/>
        <v>0</v>
      </c>
    </row>
    <row r="41" spans="1:26">
      <c r="A41" s="337"/>
      <c r="B41" s="80" t="s">
        <v>966</v>
      </c>
      <c r="C41" s="60"/>
      <c r="D41" s="66"/>
      <c r="E41" s="66"/>
      <c r="F41" s="66"/>
      <c r="G41" s="66"/>
      <c r="H41" s="66"/>
      <c r="I41" s="66"/>
      <c r="J41" s="66"/>
      <c r="K41" s="66"/>
      <c r="L41" s="66"/>
      <c r="M41" s="66"/>
      <c r="N41" s="66"/>
      <c r="O41" s="66"/>
      <c r="P41" s="66"/>
      <c r="Q41" s="66"/>
      <c r="R41" s="66"/>
      <c r="S41" s="66"/>
      <c r="T41" s="66"/>
      <c r="U41" s="66"/>
      <c r="V41" s="66"/>
      <c r="W41" s="66"/>
    </row>
    <row r="42" spans="1:26">
      <c r="A42" s="338"/>
      <c r="B42" s="81" t="s">
        <v>967</v>
      </c>
      <c r="C42" s="62"/>
      <c r="D42" s="67"/>
      <c r="E42" s="67"/>
      <c r="F42" s="67"/>
      <c r="G42" s="67"/>
      <c r="H42" s="66"/>
      <c r="I42" s="66"/>
      <c r="J42" s="66"/>
      <c r="K42" s="66"/>
      <c r="L42" s="66"/>
      <c r="M42" s="66"/>
      <c r="N42" s="66"/>
      <c r="O42" s="66"/>
      <c r="P42" s="66"/>
      <c r="Q42" s="66"/>
      <c r="R42" s="66"/>
      <c r="S42" s="66"/>
      <c r="T42" s="66"/>
      <c r="U42" s="66"/>
      <c r="V42" s="66"/>
      <c r="W42" s="66"/>
    </row>
    <row r="43" spans="1:26">
      <c r="A43" s="337"/>
      <c r="B43" s="61" t="s">
        <v>948</v>
      </c>
      <c r="C43" s="60" t="s">
        <v>2819</v>
      </c>
      <c r="D43" s="66"/>
      <c r="E43" s="66"/>
      <c r="F43" s="66"/>
      <c r="G43" s="66"/>
      <c r="H43" s="68"/>
      <c r="I43" s="68"/>
      <c r="J43" s="68"/>
      <c r="K43" s="68"/>
      <c r="L43" s="68"/>
      <c r="M43" s="68"/>
      <c r="N43" s="68"/>
      <c r="O43" s="68"/>
      <c r="P43" s="68"/>
      <c r="Q43" s="68"/>
      <c r="R43" s="68"/>
      <c r="S43" s="68"/>
      <c r="T43" s="68"/>
      <c r="U43" s="68"/>
      <c r="V43" s="68"/>
      <c r="W43" s="68"/>
    </row>
    <row r="44" spans="1:26">
      <c r="A44" s="337"/>
      <c r="B44" s="61" t="s">
        <v>949</v>
      </c>
      <c r="C44" s="60"/>
      <c r="D44" s="78">
        <f t="shared" ref="D44:W44" si="6">D45+D46</f>
        <v>0</v>
      </c>
      <c r="E44" s="78">
        <f t="shared" si="6"/>
        <v>0</v>
      </c>
      <c r="F44" s="78">
        <f t="shared" si="6"/>
        <v>0</v>
      </c>
      <c r="G44" s="78">
        <f t="shared" si="6"/>
        <v>0</v>
      </c>
      <c r="H44" s="78">
        <f t="shared" si="6"/>
        <v>0</v>
      </c>
      <c r="I44" s="78">
        <f t="shared" si="6"/>
        <v>0</v>
      </c>
      <c r="J44" s="78">
        <f t="shared" si="6"/>
        <v>0</v>
      </c>
      <c r="K44" s="78">
        <f t="shared" si="6"/>
        <v>0</v>
      </c>
      <c r="L44" s="78">
        <f t="shared" si="6"/>
        <v>0</v>
      </c>
      <c r="M44" s="78">
        <f t="shared" si="6"/>
        <v>0</v>
      </c>
      <c r="N44" s="78">
        <f t="shared" si="6"/>
        <v>0</v>
      </c>
      <c r="O44" s="78">
        <f t="shared" si="6"/>
        <v>0</v>
      </c>
      <c r="P44" s="78">
        <f t="shared" si="6"/>
        <v>0</v>
      </c>
      <c r="Q44" s="78">
        <f t="shared" si="6"/>
        <v>0</v>
      </c>
      <c r="R44" s="78">
        <f t="shared" si="6"/>
        <v>0</v>
      </c>
      <c r="S44" s="78">
        <f t="shared" si="6"/>
        <v>0</v>
      </c>
      <c r="T44" s="78">
        <f t="shared" si="6"/>
        <v>0</v>
      </c>
      <c r="U44" s="78">
        <f t="shared" si="6"/>
        <v>0</v>
      </c>
      <c r="V44" s="78">
        <f t="shared" si="6"/>
        <v>0</v>
      </c>
      <c r="W44" s="78">
        <f t="shared" si="6"/>
        <v>0</v>
      </c>
    </row>
    <row r="45" spans="1:26">
      <c r="A45" s="337"/>
      <c r="B45" s="80" t="s">
        <v>966</v>
      </c>
      <c r="C45" s="60"/>
      <c r="D45" s="66"/>
      <c r="E45" s="66"/>
      <c r="F45" s="66"/>
      <c r="G45" s="66"/>
      <c r="H45" s="66"/>
      <c r="I45" s="66"/>
      <c r="J45" s="66"/>
      <c r="K45" s="66"/>
      <c r="L45" s="66"/>
      <c r="M45" s="66"/>
      <c r="N45" s="66"/>
      <c r="O45" s="66"/>
      <c r="P45" s="66"/>
      <c r="Q45" s="66"/>
      <c r="R45" s="66"/>
      <c r="S45" s="66"/>
      <c r="T45" s="66"/>
      <c r="U45" s="66"/>
      <c r="V45" s="66"/>
      <c r="W45" s="66"/>
    </row>
    <row r="46" spans="1:26">
      <c r="A46" s="338"/>
      <c r="B46" s="81" t="s">
        <v>967</v>
      </c>
      <c r="C46" s="62"/>
      <c r="D46" s="67"/>
      <c r="E46" s="67"/>
      <c r="F46" s="67"/>
      <c r="G46" s="67"/>
      <c r="H46" s="67"/>
      <c r="I46" s="67"/>
      <c r="J46" s="67"/>
      <c r="K46" s="67"/>
      <c r="L46" s="67"/>
      <c r="M46" s="67"/>
      <c r="N46" s="67"/>
      <c r="O46" s="67"/>
      <c r="P46" s="67"/>
      <c r="Q46" s="67"/>
      <c r="R46" s="67"/>
      <c r="S46" s="67"/>
      <c r="T46" s="67"/>
      <c r="U46" s="67"/>
      <c r="V46" s="67"/>
      <c r="W46" s="67"/>
    </row>
    <row r="47" spans="1:26">
      <c r="A47" s="337"/>
      <c r="B47" s="61" t="s">
        <v>948</v>
      </c>
      <c r="C47" s="60" t="s">
        <v>2819</v>
      </c>
      <c r="D47" s="66"/>
      <c r="E47" s="66"/>
      <c r="F47" s="66"/>
      <c r="G47" s="66"/>
      <c r="H47" s="68"/>
      <c r="I47" s="68"/>
      <c r="J47" s="68"/>
      <c r="K47" s="68"/>
      <c r="L47" s="68">
        <f>+J47</f>
        <v>0</v>
      </c>
      <c r="M47" s="68"/>
      <c r="N47" s="68">
        <f>+L47</f>
        <v>0</v>
      </c>
      <c r="O47" s="68"/>
      <c r="P47" s="68">
        <f>+N47</f>
        <v>0</v>
      </c>
      <c r="Q47" s="68"/>
      <c r="R47" s="68">
        <f>+P47</f>
        <v>0</v>
      </c>
      <c r="S47" s="68"/>
      <c r="T47" s="68">
        <f>+R47</f>
        <v>0</v>
      </c>
      <c r="U47" s="68"/>
      <c r="V47" s="68">
        <f>+T47</f>
        <v>0</v>
      </c>
      <c r="W47" s="68"/>
    </row>
    <row r="48" spans="1:26">
      <c r="A48" s="337"/>
      <c r="B48" s="61" t="s">
        <v>949</v>
      </c>
      <c r="C48" s="60"/>
      <c r="D48" s="78">
        <f t="shared" ref="D48:W48" si="7">D49+D50</f>
        <v>0</v>
      </c>
      <c r="E48" s="78">
        <f t="shared" si="7"/>
        <v>0</v>
      </c>
      <c r="F48" s="78">
        <f t="shared" si="7"/>
        <v>0</v>
      </c>
      <c r="G48" s="78">
        <f t="shared" si="7"/>
        <v>0</v>
      </c>
      <c r="H48" s="78">
        <f t="shared" si="7"/>
        <v>0</v>
      </c>
      <c r="I48" s="78">
        <f t="shared" si="7"/>
        <v>0</v>
      </c>
      <c r="J48" s="78">
        <f t="shared" si="7"/>
        <v>0</v>
      </c>
      <c r="K48" s="78">
        <f t="shared" si="7"/>
        <v>0</v>
      </c>
      <c r="L48" s="78">
        <f t="shared" si="7"/>
        <v>0</v>
      </c>
      <c r="M48" s="78">
        <f t="shared" si="7"/>
        <v>0</v>
      </c>
      <c r="N48" s="78">
        <f t="shared" si="7"/>
        <v>0</v>
      </c>
      <c r="O48" s="78">
        <f t="shared" si="7"/>
        <v>0</v>
      </c>
      <c r="P48" s="78">
        <f t="shared" si="7"/>
        <v>0</v>
      </c>
      <c r="Q48" s="78">
        <f t="shared" si="7"/>
        <v>0</v>
      </c>
      <c r="R48" s="78">
        <f t="shared" si="7"/>
        <v>0</v>
      </c>
      <c r="S48" s="78">
        <f t="shared" si="7"/>
        <v>0</v>
      </c>
      <c r="T48" s="78">
        <f t="shared" si="7"/>
        <v>0</v>
      </c>
      <c r="U48" s="78">
        <f t="shared" si="7"/>
        <v>0</v>
      </c>
      <c r="V48" s="78">
        <f t="shared" si="7"/>
        <v>0</v>
      </c>
      <c r="W48" s="78">
        <f t="shared" si="7"/>
        <v>0</v>
      </c>
    </row>
    <row r="49" spans="1:23">
      <c r="A49" s="337"/>
      <c r="B49" s="80" t="s">
        <v>966</v>
      </c>
      <c r="C49" s="60"/>
      <c r="D49" s="66"/>
      <c r="E49" s="66"/>
      <c r="F49" s="66"/>
      <c r="G49" s="66"/>
      <c r="H49" s="66"/>
      <c r="I49" s="66"/>
      <c r="J49" s="66"/>
      <c r="K49" s="66"/>
      <c r="L49" s="66"/>
      <c r="M49" s="66"/>
      <c r="N49" s="66"/>
      <c r="O49" s="66"/>
      <c r="P49" s="66"/>
      <c r="Q49" s="66"/>
      <c r="R49" s="66"/>
      <c r="S49" s="66"/>
      <c r="T49" s="66"/>
      <c r="U49" s="66"/>
      <c r="V49" s="66"/>
      <c r="W49" s="66"/>
    </row>
    <row r="50" spans="1:23">
      <c r="A50" s="338"/>
      <c r="B50" s="81" t="s">
        <v>967</v>
      </c>
      <c r="C50" s="62"/>
      <c r="D50" s="67"/>
      <c r="E50" s="67"/>
      <c r="F50" s="67"/>
      <c r="G50" s="67"/>
      <c r="H50" s="67"/>
      <c r="I50" s="67"/>
      <c r="J50" s="67"/>
      <c r="K50" s="67"/>
      <c r="L50" s="67"/>
      <c r="M50" s="67"/>
      <c r="N50" s="67"/>
      <c r="O50" s="67"/>
      <c r="P50" s="67"/>
      <c r="Q50" s="67"/>
      <c r="R50" s="67"/>
      <c r="S50" s="67"/>
      <c r="T50" s="67"/>
      <c r="U50" s="67"/>
      <c r="V50" s="67"/>
      <c r="W50" s="67"/>
    </row>
    <row r="51" spans="1:23">
      <c r="A51" s="337"/>
      <c r="B51" s="61" t="s">
        <v>948</v>
      </c>
      <c r="C51" s="60" t="s">
        <v>2819</v>
      </c>
      <c r="D51" s="66"/>
      <c r="E51" s="66"/>
      <c r="F51" s="66"/>
      <c r="G51" s="66"/>
      <c r="H51" s="68"/>
      <c r="I51" s="68"/>
      <c r="J51" s="68"/>
      <c r="K51" s="68"/>
      <c r="L51" s="66">
        <f>+J51</f>
        <v>0</v>
      </c>
      <c r="M51" s="68"/>
      <c r="N51" s="66">
        <f>+L51</f>
        <v>0</v>
      </c>
      <c r="O51" s="68"/>
      <c r="P51" s="66">
        <f>+N51</f>
        <v>0</v>
      </c>
      <c r="Q51" s="68"/>
      <c r="R51" s="66">
        <f>+P51</f>
        <v>0</v>
      </c>
      <c r="S51" s="68"/>
      <c r="T51" s="66">
        <f>+R51</f>
        <v>0</v>
      </c>
      <c r="U51" s="68"/>
      <c r="V51" s="66">
        <f>+T51</f>
        <v>0</v>
      </c>
      <c r="W51" s="68"/>
    </row>
    <row r="52" spans="1:23">
      <c r="A52" s="337"/>
      <c r="B52" s="61" t="s">
        <v>949</v>
      </c>
      <c r="C52" s="60"/>
      <c r="D52" s="78">
        <f t="shared" ref="D52:W52" si="8">D53+D54</f>
        <v>0</v>
      </c>
      <c r="E52" s="78">
        <f t="shared" si="8"/>
        <v>0</v>
      </c>
      <c r="F52" s="78">
        <f t="shared" si="8"/>
        <v>0</v>
      </c>
      <c r="G52" s="78">
        <f t="shared" si="8"/>
        <v>0</v>
      </c>
      <c r="H52" s="78">
        <f t="shared" si="8"/>
        <v>0</v>
      </c>
      <c r="I52" s="78">
        <f t="shared" si="8"/>
        <v>0</v>
      </c>
      <c r="J52" s="78">
        <f t="shared" si="8"/>
        <v>0</v>
      </c>
      <c r="K52" s="78">
        <f t="shared" si="8"/>
        <v>0</v>
      </c>
      <c r="L52" s="78">
        <f t="shared" si="8"/>
        <v>0</v>
      </c>
      <c r="M52" s="78">
        <f t="shared" si="8"/>
        <v>0</v>
      </c>
      <c r="N52" s="78">
        <f t="shared" si="8"/>
        <v>0</v>
      </c>
      <c r="O52" s="78">
        <f t="shared" si="8"/>
        <v>0</v>
      </c>
      <c r="P52" s="78">
        <f t="shared" si="8"/>
        <v>0</v>
      </c>
      <c r="Q52" s="78">
        <f t="shared" si="8"/>
        <v>0</v>
      </c>
      <c r="R52" s="78">
        <f t="shared" si="8"/>
        <v>0</v>
      </c>
      <c r="S52" s="78">
        <f t="shared" si="8"/>
        <v>0</v>
      </c>
      <c r="T52" s="78">
        <f t="shared" si="8"/>
        <v>0</v>
      </c>
      <c r="U52" s="78">
        <f t="shared" si="8"/>
        <v>0</v>
      </c>
      <c r="V52" s="78">
        <f t="shared" si="8"/>
        <v>0</v>
      </c>
      <c r="W52" s="78">
        <f t="shared" si="8"/>
        <v>0</v>
      </c>
    </row>
    <row r="53" spans="1:23">
      <c r="A53" s="337"/>
      <c r="B53" s="80" t="s">
        <v>966</v>
      </c>
      <c r="C53" s="60"/>
      <c r="D53" s="66"/>
      <c r="E53" s="66"/>
      <c r="F53" s="66"/>
      <c r="G53" s="66"/>
      <c r="H53" s="66"/>
      <c r="I53" s="66"/>
      <c r="J53" s="66"/>
      <c r="K53" s="66"/>
      <c r="L53" s="66"/>
      <c r="M53" s="66"/>
      <c r="N53" s="66"/>
      <c r="O53" s="66"/>
      <c r="P53" s="66"/>
      <c r="Q53" s="66"/>
      <c r="R53" s="66"/>
      <c r="S53" s="66"/>
      <c r="T53" s="66"/>
      <c r="U53" s="66"/>
      <c r="V53" s="66"/>
      <c r="W53" s="66"/>
    </row>
    <row r="54" spans="1:23">
      <c r="A54" s="338"/>
      <c r="B54" s="81" t="s">
        <v>967</v>
      </c>
      <c r="C54" s="62"/>
      <c r="D54" s="67"/>
      <c r="E54" s="67"/>
      <c r="F54" s="67"/>
      <c r="G54" s="67"/>
      <c r="H54" s="67"/>
      <c r="I54" s="67"/>
      <c r="J54" s="67"/>
      <c r="K54" s="67"/>
      <c r="L54" s="67"/>
      <c r="M54" s="67"/>
      <c r="N54" s="67"/>
      <c r="O54" s="67"/>
      <c r="P54" s="67"/>
      <c r="Q54" s="67"/>
      <c r="R54" s="67"/>
      <c r="S54" s="67"/>
      <c r="T54" s="67"/>
      <c r="U54" s="67"/>
      <c r="V54" s="67"/>
      <c r="W54" s="67"/>
    </row>
    <row r="55" spans="1:23">
      <c r="A55" s="337"/>
      <c r="B55" s="61" t="s">
        <v>948</v>
      </c>
      <c r="C55" s="60"/>
      <c r="D55" s="66"/>
      <c r="E55" s="66"/>
      <c r="F55" s="66"/>
      <c r="G55" s="66"/>
      <c r="H55" s="66"/>
      <c r="I55" s="66"/>
      <c r="J55" s="66"/>
      <c r="K55" s="66"/>
      <c r="L55" s="66"/>
      <c r="M55" s="66"/>
      <c r="N55" s="66"/>
      <c r="O55" s="66"/>
      <c r="P55" s="66"/>
      <c r="Q55" s="66"/>
      <c r="R55" s="66"/>
      <c r="S55" s="66"/>
      <c r="T55" s="66"/>
      <c r="U55" s="66"/>
      <c r="V55" s="66"/>
      <c r="W55" s="66"/>
    </row>
    <row r="56" spans="1:23">
      <c r="A56" s="337"/>
      <c r="B56" s="61" t="s">
        <v>968</v>
      </c>
      <c r="C56" s="60"/>
      <c r="D56" s="78">
        <f t="shared" ref="D56:W56" si="9">D57+D58</f>
        <v>0</v>
      </c>
      <c r="E56" s="78">
        <f t="shared" si="9"/>
        <v>0</v>
      </c>
      <c r="F56" s="78">
        <f t="shared" si="9"/>
        <v>0</v>
      </c>
      <c r="G56" s="78">
        <f t="shared" si="9"/>
        <v>0</v>
      </c>
      <c r="H56" s="78">
        <f t="shared" si="9"/>
        <v>0</v>
      </c>
      <c r="I56" s="78">
        <f t="shared" si="9"/>
        <v>0</v>
      </c>
      <c r="J56" s="78">
        <f t="shared" si="9"/>
        <v>0</v>
      </c>
      <c r="K56" s="78">
        <f t="shared" si="9"/>
        <v>0</v>
      </c>
      <c r="L56" s="78">
        <f t="shared" si="9"/>
        <v>0</v>
      </c>
      <c r="M56" s="78">
        <f t="shared" si="9"/>
        <v>0</v>
      </c>
      <c r="N56" s="78">
        <f t="shared" si="9"/>
        <v>0</v>
      </c>
      <c r="O56" s="78">
        <f t="shared" si="9"/>
        <v>0</v>
      </c>
      <c r="P56" s="78">
        <f t="shared" si="9"/>
        <v>0</v>
      </c>
      <c r="Q56" s="78">
        <f t="shared" si="9"/>
        <v>0</v>
      </c>
      <c r="R56" s="78">
        <f t="shared" si="9"/>
        <v>0</v>
      </c>
      <c r="S56" s="78">
        <f t="shared" si="9"/>
        <v>0</v>
      </c>
      <c r="T56" s="78">
        <f t="shared" si="9"/>
        <v>0</v>
      </c>
      <c r="U56" s="78">
        <f t="shared" si="9"/>
        <v>0</v>
      </c>
      <c r="V56" s="78">
        <f t="shared" si="9"/>
        <v>0</v>
      </c>
      <c r="W56" s="78">
        <f t="shared" si="9"/>
        <v>0</v>
      </c>
    </row>
    <row r="57" spans="1:23">
      <c r="A57" s="337"/>
      <c r="B57" s="80" t="s">
        <v>966</v>
      </c>
      <c r="C57" s="60"/>
      <c r="D57" s="66"/>
      <c r="E57" s="66"/>
      <c r="F57" s="66"/>
      <c r="G57" s="66"/>
      <c r="H57" s="66"/>
      <c r="I57" s="66"/>
      <c r="J57" s="66"/>
      <c r="K57" s="66"/>
      <c r="L57" s="66"/>
      <c r="M57" s="66"/>
      <c r="N57" s="66"/>
      <c r="O57" s="66"/>
      <c r="P57" s="66"/>
      <c r="Q57" s="66"/>
      <c r="R57" s="66"/>
      <c r="S57" s="66"/>
      <c r="T57" s="66"/>
      <c r="U57" s="66"/>
      <c r="V57" s="66"/>
      <c r="W57" s="66"/>
    </row>
    <row r="58" spans="1:23">
      <c r="A58" s="338"/>
      <c r="B58" s="81" t="s">
        <v>967</v>
      </c>
      <c r="C58" s="62"/>
      <c r="D58" s="67"/>
      <c r="E58" s="67"/>
      <c r="F58" s="67"/>
      <c r="G58" s="67"/>
      <c r="H58" s="67"/>
      <c r="I58" s="67"/>
      <c r="J58" s="67"/>
      <c r="K58" s="67"/>
      <c r="L58" s="67"/>
      <c r="M58" s="67"/>
      <c r="N58" s="67"/>
      <c r="O58" s="67"/>
      <c r="P58" s="67"/>
      <c r="Q58" s="67"/>
      <c r="R58" s="67"/>
      <c r="S58" s="67"/>
      <c r="T58" s="67"/>
      <c r="U58" s="67"/>
      <c r="V58" s="67"/>
      <c r="W58" s="67"/>
    </row>
    <row r="59" spans="1:23" ht="6" customHeight="1">
      <c r="A59" s="63"/>
      <c r="B59" s="63"/>
      <c r="C59" s="63"/>
      <c r="D59" s="63"/>
      <c r="E59" s="63"/>
      <c r="F59" s="63"/>
      <c r="G59" s="63"/>
      <c r="H59" s="64"/>
      <c r="I59" s="64"/>
      <c r="J59" s="64"/>
      <c r="K59" s="64"/>
      <c r="L59" s="64"/>
      <c r="M59" s="64"/>
      <c r="N59" s="64"/>
      <c r="O59" s="64"/>
      <c r="P59" s="64"/>
      <c r="Q59" s="64"/>
      <c r="R59" s="64"/>
      <c r="S59" s="64"/>
      <c r="T59" s="64"/>
      <c r="U59" s="64"/>
      <c r="V59" s="64"/>
      <c r="W59" s="64"/>
    </row>
    <row r="60" spans="1:23">
      <c r="A60" s="82"/>
      <c r="B60" s="83" t="s">
        <v>5447</v>
      </c>
      <c r="C60" s="84"/>
      <c r="D60" s="85" t="e">
        <f>E60/(E61+E62)</f>
        <v>#DIV/0!</v>
      </c>
      <c r="E60" s="86">
        <f>E61+E62</f>
        <v>0</v>
      </c>
      <c r="F60" s="85" t="e">
        <f>G60/(G61+G62)</f>
        <v>#DIV/0!</v>
      </c>
      <c r="G60" s="86">
        <f>G61+G62</f>
        <v>0</v>
      </c>
      <c r="H60" s="85" t="e">
        <f>I60/(I61+I62)</f>
        <v>#DIV/0!</v>
      </c>
      <c r="I60" s="86">
        <f>I61+I62</f>
        <v>0</v>
      </c>
      <c r="J60" s="85" t="e">
        <f>K60/(K61+K62)</f>
        <v>#DIV/0!</v>
      </c>
      <c r="K60" s="86">
        <f>K61+K62</f>
        <v>0</v>
      </c>
      <c r="L60" s="85" t="e">
        <f>M60/(M61+M62)</f>
        <v>#DIV/0!</v>
      </c>
      <c r="M60" s="87">
        <f>M61+M62</f>
        <v>0</v>
      </c>
      <c r="N60" s="85" t="e">
        <f>O60/(O61+O62)</f>
        <v>#DIV/0!</v>
      </c>
      <c r="O60" s="86">
        <f>O61+O62</f>
        <v>0</v>
      </c>
      <c r="P60" s="85" t="e">
        <f>Q60/(Q61+Q62)</f>
        <v>#DIV/0!</v>
      </c>
      <c r="Q60" s="86">
        <f>Q61+Q62</f>
        <v>0</v>
      </c>
      <c r="R60" s="85" t="e">
        <f>S60/(S61+S62)</f>
        <v>#DIV/0!</v>
      </c>
      <c r="S60" s="86">
        <f>S61+S62</f>
        <v>0</v>
      </c>
      <c r="T60" s="85" t="e">
        <f>U60/(U61+U62)</f>
        <v>#DIV/0!</v>
      </c>
      <c r="U60" s="86">
        <f>U61+U62</f>
        <v>0</v>
      </c>
      <c r="V60" s="85" t="e">
        <f>W60/(W61+W62)</f>
        <v>#DIV/0!</v>
      </c>
      <c r="W60" s="87">
        <f>W61+W62</f>
        <v>0</v>
      </c>
    </row>
    <row r="61" spans="1:23">
      <c r="A61" s="88"/>
      <c r="B61" s="89" t="s">
        <v>948</v>
      </c>
      <c r="C61" s="90"/>
      <c r="D61" s="91" t="e">
        <f>E61/E60</f>
        <v>#DIV/0!</v>
      </c>
      <c r="E61" s="71">
        <f>E39+E43+E47+E51+E55</f>
        <v>0</v>
      </c>
      <c r="F61" s="91" t="e">
        <f>G61/G60</f>
        <v>#DIV/0!</v>
      </c>
      <c r="G61" s="71">
        <f>G39+G43+G47+G51+G55</f>
        <v>0</v>
      </c>
      <c r="H61" s="91" t="e">
        <f>I61/I60</f>
        <v>#DIV/0!</v>
      </c>
      <c r="I61" s="71">
        <f>I39+I43+I47+I51+I55</f>
        <v>0</v>
      </c>
      <c r="J61" s="91" t="e">
        <f>K61/K60</f>
        <v>#DIV/0!</v>
      </c>
      <c r="K61" s="71">
        <f>K39+K43+K47+K51+K55</f>
        <v>0</v>
      </c>
      <c r="L61" s="91" t="e">
        <f>M61/M60</f>
        <v>#DIV/0!</v>
      </c>
      <c r="M61" s="71">
        <f>M39+M43+M47+M51+M55</f>
        <v>0</v>
      </c>
      <c r="N61" s="91" t="e">
        <f>O61/O60</f>
        <v>#DIV/0!</v>
      </c>
      <c r="O61" s="71">
        <f>O39+O43+O47+O51+O55</f>
        <v>0</v>
      </c>
      <c r="P61" s="91" t="e">
        <f>Q61/Q60</f>
        <v>#DIV/0!</v>
      </c>
      <c r="Q61" s="71">
        <f>Q39+Q43+Q47+Q51+Q55</f>
        <v>0</v>
      </c>
      <c r="R61" s="91" t="e">
        <f>S61/S60</f>
        <v>#DIV/0!</v>
      </c>
      <c r="S61" s="71">
        <f>S39+S43+S47+S51+S55</f>
        <v>0</v>
      </c>
      <c r="T61" s="91" t="e">
        <f>U61/U60</f>
        <v>#DIV/0!</v>
      </c>
      <c r="U61" s="71">
        <f>U39+U43+U47+U51+U55</f>
        <v>0</v>
      </c>
      <c r="V61" s="91" t="e">
        <f>W61/W60</f>
        <v>#DIV/0!</v>
      </c>
      <c r="W61" s="71">
        <f>W39+W43+W47+W51+W55</f>
        <v>0</v>
      </c>
    </row>
    <row r="62" spans="1:23">
      <c r="A62" s="93" t="s">
        <v>921</v>
      </c>
      <c r="B62" s="94" t="s">
        <v>949</v>
      </c>
      <c r="C62" s="95"/>
      <c r="D62" s="96" t="e">
        <f>E62/E60</f>
        <v>#DIV/0!</v>
      </c>
      <c r="E62" s="79">
        <f>E63+E64</f>
        <v>0</v>
      </c>
      <c r="F62" s="96" t="e">
        <f>G62/G60</f>
        <v>#DIV/0!</v>
      </c>
      <c r="G62" s="79">
        <f>G63+G64</f>
        <v>0</v>
      </c>
      <c r="H62" s="96" t="e">
        <f>I62/I60</f>
        <v>#DIV/0!</v>
      </c>
      <c r="I62" s="79">
        <f>I63+I64</f>
        <v>0</v>
      </c>
      <c r="J62" s="96" t="e">
        <f>K62/K60</f>
        <v>#DIV/0!</v>
      </c>
      <c r="K62" s="79">
        <f>K63+K64</f>
        <v>0</v>
      </c>
      <c r="L62" s="96" t="e">
        <f>M62/M60</f>
        <v>#DIV/0!</v>
      </c>
      <c r="M62" s="79">
        <f>M63+M64</f>
        <v>0</v>
      </c>
      <c r="N62" s="96" t="e">
        <f>O62/O60</f>
        <v>#DIV/0!</v>
      </c>
      <c r="O62" s="79">
        <f>O63+O64</f>
        <v>0</v>
      </c>
      <c r="P62" s="96" t="e">
        <f>Q62/Q60</f>
        <v>#DIV/0!</v>
      </c>
      <c r="Q62" s="79">
        <f>Q63+Q64</f>
        <v>0</v>
      </c>
      <c r="R62" s="96" t="e">
        <f>S62/S60</f>
        <v>#DIV/0!</v>
      </c>
      <c r="S62" s="79">
        <f>S63+S64</f>
        <v>0</v>
      </c>
      <c r="T62" s="96" t="e">
        <f>U62/U60</f>
        <v>#DIV/0!</v>
      </c>
      <c r="U62" s="79">
        <f>U63+U64</f>
        <v>0</v>
      </c>
      <c r="V62" s="96" t="e">
        <f>W62/W60</f>
        <v>#DIV/0!</v>
      </c>
      <c r="W62" s="79">
        <f>W63+W64</f>
        <v>0</v>
      </c>
    </row>
    <row r="63" spans="1:23">
      <c r="A63" s="88"/>
      <c r="B63" s="98" t="s">
        <v>966</v>
      </c>
      <c r="C63" s="99"/>
      <c r="D63" s="100" t="e">
        <f>E63/E60</f>
        <v>#DIV/0!</v>
      </c>
      <c r="E63" s="72">
        <f>E41+E45+E49+E53+E57</f>
        <v>0</v>
      </c>
      <c r="F63" s="100" t="e">
        <f>G63/G60</f>
        <v>#DIV/0!</v>
      </c>
      <c r="G63" s="72">
        <f>G41+G45+G49+G53+G57</f>
        <v>0</v>
      </c>
      <c r="H63" s="100" t="e">
        <f>I63/I60</f>
        <v>#DIV/0!</v>
      </c>
      <c r="I63" s="72">
        <f>I41+I45+I49+I53+I57</f>
        <v>0</v>
      </c>
      <c r="J63" s="100" t="e">
        <f>K63/K60</f>
        <v>#DIV/0!</v>
      </c>
      <c r="K63" s="72">
        <f>K41+K45+K49+K53+K57</f>
        <v>0</v>
      </c>
      <c r="L63" s="100" t="e">
        <f>M63/M60</f>
        <v>#DIV/0!</v>
      </c>
      <c r="M63" s="72">
        <f>M41+M45+M49+M53+M57</f>
        <v>0</v>
      </c>
      <c r="N63" s="100" t="e">
        <f>O63/O60</f>
        <v>#DIV/0!</v>
      </c>
      <c r="O63" s="72">
        <f>O41+O45+O49+O53+O57</f>
        <v>0</v>
      </c>
      <c r="P63" s="100" t="e">
        <f>Q63/Q60</f>
        <v>#DIV/0!</v>
      </c>
      <c r="Q63" s="72">
        <f>Q41+Q45+Q49+Q53+Q57</f>
        <v>0</v>
      </c>
      <c r="R63" s="100" t="e">
        <f>S63/S60</f>
        <v>#DIV/0!</v>
      </c>
      <c r="S63" s="72">
        <f>S41+S45+S49+S53+S57</f>
        <v>0</v>
      </c>
      <c r="T63" s="100" t="e">
        <f>U63/U60</f>
        <v>#DIV/0!</v>
      </c>
      <c r="U63" s="72">
        <f>U41+U45+U49+U53+U57</f>
        <v>0</v>
      </c>
      <c r="V63" s="100" t="e">
        <f>W63/W60</f>
        <v>#DIV/0!</v>
      </c>
      <c r="W63" s="72">
        <f>W41+W45+W49+W53+W57</f>
        <v>0</v>
      </c>
    </row>
    <row r="64" spans="1:23">
      <c r="A64" s="102"/>
      <c r="B64" s="103" t="s">
        <v>967</v>
      </c>
      <c r="C64" s="104"/>
      <c r="D64" s="105" t="e">
        <f>E64/E60</f>
        <v>#DIV/0!</v>
      </c>
      <c r="E64" s="73">
        <f>E42+E46+E50+E54+E58</f>
        <v>0</v>
      </c>
      <c r="F64" s="105" t="e">
        <f>G64/G60</f>
        <v>#DIV/0!</v>
      </c>
      <c r="G64" s="73">
        <f>G42+G46+G50+G54+G58</f>
        <v>0</v>
      </c>
      <c r="H64" s="105" t="e">
        <f>I64/I60</f>
        <v>#DIV/0!</v>
      </c>
      <c r="I64" s="73">
        <f>I42+I46+I50+I54+I58</f>
        <v>0</v>
      </c>
      <c r="J64" s="105" t="e">
        <f>K64/K60</f>
        <v>#DIV/0!</v>
      </c>
      <c r="K64" s="73">
        <f>K42+K46+K50+K54+K58</f>
        <v>0</v>
      </c>
      <c r="L64" s="105" t="e">
        <f>M64/M60</f>
        <v>#DIV/0!</v>
      </c>
      <c r="M64" s="73">
        <f>M42+M46+M50+M54+M58</f>
        <v>0</v>
      </c>
      <c r="N64" s="105" t="e">
        <f>O64/O60</f>
        <v>#DIV/0!</v>
      </c>
      <c r="O64" s="73">
        <f>O42+O46+O50+O54+O58</f>
        <v>0</v>
      </c>
      <c r="P64" s="105" t="e">
        <f>Q64/Q60</f>
        <v>#DIV/0!</v>
      </c>
      <c r="Q64" s="73">
        <f>Q42+Q46+Q50+Q54+Q58</f>
        <v>0</v>
      </c>
      <c r="R64" s="105" t="e">
        <f>S64/S60</f>
        <v>#DIV/0!</v>
      </c>
      <c r="S64" s="73">
        <f>S42+S46+S50+S54+S58</f>
        <v>0</v>
      </c>
      <c r="T64" s="105" t="e">
        <f>U64/U60</f>
        <v>#DIV/0!</v>
      </c>
      <c r="U64" s="73">
        <f>U42+U46+U50+U54+U58</f>
        <v>0</v>
      </c>
      <c r="V64" s="105" t="e">
        <f>W64/W60</f>
        <v>#DIV/0!</v>
      </c>
      <c r="W64" s="73">
        <f>W42+W46+W50+W54+W58</f>
        <v>0</v>
      </c>
    </row>
    <row r="66" spans="13:23" ht="12.75">
      <c r="M66" s="335" t="s">
        <v>5436</v>
      </c>
      <c r="W66" s="335" t="s">
        <v>4032</v>
      </c>
    </row>
    <row r="72" spans="13:23" ht="12.75">
      <c r="M72" s="335"/>
    </row>
  </sheetData>
  <mergeCells count="2">
    <mergeCell ref="N34:X34"/>
    <mergeCell ref="N1:W1"/>
  </mergeCells>
  <phoneticPr fontId="0" type="noConversion"/>
  <printOptions horizontalCentered="1" gridLinesSet="0"/>
  <pageMargins left="0.35433070866141736" right="0.31496062992125984" top="0" bottom="0" header="0" footer="0"/>
  <pageSetup paperSize="9" scale="90" orientation="landscape" horizontalDpi="4294967292" verticalDpi="4294967292" r:id="rId1"/>
  <headerFooter alignWithMargins="0"/>
  <rowBreaks count="1" manualBreakCount="1">
    <brk id="66" max="16383" man="1"/>
  </rowBreaks>
  <colBreaks count="1" manualBreakCount="1">
    <brk id="13"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syncVertical="1" syncRef="A1" transitionEvaluation="1" codeName="Sheet23">
    <tabColor indexed="10"/>
  </sheetPr>
  <dimension ref="B2:O64"/>
  <sheetViews>
    <sheetView showGridLines="0" view="pageBreakPreview" zoomScale="75" zoomScaleNormal="100" workbookViewId="0">
      <selection activeCell="C27" sqref="C27:D28"/>
    </sheetView>
  </sheetViews>
  <sheetFormatPr defaultColWidth="9.42578125" defaultRowHeight="9"/>
  <cols>
    <col min="1" max="1" width="1.42578125" style="43" customWidth="1"/>
    <col min="2" max="2" width="2.42578125" style="43" customWidth="1"/>
    <col min="3" max="3" width="39.7109375" style="43" customWidth="1"/>
    <col min="4" max="4" width="8.28515625" style="44" customWidth="1"/>
    <col min="5" max="14" width="11.7109375" style="43" customWidth="1"/>
    <col min="15" max="15" width="2.85546875" style="43" customWidth="1"/>
    <col min="16" max="16" width="1.5703125" style="43" customWidth="1"/>
    <col min="17" max="16384" width="9.42578125" style="43"/>
  </cols>
  <sheetData>
    <row r="2" spans="2:15">
      <c r="B2" s="839"/>
      <c r="C2" s="840"/>
      <c r="D2" s="841"/>
      <c r="E2" s="840"/>
      <c r="F2" s="840"/>
      <c r="G2" s="840"/>
      <c r="H2" s="840"/>
      <c r="I2" s="840"/>
      <c r="J2" s="840"/>
      <c r="K2" s="840"/>
      <c r="L2" s="840"/>
      <c r="M2" s="840"/>
      <c r="N2" s="840"/>
      <c r="O2" s="842"/>
    </row>
    <row r="3" spans="2:15" ht="12.75">
      <c r="B3" s="843"/>
      <c r="C3" s="675" t="s">
        <v>5203</v>
      </c>
      <c r="D3" s="676"/>
      <c r="E3" s="676"/>
      <c r="F3" s="676"/>
      <c r="G3" s="676"/>
      <c r="H3" s="676"/>
      <c r="I3" s="676"/>
      <c r="J3" s="677"/>
      <c r="K3" s="677"/>
      <c r="L3" s="677"/>
      <c r="M3" s="677"/>
      <c r="N3" s="678"/>
      <c r="O3" s="844"/>
    </row>
    <row r="4" spans="2:15" ht="13.5" customHeight="1">
      <c r="B4" s="843"/>
      <c r="C4" s="679"/>
      <c r="D4" s="680"/>
      <c r="E4" s="680"/>
      <c r="F4" s="680"/>
      <c r="G4" s="680"/>
      <c r="H4" s="680"/>
      <c r="I4" s="681"/>
      <c r="J4" s="680"/>
      <c r="K4" s="680"/>
      <c r="L4" s="680"/>
      <c r="M4" s="680"/>
      <c r="N4" s="682"/>
      <c r="O4" s="844"/>
    </row>
    <row r="5" spans="2:15" ht="13.5" customHeight="1">
      <c r="B5" s="843"/>
      <c r="C5" s="569"/>
      <c r="D5" s="672"/>
      <c r="E5" s="672"/>
      <c r="F5" s="672"/>
      <c r="G5" s="672"/>
      <c r="H5" s="672"/>
      <c r="I5" s="673"/>
      <c r="J5" s="672"/>
      <c r="K5" s="672"/>
      <c r="L5" s="672"/>
      <c r="M5" s="672"/>
      <c r="N5" s="674"/>
      <c r="O5" s="844"/>
    </row>
    <row r="6" spans="2:15" ht="13.5" customHeight="1">
      <c r="B6" s="843"/>
      <c r="C6" s="51" t="s">
        <v>2062</v>
      </c>
      <c r="D6" s="51" t="s">
        <v>717</v>
      </c>
      <c r="E6" s="668" t="str">
        <f>IF('F1'!AP37="","0",YEAR('F1'!AP37))</f>
        <v>0</v>
      </c>
      <c r="F6" s="668">
        <f t="shared" ref="F6:N6" si="0">E6+1</f>
        <v>1</v>
      </c>
      <c r="G6" s="668">
        <f t="shared" si="0"/>
        <v>2</v>
      </c>
      <c r="H6" s="668">
        <f t="shared" si="0"/>
        <v>3</v>
      </c>
      <c r="I6" s="668">
        <f t="shared" si="0"/>
        <v>4</v>
      </c>
      <c r="J6" s="668">
        <f t="shared" si="0"/>
        <v>5</v>
      </c>
      <c r="K6" s="668">
        <f t="shared" si="0"/>
        <v>6</v>
      </c>
      <c r="L6" s="668">
        <f t="shared" si="0"/>
        <v>7</v>
      </c>
      <c r="M6" s="668">
        <f t="shared" si="0"/>
        <v>8</v>
      </c>
      <c r="N6" s="668">
        <f t="shared" si="0"/>
        <v>9</v>
      </c>
      <c r="O6" s="844"/>
    </row>
    <row r="7" spans="2:15" ht="13.5" customHeight="1">
      <c r="B7" s="843"/>
      <c r="C7" s="45" t="s">
        <v>719</v>
      </c>
      <c r="D7" s="46" t="s">
        <v>720</v>
      </c>
      <c r="E7" s="669">
        <f t="shared" ref="E7:N7" si="1">SUM(E8:E9)</f>
        <v>0</v>
      </c>
      <c r="F7" s="669">
        <f t="shared" si="1"/>
        <v>0</v>
      </c>
      <c r="G7" s="669">
        <f t="shared" si="1"/>
        <v>0</v>
      </c>
      <c r="H7" s="669">
        <f t="shared" si="1"/>
        <v>0</v>
      </c>
      <c r="I7" s="669">
        <f t="shared" si="1"/>
        <v>0</v>
      </c>
      <c r="J7" s="669">
        <f t="shared" si="1"/>
        <v>0</v>
      </c>
      <c r="K7" s="669">
        <f t="shared" si="1"/>
        <v>0</v>
      </c>
      <c r="L7" s="669">
        <f t="shared" si="1"/>
        <v>0</v>
      </c>
      <c r="M7" s="669">
        <f t="shared" si="1"/>
        <v>0</v>
      </c>
      <c r="N7" s="669">
        <f t="shared" si="1"/>
        <v>0</v>
      </c>
      <c r="O7" s="844"/>
    </row>
    <row r="8" spans="2:15" ht="13.5" customHeight="1">
      <c r="B8" s="843"/>
      <c r="C8" s="45" t="s">
        <v>721</v>
      </c>
      <c r="D8" s="46" t="s">
        <v>2049</v>
      </c>
      <c r="E8" s="53"/>
      <c r="F8" s="53"/>
      <c r="G8" s="53"/>
      <c r="H8" s="845"/>
      <c r="I8" s="53"/>
      <c r="J8" s="53"/>
      <c r="K8" s="53"/>
      <c r="L8" s="53"/>
      <c r="M8" s="53"/>
      <c r="N8" s="53"/>
      <c r="O8" s="844"/>
    </row>
    <row r="9" spans="2:15" ht="13.5" customHeight="1">
      <c r="B9" s="843"/>
      <c r="C9" s="45" t="s">
        <v>722</v>
      </c>
      <c r="D9" s="46" t="s">
        <v>2049</v>
      </c>
      <c r="E9" s="53"/>
      <c r="F9" s="53"/>
      <c r="G9" s="53"/>
      <c r="H9" s="845"/>
      <c r="I9" s="53"/>
      <c r="J9" s="53"/>
      <c r="K9" s="53"/>
      <c r="L9" s="53"/>
      <c r="M9" s="53"/>
      <c r="N9" s="53"/>
      <c r="O9" s="844"/>
    </row>
    <row r="10" spans="2:15" ht="10.5" customHeight="1">
      <c r="B10" s="843"/>
      <c r="C10" s="45" t="s">
        <v>723</v>
      </c>
      <c r="D10" s="46">
        <v>72</v>
      </c>
      <c r="E10" s="53"/>
      <c r="F10" s="53"/>
      <c r="G10" s="53"/>
      <c r="H10" s="845"/>
      <c r="I10" s="53"/>
      <c r="J10" s="53"/>
      <c r="K10" s="53"/>
      <c r="L10" s="53"/>
      <c r="M10" s="53"/>
      <c r="N10" s="53"/>
      <c r="O10" s="844"/>
    </row>
    <row r="11" spans="2:15" ht="9" customHeight="1">
      <c r="B11" s="843"/>
      <c r="C11" s="45" t="s">
        <v>724</v>
      </c>
      <c r="D11" s="46" t="s">
        <v>725</v>
      </c>
      <c r="E11" s="53"/>
      <c r="F11" s="53"/>
      <c r="G11" s="53"/>
      <c r="H11" s="845"/>
      <c r="I11" s="53"/>
      <c r="J11" s="53"/>
      <c r="K11" s="53"/>
      <c r="L11" s="53"/>
      <c r="M11" s="53"/>
      <c r="N11" s="53"/>
      <c r="O11" s="844"/>
    </row>
    <row r="12" spans="2:15" ht="12.95" customHeight="1">
      <c r="B12" s="843"/>
      <c r="C12" s="45" t="s">
        <v>726</v>
      </c>
      <c r="D12" s="46">
        <v>75</v>
      </c>
      <c r="E12" s="53"/>
      <c r="F12" s="53"/>
      <c r="G12" s="53"/>
      <c r="H12" s="845"/>
      <c r="I12" s="53"/>
      <c r="J12" s="53"/>
      <c r="K12" s="53"/>
      <c r="L12" s="53"/>
      <c r="M12" s="53"/>
      <c r="N12" s="53"/>
      <c r="O12" s="844"/>
    </row>
    <row r="13" spans="2:15" ht="9.9499999999999993" customHeight="1">
      <c r="B13" s="843"/>
      <c r="C13" s="45" t="s">
        <v>727</v>
      </c>
      <c r="D13" s="46" t="s">
        <v>728</v>
      </c>
      <c r="E13" s="53"/>
      <c r="F13" s="53"/>
      <c r="G13" s="53"/>
      <c r="H13" s="845"/>
      <c r="I13" s="53"/>
      <c r="J13" s="53"/>
      <c r="K13" s="53"/>
      <c r="L13" s="53"/>
      <c r="M13" s="53"/>
      <c r="N13" s="53"/>
      <c r="O13" s="844"/>
    </row>
    <row r="14" spans="2:15" ht="9.9499999999999993" customHeight="1">
      <c r="B14" s="843"/>
      <c r="C14" s="45" t="s">
        <v>729</v>
      </c>
      <c r="D14" s="46" t="s">
        <v>2049</v>
      </c>
      <c r="E14" s="669">
        <f t="shared" ref="E14:N14" si="2">SUM(E15:E16)</f>
        <v>0</v>
      </c>
      <c r="F14" s="669">
        <f t="shared" si="2"/>
        <v>0</v>
      </c>
      <c r="G14" s="669">
        <f t="shared" si="2"/>
        <v>0</v>
      </c>
      <c r="H14" s="669">
        <f t="shared" si="2"/>
        <v>0</v>
      </c>
      <c r="I14" s="669">
        <f t="shared" si="2"/>
        <v>0</v>
      </c>
      <c r="J14" s="669">
        <f t="shared" si="2"/>
        <v>0</v>
      </c>
      <c r="K14" s="669">
        <f t="shared" si="2"/>
        <v>0</v>
      </c>
      <c r="L14" s="669">
        <f t="shared" si="2"/>
        <v>0</v>
      </c>
      <c r="M14" s="669">
        <f t="shared" si="2"/>
        <v>0</v>
      </c>
      <c r="N14" s="669">
        <f t="shared" si="2"/>
        <v>0</v>
      </c>
      <c r="O14" s="844"/>
    </row>
    <row r="15" spans="2:15" ht="9.9499999999999993" customHeight="1">
      <c r="B15" s="843"/>
      <c r="C15" s="45" t="s">
        <v>730</v>
      </c>
      <c r="D15" s="46">
        <v>785</v>
      </c>
      <c r="E15" s="53"/>
      <c r="F15" s="53"/>
      <c r="G15" s="53"/>
      <c r="H15" s="845"/>
      <c r="I15" s="53"/>
      <c r="J15" s="53"/>
      <c r="K15" s="53"/>
      <c r="L15" s="53"/>
      <c r="M15" s="53"/>
      <c r="N15" s="53"/>
      <c r="O15" s="844"/>
    </row>
    <row r="16" spans="2:15" ht="9.9499999999999993" customHeight="1">
      <c r="B16" s="843"/>
      <c r="C16" s="45" t="s">
        <v>731</v>
      </c>
      <c r="D16" s="46">
        <v>786</v>
      </c>
      <c r="E16" s="53"/>
      <c r="F16" s="53"/>
      <c r="G16" s="53"/>
      <c r="H16" s="845"/>
      <c r="I16" s="53"/>
      <c r="J16" s="53"/>
      <c r="K16" s="53"/>
      <c r="L16" s="53"/>
      <c r="M16" s="53"/>
      <c r="N16" s="53"/>
      <c r="O16" s="844"/>
    </row>
    <row r="17" spans="2:15" ht="9.9499999999999993" customHeight="1">
      <c r="B17" s="843"/>
      <c r="C17" s="47" t="s">
        <v>732</v>
      </c>
      <c r="D17" s="48"/>
      <c r="E17" s="670">
        <f t="shared" ref="E17:N17" si="3">E7+E10+E11+E12+E13+E14</f>
        <v>0</v>
      </c>
      <c r="F17" s="670">
        <f t="shared" si="3"/>
        <v>0</v>
      </c>
      <c r="G17" s="670">
        <f t="shared" si="3"/>
        <v>0</v>
      </c>
      <c r="H17" s="670">
        <f t="shared" si="3"/>
        <v>0</v>
      </c>
      <c r="I17" s="670">
        <f t="shared" si="3"/>
        <v>0</v>
      </c>
      <c r="J17" s="670">
        <f t="shared" si="3"/>
        <v>0</v>
      </c>
      <c r="K17" s="670">
        <f t="shared" si="3"/>
        <v>0</v>
      </c>
      <c r="L17" s="670">
        <f t="shared" si="3"/>
        <v>0</v>
      </c>
      <c r="M17" s="670">
        <f t="shared" si="3"/>
        <v>0</v>
      </c>
      <c r="N17" s="670">
        <f t="shared" si="3"/>
        <v>0</v>
      </c>
      <c r="O17" s="844"/>
    </row>
    <row r="18" spans="2:15" ht="9.9499999999999993" customHeight="1">
      <c r="B18" s="843"/>
      <c r="C18" s="45" t="s">
        <v>733</v>
      </c>
      <c r="D18" s="46">
        <v>612</v>
      </c>
      <c r="E18" s="53"/>
      <c r="F18" s="53"/>
      <c r="G18" s="53"/>
      <c r="H18" s="845"/>
      <c r="I18" s="53"/>
      <c r="J18" s="53"/>
      <c r="K18" s="53"/>
      <c r="L18" s="53"/>
      <c r="M18" s="53"/>
      <c r="N18" s="53"/>
      <c r="O18" s="844"/>
    </row>
    <row r="19" spans="2:15" ht="9.9499999999999993" customHeight="1">
      <c r="B19" s="843"/>
      <c r="C19" s="45" t="s">
        <v>1139</v>
      </c>
      <c r="D19" s="46">
        <v>616</v>
      </c>
      <c r="E19" s="53"/>
      <c r="F19" s="53"/>
      <c r="G19" s="53"/>
      <c r="H19" s="845"/>
      <c r="I19" s="53"/>
      <c r="J19" s="53"/>
      <c r="K19" s="53"/>
      <c r="L19" s="53"/>
      <c r="M19" s="53"/>
      <c r="N19" s="53"/>
      <c r="O19" s="844"/>
    </row>
    <row r="20" spans="2:15" ht="9.9499999999999993" customHeight="1">
      <c r="B20" s="843"/>
      <c r="C20" s="45" t="s">
        <v>1140</v>
      </c>
      <c r="D20" s="46">
        <v>62</v>
      </c>
      <c r="E20" s="669">
        <f t="shared" ref="E20:N20" si="4">SUM(E21:E25)</f>
        <v>0</v>
      </c>
      <c r="F20" s="669">
        <f t="shared" si="4"/>
        <v>0</v>
      </c>
      <c r="G20" s="669">
        <f t="shared" si="4"/>
        <v>0</v>
      </c>
      <c r="H20" s="669">
        <f t="shared" si="4"/>
        <v>0</v>
      </c>
      <c r="I20" s="669">
        <f t="shared" si="4"/>
        <v>0</v>
      </c>
      <c r="J20" s="669">
        <f t="shared" si="4"/>
        <v>0</v>
      </c>
      <c r="K20" s="669">
        <f t="shared" si="4"/>
        <v>0</v>
      </c>
      <c r="L20" s="669">
        <f t="shared" si="4"/>
        <v>0</v>
      </c>
      <c r="M20" s="669">
        <f t="shared" si="4"/>
        <v>0</v>
      </c>
      <c r="N20" s="669">
        <f t="shared" si="4"/>
        <v>0</v>
      </c>
      <c r="O20" s="844"/>
    </row>
    <row r="21" spans="2:15" ht="9.9499999999999993" customHeight="1">
      <c r="B21" s="843"/>
      <c r="C21" s="45" t="s">
        <v>1141</v>
      </c>
      <c r="D21" s="46">
        <v>621</v>
      </c>
      <c r="E21" s="53"/>
      <c r="F21" s="53"/>
      <c r="G21" s="53"/>
      <c r="H21" s="845"/>
      <c r="I21" s="53"/>
      <c r="J21" s="53"/>
      <c r="K21" s="53"/>
      <c r="L21" s="53"/>
      <c r="M21" s="53"/>
      <c r="N21" s="53"/>
      <c r="O21" s="844"/>
    </row>
    <row r="22" spans="2:15" ht="9.9499999999999993" customHeight="1">
      <c r="B22" s="843"/>
      <c r="C22" s="45" t="s">
        <v>1142</v>
      </c>
      <c r="D22" s="46">
        <v>62236</v>
      </c>
      <c r="E22" s="53"/>
      <c r="F22" s="53"/>
      <c r="G22" s="53"/>
      <c r="H22" s="845"/>
      <c r="I22" s="53"/>
      <c r="J22" s="53"/>
      <c r="K22" s="53"/>
      <c r="L22" s="53"/>
      <c r="M22" s="53"/>
      <c r="N22" s="53"/>
      <c r="O22" s="844"/>
    </row>
    <row r="23" spans="2:15" ht="11.1" customHeight="1">
      <c r="B23" s="843"/>
      <c r="C23" s="45" t="s">
        <v>1143</v>
      </c>
      <c r="D23" s="46" t="s">
        <v>1144</v>
      </c>
      <c r="E23" s="53"/>
      <c r="F23" s="53"/>
      <c r="G23" s="53"/>
      <c r="H23" s="845"/>
      <c r="I23" s="53"/>
      <c r="J23" s="53"/>
      <c r="K23" s="53"/>
      <c r="L23" s="53"/>
      <c r="M23" s="53"/>
      <c r="N23" s="53"/>
      <c r="O23" s="844"/>
    </row>
    <row r="24" spans="2:15" ht="9.9499999999999993" customHeight="1">
      <c r="B24" s="843"/>
      <c r="C24" s="45" t="s">
        <v>1145</v>
      </c>
      <c r="D24" s="46" t="s">
        <v>1146</v>
      </c>
      <c r="E24" s="53"/>
      <c r="F24" s="53"/>
      <c r="G24" s="53"/>
      <c r="H24" s="845"/>
      <c r="I24" s="53"/>
      <c r="J24" s="53"/>
      <c r="K24" s="53"/>
      <c r="L24" s="53"/>
      <c r="M24" s="53"/>
      <c r="N24" s="53"/>
      <c r="O24" s="844"/>
    </row>
    <row r="25" spans="2:15" ht="9.9499999999999993" customHeight="1">
      <c r="B25" s="843"/>
      <c r="C25" s="45" t="s">
        <v>1147</v>
      </c>
      <c r="D25" s="46" t="s">
        <v>2049</v>
      </c>
      <c r="E25" s="53"/>
      <c r="F25" s="53"/>
      <c r="G25" s="53"/>
      <c r="H25" s="845"/>
      <c r="I25" s="53"/>
      <c r="J25" s="53"/>
      <c r="K25" s="53"/>
      <c r="L25" s="53"/>
      <c r="M25" s="53"/>
      <c r="N25" s="53"/>
      <c r="O25" s="844"/>
    </row>
    <row r="26" spans="2:15" ht="9.9499999999999993" customHeight="1">
      <c r="B26" s="843"/>
      <c r="C26" s="45" t="s">
        <v>1148</v>
      </c>
      <c r="D26" s="46">
        <v>64</v>
      </c>
      <c r="E26" s="53"/>
      <c r="F26" s="53"/>
      <c r="G26" s="53"/>
      <c r="H26" s="845"/>
      <c r="I26" s="53"/>
      <c r="J26" s="53"/>
      <c r="K26" s="53"/>
      <c r="L26" s="53"/>
      <c r="M26" s="53"/>
      <c r="N26" s="53"/>
      <c r="O26" s="844"/>
    </row>
    <row r="27" spans="2:15" ht="9.9499999999999993" customHeight="1">
      <c r="B27" s="843"/>
      <c r="C27" s="45" t="s">
        <v>1149</v>
      </c>
      <c r="D27" s="46">
        <v>66</v>
      </c>
      <c r="E27" s="53"/>
      <c r="F27" s="53"/>
      <c r="G27" s="53"/>
      <c r="H27" s="845"/>
      <c r="I27" s="53"/>
      <c r="J27" s="53"/>
      <c r="K27" s="53"/>
      <c r="L27" s="53"/>
      <c r="M27" s="53"/>
      <c r="N27" s="53"/>
      <c r="O27" s="844"/>
    </row>
    <row r="28" spans="2:15" ht="9.9499999999999993" customHeight="1">
      <c r="B28" s="843"/>
      <c r="C28" s="45" t="s">
        <v>1150</v>
      </c>
      <c r="D28" s="46">
        <v>67</v>
      </c>
      <c r="E28" s="53"/>
      <c r="F28" s="53"/>
      <c r="G28" s="53"/>
      <c r="H28" s="845"/>
      <c r="I28" s="53"/>
      <c r="J28" s="53"/>
      <c r="K28" s="53"/>
      <c r="L28" s="53"/>
      <c r="M28" s="53"/>
      <c r="N28" s="53"/>
      <c r="O28" s="844"/>
    </row>
    <row r="29" spans="2:15" ht="9.9499999999999993" customHeight="1">
      <c r="B29" s="843"/>
      <c r="C29" s="45" t="s">
        <v>1151</v>
      </c>
      <c r="D29" s="46">
        <v>63</v>
      </c>
      <c r="E29" s="669">
        <f t="shared" ref="E29:N29" si="5">SUM(E30:E31)</f>
        <v>0</v>
      </c>
      <c r="F29" s="669">
        <f t="shared" si="5"/>
        <v>0</v>
      </c>
      <c r="G29" s="669">
        <f t="shared" si="5"/>
        <v>0</v>
      </c>
      <c r="H29" s="669">
        <f t="shared" si="5"/>
        <v>0</v>
      </c>
      <c r="I29" s="669">
        <f t="shared" si="5"/>
        <v>0</v>
      </c>
      <c r="J29" s="669">
        <f t="shared" si="5"/>
        <v>0</v>
      </c>
      <c r="K29" s="669">
        <f t="shared" si="5"/>
        <v>0</v>
      </c>
      <c r="L29" s="669">
        <f t="shared" si="5"/>
        <v>0</v>
      </c>
      <c r="M29" s="669">
        <f t="shared" si="5"/>
        <v>0</v>
      </c>
      <c r="N29" s="669">
        <f t="shared" si="5"/>
        <v>0</v>
      </c>
      <c r="O29" s="844"/>
    </row>
    <row r="30" spans="2:15" ht="9.9499999999999993" customHeight="1">
      <c r="B30" s="843"/>
      <c r="C30" s="45" t="s">
        <v>1152</v>
      </c>
      <c r="D30" s="46">
        <v>632</v>
      </c>
      <c r="E30" s="53"/>
      <c r="F30" s="53"/>
      <c r="G30" s="53"/>
      <c r="H30" s="845"/>
      <c r="I30" s="53"/>
      <c r="J30" s="53"/>
      <c r="K30" s="53"/>
      <c r="L30" s="53"/>
      <c r="M30" s="53"/>
      <c r="N30" s="53"/>
      <c r="O30" s="844"/>
    </row>
    <row r="31" spans="2:15" ht="9.9499999999999993" customHeight="1">
      <c r="B31" s="843"/>
      <c r="C31" s="45" t="s">
        <v>1153</v>
      </c>
      <c r="D31" s="46">
        <v>631</v>
      </c>
      <c r="E31" s="53"/>
      <c r="F31" s="53"/>
      <c r="G31" s="53"/>
      <c r="H31" s="845"/>
      <c r="I31" s="53"/>
      <c r="J31" s="53"/>
      <c r="K31" s="53"/>
      <c r="L31" s="53"/>
      <c r="M31" s="53"/>
      <c r="N31" s="53"/>
      <c r="O31" s="844"/>
    </row>
    <row r="32" spans="2:15" ht="9.9499999999999993" customHeight="1">
      <c r="B32" s="843"/>
      <c r="C32" s="45" t="s">
        <v>1154</v>
      </c>
      <c r="D32" s="46">
        <v>65</v>
      </c>
      <c r="E32" s="53"/>
      <c r="F32" s="53"/>
      <c r="G32" s="53"/>
      <c r="H32" s="845"/>
      <c r="I32" s="53"/>
      <c r="J32" s="53"/>
      <c r="K32" s="53"/>
      <c r="L32" s="53"/>
      <c r="M32" s="53"/>
      <c r="N32" s="53"/>
      <c r="O32" s="844"/>
    </row>
    <row r="33" spans="2:15" ht="9.9499999999999993" customHeight="1">
      <c r="B33" s="843"/>
      <c r="C33" s="45" t="s">
        <v>1155</v>
      </c>
      <c r="D33" s="46" t="s">
        <v>2049</v>
      </c>
      <c r="E33" s="669">
        <f t="shared" ref="E33:N33" si="6">SUM(E35+E34)</f>
        <v>0</v>
      </c>
      <c r="F33" s="669">
        <f t="shared" si="6"/>
        <v>0</v>
      </c>
      <c r="G33" s="669">
        <f t="shared" si="6"/>
        <v>0</v>
      </c>
      <c r="H33" s="669">
        <f t="shared" si="6"/>
        <v>0</v>
      </c>
      <c r="I33" s="669">
        <f t="shared" si="6"/>
        <v>0</v>
      </c>
      <c r="J33" s="669">
        <f t="shared" si="6"/>
        <v>0</v>
      </c>
      <c r="K33" s="669">
        <f t="shared" si="6"/>
        <v>0</v>
      </c>
      <c r="L33" s="669">
        <f t="shared" si="6"/>
        <v>0</v>
      </c>
      <c r="M33" s="669">
        <f t="shared" si="6"/>
        <v>0</v>
      </c>
      <c r="N33" s="669">
        <f t="shared" si="6"/>
        <v>0</v>
      </c>
      <c r="O33" s="844"/>
    </row>
    <row r="34" spans="2:15" ht="9.9499999999999993" customHeight="1">
      <c r="B34" s="843"/>
      <c r="C34" s="45" t="s">
        <v>1156</v>
      </c>
      <c r="D34" s="46">
        <v>685</v>
      </c>
      <c r="E34" s="53"/>
      <c r="F34" s="53"/>
      <c r="G34" s="53"/>
      <c r="H34" s="845"/>
      <c r="I34" s="53"/>
      <c r="J34" s="53"/>
      <c r="K34" s="53"/>
      <c r="L34" s="53"/>
      <c r="M34" s="53"/>
      <c r="N34" s="53"/>
      <c r="O34" s="844"/>
    </row>
    <row r="35" spans="2:15" ht="9.9499999999999993" customHeight="1">
      <c r="B35" s="843"/>
      <c r="C35" s="45" t="s">
        <v>1157</v>
      </c>
      <c r="D35" s="46">
        <v>686</v>
      </c>
      <c r="E35" s="53"/>
      <c r="F35" s="53"/>
      <c r="G35" s="53"/>
      <c r="H35" s="845"/>
      <c r="I35" s="53"/>
      <c r="J35" s="53"/>
      <c r="K35" s="53"/>
      <c r="L35" s="53"/>
      <c r="M35" s="53"/>
      <c r="N35" s="53"/>
      <c r="O35" s="844"/>
    </row>
    <row r="36" spans="2:15" ht="9.9499999999999993" customHeight="1">
      <c r="B36" s="843"/>
      <c r="C36" s="47" t="s">
        <v>961</v>
      </c>
      <c r="D36" s="48"/>
      <c r="E36" s="670">
        <f t="shared" ref="E36:N36" si="7">E18+E19+E20+E26+E27+E28+E29+E32+E33</f>
        <v>0</v>
      </c>
      <c r="F36" s="670">
        <f t="shared" si="7"/>
        <v>0</v>
      </c>
      <c r="G36" s="670">
        <f t="shared" si="7"/>
        <v>0</v>
      </c>
      <c r="H36" s="670">
        <f t="shared" si="7"/>
        <v>0</v>
      </c>
      <c r="I36" s="670">
        <f t="shared" si="7"/>
        <v>0</v>
      </c>
      <c r="J36" s="670">
        <f t="shared" si="7"/>
        <v>0</v>
      </c>
      <c r="K36" s="670">
        <f t="shared" si="7"/>
        <v>0</v>
      </c>
      <c r="L36" s="670">
        <f t="shared" si="7"/>
        <v>0</v>
      </c>
      <c r="M36" s="670">
        <f t="shared" si="7"/>
        <v>0</v>
      </c>
      <c r="N36" s="670">
        <f t="shared" si="7"/>
        <v>0</v>
      </c>
      <c r="O36" s="844"/>
    </row>
    <row r="37" spans="2:15" ht="9.9499999999999993" customHeight="1">
      <c r="B37" s="843"/>
      <c r="C37" s="50" t="s">
        <v>5444</v>
      </c>
      <c r="D37" s="49" t="s">
        <v>2049</v>
      </c>
      <c r="E37" s="670">
        <f t="shared" ref="E37:N37" si="8">E17-E36</f>
        <v>0</v>
      </c>
      <c r="F37" s="670">
        <f t="shared" si="8"/>
        <v>0</v>
      </c>
      <c r="G37" s="670">
        <f t="shared" si="8"/>
        <v>0</v>
      </c>
      <c r="H37" s="670">
        <f t="shared" si="8"/>
        <v>0</v>
      </c>
      <c r="I37" s="670">
        <f t="shared" si="8"/>
        <v>0</v>
      </c>
      <c r="J37" s="670">
        <f t="shared" si="8"/>
        <v>0</v>
      </c>
      <c r="K37" s="670">
        <f t="shared" si="8"/>
        <v>0</v>
      </c>
      <c r="L37" s="670">
        <f t="shared" si="8"/>
        <v>0</v>
      </c>
      <c r="M37" s="670">
        <f t="shared" si="8"/>
        <v>0</v>
      </c>
      <c r="N37" s="670">
        <f t="shared" si="8"/>
        <v>0</v>
      </c>
      <c r="O37" s="844"/>
    </row>
    <row r="38" spans="2:15" ht="9.9499999999999993" customHeight="1">
      <c r="B38" s="843"/>
      <c r="C38" s="45" t="s">
        <v>1158</v>
      </c>
      <c r="D38" s="46">
        <v>79</v>
      </c>
      <c r="E38" s="53"/>
      <c r="F38" s="53"/>
      <c r="G38" s="53"/>
      <c r="H38" s="845"/>
      <c r="I38" s="53"/>
      <c r="J38" s="53"/>
      <c r="K38" s="53"/>
      <c r="L38" s="53"/>
      <c r="M38" s="53"/>
      <c r="N38" s="53"/>
      <c r="O38" s="844"/>
    </row>
    <row r="39" spans="2:15" ht="9.9499999999999993" customHeight="1">
      <c r="B39" s="843"/>
      <c r="C39" s="45" t="s">
        <v>782</v>
      </c>
      <c r="D39" s="46">
        <v>69</v>
      </c>
      <c r="E39" s="53"/>
      <c r="F39" s="53"/>
      <c r="G39" s="53"/>
      <c r="H39" s="845"/>
      <c r="I39" s="53"/>
      <c r="J39" s="53"/>
      <c r="K39" s="53"/>
      <c r="L39" s="53"/>
      <c r="M39" s="53"/>
      <c r="N39" s="53"/>
      <c r="O39" s="844"/>
    </row>
    <row r="40" spans="2:15" ht="9.9499999999999993" customHeight="1">
      <c r="B40" s="843"/>
      <c r="C40" s="50" t="s">
        <v>783</v>
      </c>
      <c r="D40" s="49" t="s">
        <v>2049</v>
      </c>
      <c r="E40" s="671">
        <f t="shared" ref="E40:N40" si="9">E37+E38-E39</f>
        <v>0</v>
      </c>
      <c r="F40" s="671">
        <f t="shared" si="9"/>
        <v>0</v>
      </c>
      <c r="G40" s="671">
        <f t="shared" si="9"/>
        <v>0</v>
      </c>
      <c r="H40" s="671">
        <f t="shared" si="9"/>
        <v>0</v>
      </c>
      <c r="I40" s="671">
        <f t="shared" si="9"/>
        <v>0</v>
      </c>
      <c r="J40" s="671">
        <f t="shared" si="9"/>
        <v>0</v>
      </c>
      <c r="K40" s="671">
        <f t="shared" si="9"/>
        <v>0</v>
      </c>
      <c r="L40" s="671">
        <f t="shared" si="9"/>
        <v>0</v>
      </c>
      <c r="M40" s="671">
        <f t="shared" si="9"/>
        <v>0</v>
      </c>
      <c r="N40" s="671">
        <f t="shared" si="9"/>
        <v>0</v>
      </c>
      <c r="O40" s="844"/>
    </row>
    <row r="41" spans="2:15" ht="9.9499999999999993" customHeight="1">
      <c r="B41" s="843"/>
      <c r="C41" s="45" t="s">
        <v>784</v>
      </c>
      <c r="D41" s="46" t="s">
        <v>785</v>
      </c>
      <c r="E41" s="53"/>
      <c r="F41" s="53"/>
      <c r="G41" s="53"/>
      <c r="H41" s="845"/>
      <c r="I41" s="53"/>
      <c r="J41" s="53"/>
      <c r="K41" s="53"/>
      <c r="L41" s="53"/>
      <c r="M41" s="53"/>
      <c r="N41" s="53"/>
      <c r="O41" s="844"/>
    </row>
    <row r="42" spans="2:15" ht="11.1" customHeight="1">
      <c r="B42" s="843"/>
      <c r="C42" s="45" t="s">
        <v>2153</v>
      </c>
      <c r="D42" s="46" t="s">
        <v>2154</v>
      </c>
      <c r="E42" s="669">
        <f t="shared" ref="E42:N42" si="10">SUM(E44+E43)</f>
        <v>0</v>
      </c>
      <c r="F42" s="669">
        <f t="shared" si="10"/>
        <v>0</v>
      </c>
      <c r="G42" s="669">
        <f t="shared" si="10"/>
        <v>0</v>
      </c>
      <c r="H42" s="669">
        <f t="shared" si="10"/>
        <v>0</v>
      </c>
      <c r="I42" s="669">
        <f t="shared" si="10"/>
        <v>0</v>
      </c>
      <c r="J42" s="669">
        <f t="shared" si="10"/>
        <v>0</v>
      </c>
      <c r="K42" s="669">
        <f t="shared" si="10"/>
        <v>0</v>
      </c>
      <c r="L42" s="669">
        <f t="shared" si="10"/>
        <v>0</v>
      </c>
      <c r="M42" s="669">
        <f t="shared" si="10"/>
        <v>0</v>
      </c>
      <c r="N42" s="669">
        <f t="shared" si="10"/>
        <v>0</v>
      </c>
      <c r="O42" s="844"/>
    </row>
    <row r="43" spans="2:15" ht="11.1" customHeight="1">
      <c r="B43" s="843"/>
      <c r="C43" s="45" t="s">
        <v>2155</v>
      </c>
      <c r="D43" s="46">
        <v>681</v>
      </c>
      <c r="E43" s="53"/>
      <c r="F43" s="53"/>
      <c r="G43" s="53"/>
      <c r="H43" s="845"/>
      <c r="I43" s="53"/>
      <c r="J43" s="53"/>
      <c r="K43" s="53"/>
      <c r="L43" s="53"/>
      <c r="M43" s="53"/>
      <c r="N43" s="53"/>
      <c r="O43" s="844"/>
    </row>
    <row r="44" spans="2:15" ht="9.9499999999999993" customHeight="1">
      <c r="B44" s="843"/>
      <c r="C44" s="45" t="s">
        <v>2156</v>
      </c>
      <c r="D44" s="46" t="s">
        <v>2049</v>
      </c>
      <c r="E44" s="53"/>
      <c r="F44" s="53"/>
      <c r="G44" s="53"/>
      <c r="H44" s="845"/>
      <c r="I44" s="53"/>
      <c r="J44" s="53"/>
      <c r="K44" s="53"/>
      <c r="L44" s="53"/>
      <c r="M44" s="53"/>
      <c r="N44" s="53"/>
      <c r="O44" s="844"/>
    </row>
    <row r="45" spans="2:15" ht="9.9499999999999993" customHeight="1">
      <c r="B45" s="843"/>
      <c r="C45" s="45" t="s">
        <v>2157</v>
      </c>
      <c r="D45" s="46">
        <v>85</v>
      </c>
      <c r="E45" s="669">
        <f t="shared" ref="E45:N45" si="11">E40+E41-E42</f>
        <v>0</v>
      </c>
      <c r="F45" s="669">
        <f t="shared" si="11"/>
        <v>0</v>
      </c>
      <c r="G45" s="669">
        <f t="shared" si="11"/>
        <v>0</v>
      </c>
      <c r="H45" s="669">
        <f t="shared" si="11"/>
        <v>0</v>
      </c>
      <c r="I45" s="669">
        <f t="shared" si="11"/>
        <v>0</v>
      </c>
      <c r="J45" s="669">
        <f t="shared" si="11"/>
        <v>0</v>
      </c>
      <c r="K45" s="669">
        <f t="shared" si="11"/>
        <v>0</v>
      </c>
      <c r="L45" s="669">
        <f t="shared" si="11"/>
        <v>0</v>
      </c>
      <c r="M45" s="669">
        <f t="shared" si="11"/>
        <v>0</v>
      </c>
      <c r="N45" s="669">
        <f t="shared" si="11"/>
        <v>0</v>
      </c>
      <c r="O45" s="844"/>
    </row>
    <row r="46" spans="2:15" ht="11.1" customHeight="1">
      <c r="B46" s="843"/>
      <c r="C46" s="45" t="s">
        <v>2158</v>
      </c>
      <c r="D46" s="46">
        <v>86</v>
      </c>
      <c r="E46" s="53"/>
      <c r="F46" s="53"/>
      <c r="G46" s="53"/>
      <c r="H46" s="845"/>
      <c r="I46" s="53"/>
      <c r="J46" s="53"/>
      <c r="K46" s="53"/>
      <c r="L46" s="53"/>
      <c r="M46" s="53"/>
      <c r="N46" s="53"/>
      <c r="O46" s="844"/>
    </row>
    <row r="47" spans="2:15" ht="9.9499999999999993" customHeight="1">
      <c r="B47" s="843"/>
      <c r="C47" s="50" t="s">
        <v>2159</v>
      </c>
      <c r="D47" s="49">
        <v>88</v>
      </c>
      <c r="E47" s="670">
        <f t="shared" ref="E47:N47" si="12">E45-E46</f>
        <v>0</v>
      </c>
      <c r="F47" s="670">
        <f t="shared" si="12"/>
        <v>0</v>
      </c>
      <c r="G47" s="670">
        <f t="shared" si="12"/>
        <v>0</v>
      </c>
      <c r="H47" s="670">
        <f t="shared" si="12"/>
        <v>0</v>
      </c>
      <c r="I47" s="670">
        <f t="shared" si="12"/>
        <v>0</v>
      </c>
      <c r="J47" s="670">
        <f t="shared" si="12"/>
        <v>0</v>
      </c>
      <c r="K47" s="670">
        <f t="shared" si="12"/>
        <v>0</v>
      </c>
      <c r="L47" s="670">
        <f t="shared" si="12"/>
        <v>0</v>
      </c>
      <c r="M47" s="670">
        <f t="shared" si="12"/>
        <v>0</v>
      </c>
      <c r="N47" s="670">
        <f t="shared" si="12"/>
        <v>0</v>
      </c>
      <c r="O47" s="844"/>
    </row>
    <row r="48" spans="2:15" ht="9.9499999999999993" customHeight="1">
      <c r="B48" s="843"/>
      <c r="C48" s="846"/>
      <c r="D48" s="847"/>
      <c r="E48" s="846"/>
      <c r="F48" s="846"/>
      <c r="G48" s="846"/>
      <c r="H48" s="846"/>
      <c r="I48" s="846"/>
      <c r="J48" s="846"/>
      <c r="K48" s="846"/>
      <c r="L48" s="846"/>
      <c r="M48" s="846"/>
      <c r="N48" s="846"/>
      <c r="O48" s="844"/>
    </row>
    <row r="49" spans="2:15" ht="9.9499999999999993" customHeight="1">
      <c r="B49" s="843"/>
      <c r="C49" s="50" t="s">
        <v>950</v>
      </c>
      <c r="D49" s="49">
        <v>31</v>
      </c>
      <c r="E49" s="314"/>
      <c r="F49" s="314"/>
      <c r="G49" s="314"/>
      <c r="H49" s="314"/>
      <c r="I49" s="314"/>
      <c r="J49" s="314"/>
      <c r="K49" s="314"/>
      <c r="L49" s="314"/>
      <c r="M49" s="314"/>
      <c r="N49" s="314"/>
      <c r="O49" s="844"/>
    </row>
    <row r="50" spans="2:15" ht="9.9499999999999993" customHeight="1">
      <c r="B50" s="843"/>
      <c r="C50" s="848"/>
      <c r="D50" s="849"/>
      <c r="E50" s="846"/>
      <c r="F50" s="846"/>
      <c r="G50" s="846"/>
      <c r="H50" s="849"/>
      <c r="I50" s="846"/>
      <c r="J50" s="846"/>
      <c r="K50" s="846"/>
      <c r="L50" s="846"/>
      <c r="M50" s="846"/>
      <c r="N50" s="846"/>
      <c r="O50" s="844"/>
    </row>
    <row r="51" spans="2:15" ht="9.9499999999999993" customHeight="1">
      <c r="B51" s="843"/>
      <c r="C51" s="848" t="s">
        <v>2160</v>
      </c>
      <c r="D51" s="847"/>
      <c r="E51" s="846"/>
      <c r="F51" s="846"/>
      <c r="G51" s="846"/>
      <c r="H51" s="846"/>
      <c r="I51" s="846"/>
      <c r="J51" s="846"/>
      <c r="K51" s="846"/>
      <c r="L51" s="846"/>
      <c r="M51" s="846"/>
      <c r="N51" s="846"/>
      <c r="O51" s="844"/>
    </row>
    <row r="52" spans="2:15" ht="9.9499999999999993" customHeight="1">
      <c r="B52" s="843"/>
      <c r="C52" s="848" t="s">
        <v>2161</v>
      </c>
      <c r="D52" s="847"/>
      <c r="E52" s="846"/>
      <c r="F52" s="846"/>
      <c r="G52" s="846"/>
      <c r="H52" s="846"/>
      <c r="I52" s="846"/>
      <c r="J52" s="846"/>
      <c r="K52" s="846"/>
      <c r="L52" s="846"/>
      <c r="M52" s="846"/>
      <c r="N52" s="846"/>
      <c r="O52" s="844"/>
    </row>
    <row r="53" spans="2:15" ht="11.1" customHeight="1">
      <c r="B53" s="843"/>
      <c r="C53" s="848" t="s">
        <v>2162</v>
      </c>
      <c r="D53" s="847"/>
      <c r="E53" s="846"/>
      <c r="F53" s="846"/>
      <c r="G53" s="846"/>
      <c r="H53" s="846"/>
      <c r="I53" s="846"/>
      <c r="J53" s="846"/>
      <c r="K53" s="846"/>
      <c r="L53" s="846"/>
      <c r="M53" s="846"/>
      <c r="N53" s="846"/>
      <c r="O53" s="844"/>
    </row>
    <row r="54" spans="2:15" ht="12" customHeight="1">
      <c r="B54" s="843"/>
      <c r="C54" s="848" t="s">
        <v>2163</v>
      </c>
      <c r="D54" s="847"/>
      <c r="E54" s="846"/>
      <c r="F54" s="846"/>
      <c r="G54" s="846"/>
      <c r="H54" s="846"/>
      <c r="I54" s="846"/>
      <c r="J54" s="846"/>
      <c r="K54" s="846"/>
      <c r="L54" s="846"/>
      <c r="M54" s="846"/>
      <c r="N54" s="846"/>
      <c r="O54" s="844"/>
    </row>
    <row r="55" spans="2:15" ht="11.1" customHeight="1">
      <c r="B55" s="843"/>
      <c r="C55" s="848" t="s">
        <v>2681</v>
      </c>
      <c r="D55" s="847"/>
      <c r="E55" s="846"/>
      <c r="F55" s="846"/>
      <c r="G55" s="846"/>
      <c r="H55" s="846"/>
      <c r="I55" s="846"/>
      <c r="J55" s="846"/>
      <c r="K55" s="846"/>
      <c r="L55" s="846"/>
      <c r="M55" s="846"/>
      <c r="O55" s="844"/>
    </row>
    <row r="56" spans="2:15" ht="11.1" customHeight="1">
      <c r="B56" s="843"/>
      <c r="C56" s="848"/>
      <c r="D56" s="847"/>
      <c r="E56" s="846"/>
      <c r="F56" s="846"/>
      <c r="G56" s="846"/>
      <c r="H56" s="846"/>
      <c r="I56" s="846"/>
      <c r="J56" s="846"/>
      <c r="K56" s="846"/>
      <c r="L56" s="846"/>
      <c r="M56" s="846"/>
      <c r="O56" s="844"/>
    </row>
    <row r="57" spans="2:15" ht="10.5" customHeight="1">
      <c r="B57" s="843"/>
      <c r="C57" s="848"/>
      <c r="D57" s="847"/>
      <c r="E57" s="846"/>
      <c r="F57" s="846"/>
      <c r="G57" s="846"/>
      <c r="H57" s="846"/>
      <c r="I57" s="846"/>
      <c r="J57" s="846"/>
      <c r="K57" s="846"/>
      <c r="L57" s="846"/>
      <c r="M57" s="846"/>
      <c r="N57" s="846"/>
      <c r="O57" s="844"/>
    </row>
    <row r="58" spans="2:15" ht="9.9499999999999993" customHeight="1">
      <c r="B58" s="851"/>
      <c r="C58" s="852"/>
      <c r="D58" s="853"/>
      <c r="E58" s="854"/>
      <c r="F58" s="854"/>
      <c r="G58" s="854"/>
      <c r="H58" s="854"/>
      <c r="I58" s="854"/>
      <c r="J58" s="854"/>
      <c r="K58" s="854"/>
      <c r="L58" s="854"/>
      <c r="M58" s="854"/>
      <c r="N58" s="855"/>
      <c r="O58" s="856"/>
    </row>
    <row r="59" spans="2:15" ht="9.9499999999999993" customHeight="1">
      <c r="D59" s="43"/>
    </row>
    <row r="60" spans="2:15" ht="9.9499999999999993" customHeight="1">
      <c r="B60" s="906" t="s">
        <v>4338</v>
      </c>
      <c r="C60" s="907"/>
      <c r="D60" s="907"/>
      <c r="E60" s="907"/>
      <c r="F60" s="907"/>
      <c r="G60" s="907"/>
      <c r="H60" s="907"/>
      <c r="I60" s="907"/>
      <c r="J60" s="907"/>
      <c r="K60" s="907"/>
      <c r="L60" s="909"/>
      <c r="M60" s="909"/>
      <c r="N60" s="909"/>
      <c r="O60" s="910"/>
    </row>
    <row r="61" spans="2:15" ht="6.75" customHeight="1">
      <c r="B61" s="836"/>
      <c r="C61" s="759"/>
      <c r="D61" s="745"/>
      <c r="E61" s="734"/>
      <c r="F61" s="734"/>
      <c r="G61" s="734"/>
      <c r="H61" s="734"/>
      <c r="I61" s="738"/>
      <c r="J61" s="154"/>
      <c r="K61" s="837"/>
    </row>
    <row r="62" spans="2:15" ht="11.25">
      <c r="B62" s="729">
        <f>'F1'!$K$17</f>
        <v>0</v>
      </c>
      <c r="C62" s="730"/>
      <c r="D62" s="730"/>
      <c r="E62" s="730"/>
      <c r="F62" s="730"/>
      <c r="G62" s="730"/>
      <c r="H62" s="730"/>
      <c r="I62" s="730"/>
      <c r="J62" s="730"/>
      <c r="K62" s="730"/>
      <c r="L62" s="857"/>
      <c r="M62" s="857"/>
      <c r="N62" s="857"/>
      <c r="O62" s="858"/>
    </row>
    <row r="64" spans="2:15" ht="12.75">
      <c r="O64" s="850" t="s">
        <v>3013</v>
      </c>
    </row>
  </sheetData>
  <phoneticPr fontId="0" type="noConversion"/>
  <printOptions horizontalCentered="1" gridLinesSet="0"/>
  <pageMargins left="0.39" right="0.37" top="0.22" bottom="0.43307086614173229" header="0.35" footer="0.51181102362204722"/>
  <pageSetup paperSize="9" scale="81" orientation="landscape" horizontalDpi="4294967292" verticalDpi="4294967292"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
  <dimension ref="B2:Q75"/>
  <sheetViews>
    <sheetView showGridLines="0" zoomScaleNormal="100" zoomScaleSheetLayoutView="90" workbookViewId="0"/>
  </sheetViews>
  <sheetFormatPr defaultRowHeight="12.75"/>
  <cols>
    <col min="1" max="1" width="2.42578125" customWidth="1"/>
    <col min="2" max="2" width="3" customWidth="1"/>
    <col min="3" max="3" width="82" customWidth="1"/>
    <col min="4" max="16" width="12.140625" customWidth="1"/>
    <col min="17" max="17" width="7" customWidth="1"/>
    <col min="18" max="18" width="2.42578125" customWidth="1"/>
  </cols>
  <sheetData>
    <row r="2" spans="2:17">
      <c r="B2" s="746"/>
      <c r="C2" s="747"/>
      <c r="D2" s="747"/>
      <c r="E2" s="747"/>
      <c r="F2" s="747"/>
      <c r="G2" s="747"/>
      <c r="H2" s="747"/>
      <c r="I2" s="747"/>
      <c r="J2" s="747"/>
      <c r="K2" s="747"/>
      <c r="L2" s="747"/>
      <c r="M2" s="747"/>
      <c r="N2" s="747"/>
      <c r="O2" s="747"/>
      <c r="P2" s="747"/>
      <c r="Q2" s="748"/>
    </row>
    <row r="3" spans="2:17">
      <c r="B3" s="749"/>
      <c r="C3" s="2047" t="s">
        <v>792</v>
      </c>
      <c r="D3" s="2048"/>
      <c r="E3" s="2048"/>
      <c r="F3" s="2048"/>
      <c r="G3" s="2048"/>
      <c r="H3" s="2048"/>
      <c r="I3" s="2048"/>
      <c r="J3" s="2048"/>
      <c r="K3" s="2048"/>
      <c r="L3" s="2048"/>
      <c r="M3" s="2048"/>
      <c r="N3" s="2048"/>
      <c r="O3" s="2048"/>
      <c r="P3" s="2049"/>
      <c r="Q3" s="750"/>
    </row>
    <row r="4" spans="2:17" ht="18.75">
      <c r="B4" s="749"/>
      <c r="C4" s="846"/>
      <c r="D4" s="919" t="s">
        <v>2851</v>
      </c>
      <c r="E4" s="847"/>
      <c r="F4" s="847"/>
      <c r="G4" s="847"/>
      <c r="I4" s="846"/>
      <c r="K4" s="787"/>
      <c r="L4" s="787"/>
      <c r="M4" s="787"/>
      <c r="N4" s="787"/>
      <c r="O4" s="787"/>
      <c r="P4" s="787" t="s">
        <v>2487</v>
      </c>
      <c r="Q4" s="750"/>
    </row>
    <row r="5" spans="2:17">
      <c r="B5" s="749"/>
      <c r="C5" s="1119" t="s">
        <v>718</v>
      </c>
      <c r="D5" s="1120" t="str">
        <f>IF('F1'!AP37="","0",YEAR('F1'!AP37))</f>
        <v>0</v>
      </c>
      <c r="E5" s="1121">
        <f t="shared" ref="E5:P5" si="0">D5+1</f>
        <v>1</v>
      </c>
      <c r="F5" s="1121">
        <f t="shared" si="0"/>
        <v>2</v>
      </c>
      <c r="G5" s="1121">
        <f t="shared" si="0"/>
        <v>3</v>
      </c>
      <c r="H5" s="1121">
        <f t="shared" si="0"/>
        <v>4</v>
      </c>
      <c r="I5" s="1121">
        <f t="shared" si="0"/>
        <v>5</v>
      </c>
      <c r="J5" s="1121">
        <f t="shared" si="0"/>
        <v>6</v>
      </c>
      <c r="K5" s="1121">
        <f t="shared" si="0"/>
        <v>7</v>
      </c>
      <c r="L5" s="1121">
        <f t="shared" si="0"/>
        <v>8</v>
      </c>
      <c r="M5" s="1121">
        <f t="shared" si="0"/>
        <v>9</v>
      </c>
      <c r="N5" s="1121">
        <f t="shared" si="0"/>
        <v>10</v>
      </c>
      <c r="O5" s="1121">
        <f t="shared" si="0"/>
        <v>11</v>
      </c>
      <c r="P5" s="1121">
        <f t="shared" si="0"/>
        <v>12</v>
      </c>
      <c r="Q5" s="750"/>
    </row>
    <row r="6" spans="2:17">
      <c r="B6" s="749"/>
      <c r="C6" s="939" t="s">
        <v>843</v>
      </c>
      <c r="D6" s="1033"/>
      <c r="E6" s="1034"/>
      <c r="F6" s="1034"/>
      <c r="G6" s="1034"/>
      <c r="H6" s="1034"/>
      <c r="I6" s="1034"/>
      <c r="J6" s="1034"/>
      <c r="K6" s="1034"/>
      <c r="L6" s="1034"/>
      <c r="M6" s="1034"/>
      <c r="N6" s="1034"/>
      <c r="O6" s="1034"/>
      <c r="P6" s="1035"/>
      <c r="Q6" s="750"/>
    </row>
    <row r="7" spans="2:17">
      <c r="B7" s="749"/>
      <c r="C7" s="936" t="s">
        <v>844</v>
      </c>
      <c r="D7" s="1036"/>
      <c r="E7" s="1037"/>
      <c r="F7" s="1037"/>
      <c r="G7" s="1037"/>
      <c r="H7" s="1037"/>
      <c r="I7" s="1037"/>
      <c r="J7" s="1037"/>
      <c r="K7" s="1037"/>
      <c r="L7" s="1037"/>
      <c r="M7" s="1037"/>
      <c r="N7" s="1037"/>
      <c r="O7" s="1037"/>
      <c r="P7" s="1038"/>
      <c r="Q7" s="750"/>
    </row>
    <row r="8" spans="2:17">
      <c r="B8" s="749"/>
      <c r="C8" s="936" t="s">
        <v>845</v>
      </c>
      <c r="D8" s="1036"/>
      <c r="E8" s="1037"/>
      <c r="F8" s="1037"/>
      <c r="G8" s="1037"/>
      <c r="H8" s="1037"/>
      <c r="I8" s="1037"/>
      <c r="J8" s="1037"/>
      <c r="K8" s="1037"/>
      <c r="L8" s="1037"/>
      <c r="M8" s="1037"/>
      <c r="N8" s="1037"/>
      <c r="O8" s="1037"/>
      <c r="P8" s="1038"/>
      <c r="Q8" s="750"/>
    </row>
    <row r="9" spans="2:17">
      <c r="B9" s="749"/>
      <c r="C9" s="936" t="s">
        <v>846</v>
      </c>
      <c r="D9" s="1036"/>
      <c r="E9" s="1037"/>
      <c r="F9" s="1037"/>
      <c r="G9" s="1037"/>
      <c r="H9" s="1037"/>
      <c r="I9" s="1037"/>
      <c r="J9" s="1037"/>
      <c r="K9" s="1037"/>
      <c r="L9" s="1037"/>
      <c r="M9" s="1037"/>
      <c r="N9" s="1037"/>
      <c r="O9" s="1037"/>
      <c r="P9" s="1038"/>
      <c r="Q9" s="750"/>
    </row>
    <row r="10" spans="2:17">
      <c r="B10" s="749"/>
      <c r="C10" s="937" t="s">
        <v>3755</v>
      </c>
      <c r="D10" s="1036"/>
      <c r="E10" s="1037"/>
      <c r="F10" s="1037"/>
      <c r="G10" s="1037"/>
      <c r="H10" s="1037"/>
      <c r="I10" s="1037"/>
      <c r="J10" s="1037"/>
      <c r="K10" s="1037"/>
      <c r="L10" s="1037"/>
      <c r="M10" s="1037"/>
      <c r="N10" s="1037"/>
      <c r="O10" s="1037"/>
      <c r="P10" s="1038"/>
      <c r="Q10" s="750"/>
    </row>
    <row r="11" spans="2:17">
      <c r="B11" s="749"/>
      <c r="C11" s="937" t="s">
        <v>3756</v>
      </c>
      <c r="D11" s="1036"/>
      <c r="E11" s="1037"/>
      <c r="F11" s="1037"/>
      <c r="G11" s="1037"/>
      <c r="H11" s="1037"/>
      <c r="I11" s="1037"/>
      <c r="J11" s="1037"/>
      <c r="K11" s="1037"/>
      <c r="L11" s="1037"/>
      <c r="M11" s="1037"/>
      <c r="N11" s="1037"/>
      <c r="O11" s="1037"/>
      <c r="P11" s="1038"/>
      <c r="Q11" s="750"/>
    </row>
    <row r="12" spans="2:17">
      <c r="B12" s="749"/>
      <c r="C12" s="937" t="s">
        <v>3757</v>
      </c>
      <c r="D12" s="1036"/>
      <c r="E12" s="1037"/>
      <c r="F12" s="1037"/>
      <c r="G12" s="1037"/>
      <c r="H12" s="1037"/>
      <c r="I12" s="1037"/>
      <c r="J12" s="1037"/>
      <c r="K12" s="1037"/>
      <c r="L12" s="1037"/>
      <c r="M12" s="1037"/>
      <c r="N12" s="1037"/>
      <c r="O12" s="1037"/>
      <c r="P12" s="1038"/>
      <c r="Q12" s="750"/>
    </row>
    <row r="13" spans="2:17">
      <c r="B13" s="749"/>
      <c r="C13" s="936" t="s">
        <v>3758</v>
      </c>
      <c r="D13" s="1036"/>
      <c r="E13" s="1037"/>
      <c r="F13" s="1037"/>
      <c r="G13" s="1037"/>
      <c r="H13" s="1037"/>
      <c r="I13" s="1037"/>
      <c r="J13" s="1037"/>
      <c r="K13" s="1037"/>
      <c r="L13" s="1037"/>
      <c r="M13" s="1037"/>
      <c r="N13" s="1037"/>
      <c r="O13" s="1037"/>
      <c r="P13" s="1038"/>
      <c r="Q13" s="750"/>
    </row>
    <row r="14" spans="2:17">
      <c r="B14" s="749"/>
      <c r="C14" s="936" t="s">
        <v>3759</v>
      </c>
      <c r="D14" s="1036"/>
      <c r="E14" s="1037"/>
      <c r="F14" s="1037"/>
      <c r="G14" s="1037"/>
      <c r="H14" s="1037"/>
      <c r="I14" s="1037"/>
      <c r="J14" s="1037"/>
      <c r="K14" s="1037"/>
      <c r="L14" s="1037"/>
      <c r="M14" s="1037"/>
      <c r="N14" s="1037"/>
      <c r="O14" s="1037"/>
      <c r="P14" s="1038"/>
      <c r="Q14" s="750"/>
    </row>
    <row r="15" spans="2:17">
      <c r="B15" s="749"/>
      <c r="C15" s="937" t="s">
        <v>1364</v>
      </c>
      <c r="D15" s="1036"/>
      <c r="E15" s="1037"/>
      <c r="F15" s="1037"/>
      <c r="G15" s="1037"/>
      <c r="H15" s="1037"/>
      <c r="I15" s="1037"/>
      <c r="J15" s="1037"/>
      <c r="K15" s="1037"/>
      <c r="L15" s="1037"/>
      <c r="M15" s="1037"/>
      <c r="N15" s="1037"/>
      <c r="O15" s="1037"/>
      <c r="P15" s="1038"/>
      <c r="Q15" s="750"/>
    </row>
    <row r="16" spans="2:17">
      <c r="B16" s="749"/>
      <c r="C16" s="937" t="s">
        <v>1365</v>
      </c>
      <c r="D16" s="1036"/>
      <c r="E16" s="1037"/>
      <c r="F16" s="1037"/>
      <c r="G16" s="1037"/>
      <c r="H16" s="1037"/>
      <c r="I16" s="1037"/>
      <c r="J16" s="1037"/>
      <c r="K16" s="1037"/>
      <c r="L16" s="1037"/>
      <c r="M16" s="1037"/>
      <c r="N16" s="1037"/>
      <c r="O16" s="1037"/>
      <c r="P16" s="1038"/>
      <c r="Q16" s="750"/>
    </row>
    <row r="17" spans="2:17">
      <c r="B17" s="749"/>
      <c r="C17" s="937" t="s">
        <v>1366</v>
      </c>
      <c r="D17" s="1036"/>
      <c r="E17" s="1037"/>
      <c r="F17" s="1037"/>
      <c r="G17" s="1037"/>
      <c r="H17" s="1037"/>
      <c r="I17" s="1037"/>
      <c r="J17" s="1037"/>
      <c r="K17" s="1037"/>
      <c r="L17" s="1037"/>
      <c r="M17" s="1037"/>
      <c r="N17" s="1037"/>
      <c r="O17" s="1037"/>
      <c r="P17" s="1038"/>
      <c r="Q17" s="750"/>
    </row>
    <row r="18" spans="2:17">
      <c r="B18" s="749"/>
      <c r="C18" s="937" t="s">
        <v>6238</v>
      </c>
      <c r="D18" s="1036"/>
      <c r="E18" s="1037"/>
      <c r="F18" s="1037"/>
      <c r="G18" s="1037"/>
      <c r="H18" s="1037"/>
      <c r="I18" s="1037"/>
      <c r="J18" s="1037"/>
      <c r="K18" s="1037"/>
      <c r="L18" s="1037"/>
      <c r="M18" s="1037"/>
      <c r="N18" s="1037"/>
      <c r="O18" s="1037"/>
      <c r="P18" s="1038"/>
      <c r="Q18" s="750"/>
    </row>
    <row r="19" spans="2:17">
      <c r="B19" s="749"/>
      <c r="C19" s="937" t="s">
        <v>1367</v>
      </c>
      <c r="D19" s="1036"/>
      <c r="E19" s="1037"/>
      <c r="F19" s="1037"/>
      <c r="G19" s="1037"/>
      <c r="H19" s="1037"/>
      <c r="I19" s="1037"/>
      <c r="J19" s="1037"/>
      <c r="K19" s="1037"/>
      <c r="L19" s="1037"/>
      <c r="M19" s="1037"/>
      <c r="N19" s="1037"/>
      <c r="O19" s="1037"/>
      <c r="P19" s="1038"/>
      <c r="Q19" s="750"/>
    </row>
    <row r="20" spans="2:17">
      <c r="B20" s="749"/>
      <c r="C20" s="937" t="s">
        <v>1368</v>
      </c>
      <c r="D20" s="1228">
        <f>SUM(D21:D22)</f>
        <v>0</v>
      </c>
      <c r="E20" s="1123">
        <f t="shared" ref="E20:P20" si="1">SUM(E21:E22)</f>
        <v>0</v>
      </c>
      <c r="F20" s="1123">
        <f t="shared" si="1"/>
        <v>0</v>
      </c>
      <c r="G20" s="1123">
        <f t="shared" si="1"/>
        <v>0</v>
      </c>
      <c r="H20" s="1123">
        <f t="shared" si="1"/>
        <v>0</v>
      </c>
      <c r="I20" s="1123">
        <f t="shared" si="1"/>
        <v>0</v>
      </c>
      <c r="J20" s="1123">
        <f t="shared" si="1"/>
        <v>0</v>
      </c>
      <c r="K20" s="1123">
        <f t="shared" si="1"/>
        <v>0</v>
      </c>
      <c r="L20" s="1123">
        <f t="shared" si="1"/>
        <v>0</v>
      </c>
      <c r="M20" s="1123">
        <f t="shared" si="1"/>
        <v>0</v>
      </c>
      <c r="N20" s="1123">
        <f t="shared" si="1"/>
        <v>0</v>
      </c>
      <c r="O20" s="1123">
        <f t="shared" si="1"/>
        <v>0</v>
      </c>
      <c r="P20" s="1231">
        <f t="shared" si="1"/>
        <v>0</v>
      </c>
      <c r="Q20" s="750"/>
    </row>
    <row r="21" spans="2:17">
      <c r="B21" s="749"/>
      <c r="C21" s="1229" t="s">
        <v>5245</v>
      </c>
      <c r="D21" s="1227"/>
      <c r="E21" s="1037"/>
      <c r="F21" s="1037"/>
      <c r="G21" s="1037"/>
      <c r="H21" s="1037"/>
      <c r="I21" s="1037"/>
      <c r="J21" s="1037"/>
      <c r="K21" s="1037"/>
      <c r="L21" s="1037"/>
      <c r="M21" s="1037"/>
      <c r="N21" s="1037"/>
      <c r="O21" s="1037"/>
      <c r="P21" s="1038"/>
      <c r="Q21" s="750"/>
    </row>
    <row r="22" spans="2:17">
      <c r="B22" s="749"/>
      <c r="C22" s="1229" t="s">
        <v>715</v>
      </c>
      <c r="D22" s="1227"/>
      <c r="E22" s="1037"/>
      <c r="F22" s="1037"/>
      <c r="G22" s="1037"/>
      <c r="H22" s="1037"/>
      <c r="I22" s="1037"/>
      <c r="J22" s="1037"/>
      <c r="K22" s="1037"/>
      <c r="L22" s="1037"/>
      <c r="M22" s="1037"/>
      <c r="N22" s="1037"/>
      <c r="O22" s="1037"/>
      <c r="P22" s="1038"/>
      <c r="Q22" s="750"/>
    </row>
    <row r="23" spans="2:17">
      <c r="B23" s="749"/>
      <c r="C23" s="938" t="s">
        <v>1369</v>
      </c>
      <c r="D23" s="1123">
        <f>SUM(D24:D25)</f>
        <v>0</v>
      </c>
      <c r="E23" s="1124">
        <f t="shared" ref="E23:P23" si="2">SUM(E24:E25)</f>
        <v>0</v>
      </c>
      <c r="F23" s="1124">
        <f t="shared" si="2"/>
        <v>0</v>
      </c>
      <c r="G23" s="1124">
        <f t="shared" si="2"/>
        <v>0</v>
      </c>
      <c r="H23" s="1124">
        <f t="shared" si="2"/>
        <v>0</v>
      </c>
      <c r="I23" s="1124">
        <f t="shared" si="2"/>
        <v>0</v>
      </c>
      <c r="J23" s="1124">
        <f t="shared" si="2"/>
        <v>0</v>
      </c>
      <c r="K23" s="1124">
        <f t="shared" si="2"/>
        <v>0</v>
      </c>
      <c r="L23" s="1124">
        <f t="shared" si="2"/>
        <v>0</v>
      </c>
      <c r="M23" s="1124">
        <f t="shared" si="2"/>
        <v>0</v>
      </c>
      <c r="N23" s="1124">
        <f t="shared" si="2"/>
        <v>0</v>
      </c>
      <c r="O23" s="1124">
        <f t="shared" si="2"/>
        <v>0</v>
      </c>
      <c r="P23" s="1125">
        <f t="shared" si="2"/>
        <v>0</v>
      </c>
      <c r="Q23" s="750"/>
    </row>
    <row r="24" spans="2:17">
      <c r="B24" s="749"/>
      <c r="C24" s="1229" t="s">
        <v>5246</v>
      </c>
      <c r="D24" s="1227"/>
      <c r="E24" s="1037"/>
      <c r="F24" s="1037"/>
      <c r="G24" s="1037"/>
      <c r="H24" s="1037"/>
      <c r="I24" s="1037"/>
      <c r="J24" s="1037"/>
      <c r="K24" s="1037"/>
      <c r="L24" s="1037"/>
      <c r="M24" s="1037"/>
      <c r="N24" s="1037"/>
      <c r="O24" s="1037"/>
      <c r="P24" s="1038"/>
      <c r="Q24" s="750"/>
    </row>
    <row r="25" spans="2:17">
      <c r="B25" s="749"/>
      <c r="C25" s="1230" t="s">
        <v>715</v>
      </c>
      <c r="D25" s="1227"/>
      <c r="E25" s="1037"/>
      <c r="F25" s="1037"/>
      <c r="G25" s="1037"/>
      <c r="H25" s="1037"/>
      <c r="I25" s="1037"/>
      <c r="J25" s="1037"/>
      <c r="K25" s="1037"/>
      <c r="L25" s="1037"/>
      <c r="M25" s="1037"/>
      <c r="N25" s="1037"/>
      <c r="O25" s="1037"/>
      <c r="P25" s="1038"/>
      <c r="Q25" s="750"/>
    </row>
    <row r="26" spans="2:17">
      <c r="B26" s="749"/>
      <c r="C26" s="1122" t="s">
        <v>1370</v>
      </c>
      <c r="D26" s="1123">
        <f>SUM(D6:D10)-SUM(D11:D18)+D19+D20-D23</f>
        <v>0</v>
      </c>
      <c r="E26" s="1123">
        <f t="shared" ref="E26:P26" si="3">SUM(E6:E10)-SUM(E11:E18)+E19+E20-E23</f>
        <v>0</v>
      </c>
      <c r="F26" s="1123">
        <f t="shared" si="3"/>
        <v>0</v>
      </c>
      <c r="G26" s="1123">
        <f t="shared" si="3"/>
        <v>0</v>
      </c>
      <c r="H26" s="1123">
        <f t="shared" si="3"/>
        <v>0</v>
      </c>
      <c r="I26" s="1123">
        <f t="shared" si="3"/>
        <v>0</v>
      </c>
      <c r="J26" s="1123">
        <f t="shared" si="3"/>
        <v>0</v>
      </c>
      <c r="K26" s="1123">
        <f t="shared" si="3"/>
        <v>0</v>
      </c>
      <c r="L26" s="1123">
        <f t="shared" si="3"/>
        <v>0</v>
      </c>
      <c r="M26" s="1123">
        <f t="shared" si="3"/>
        <v>0</v>
      </c>
      <c r="N26" s="1123">
        <f t="shared" si="3"/>
        <v>0</v>
      </c>
      <c r="O26" s="1123">
        <f t="shared" si="3"/>
        <v>0</v>
      </c>
      <c r="P26" s="1123">
        <f t="shared" si="3"/>
        <v>0</v>
      </c>
      <c r="Q26" s="750"/>
    </row>
    <row r="27" spans="2:17">
      <c r="B27" s="749"/>
      <c r="C27" s="939" t="s">
        <v>1371</v>
      </c>
      <c r="D27" s="1033"/>
      <c r="E27" s="1034"/>
      <c r="F27" s="1034"/>
      <c r="G27" s="1034"/>
      <c r="H27" s="1034"/>
      <c r="I27" s="1034"/>
      <c r="J27" s="1034"/>
      <c r="K27" s="1034"/>
      <c r="L27" s="1034"/>
      <c r="M27" s="1034"/>
      <c r="N27" s="1034"/>
      <c r="O27" s="1034"/>
      <c r="P27" s="1035"/>
      <c r="Q27" s="750"/>
    </row>
    <row r="28" spans="2:17">
      <c r="B28" s="749"/>
      <c r="C28" s="940" t="s">
        <v>1372</v>
      </c>
      <c r="D28" s="1039"/>
      <c r="E28" s="1040"/>
      <c r="F28" s="1040"/>
      <c r="G28" s="1040"/>
      <c r="H28" s="1040"/>
      <c r="I28" s="1040"/>
      <c r="J28" s="1040"/>
      <c r="K28" s="1040"/>
      <c r="L28" s="1040"/>
      <c r="M28" s="1040"/>
      <c r="N28" s="1040"/>
      <c r="O28" s="1040"/>
      <c r="P28" s="1238"/>
      <c r="Q28" s="750"/>
    </row>
    <row r="29" spans="2:17">
      <c r="B29" s="749"/>
      <c r="C29" s="1126" t="s">
        <v>1373</v>
      </c>
      <c r="D29" s="1123">
        <f>D26-D27-D28</f>
        <v>0</v>
      </c>
      <c r="E29" s="1123">
        <f t="shared" ref="E29:P29" si="4">E26-E27-E28</f>
        <v>0</v>
      </c>
      <c r="F29" s="1123">
        <f t="shared" si="4"/>
        <v>0</v>
      </c>
      <c r="G29" s="1123">
        <f t="shared" si="4"/>
        <v>0</v>
      </c>
      <c r="H29" s="1123">
        <f t="shared" si="4"/>
        <v>0</v>
      </c>
      <c r="I29" s="1123">
        <f t="shared" si="4"/>
        <v>0</v>
      </c>
      <c r="J29" s="1123">
        <f t="shared" si="4"/>
        <v>0</v>
      </c>
      <c r="K29" s="1123">
        <f t="shared" si="4"/>
        <v>0</v>
      </c>
      <c r="L29" s="1123">
        <f t="shared" si="4"/>
        <v>0</v>
      </c>
      <c r="M29" s="1123">
        <f t="shared" si="4"/>
        <v>0</v>
      </c>
      <c r="N29" s="1123">
        <f t="shared" si="4"/>
        <v>0</v>
      </c>
      <c r="O29" s="1123">
        <f t="shared" si="4"/>
        <v>0</v>
      </c>
      <c r="P29" s="1123">
        <f t="shared" si="4"/>
        <v>0</v>
      </c>
      <c r="Q29" s="750"/>
    </row>
    <row r="30" spans="2:17">
      <c r="B30" s="749"/>
      <c r="C30" s="939" t="s">
        <v>1374</v>
      </c>
      <c r="D30" s="1033"/>
      <c r="E30" s="1034"/>
      <c r="F30" s="1034"/>
      <c r="G30" s="1034"/>
      <c r="H30" s="1034"/>
      <c r="I30" s="1034"/>
      <c r="J30" s="1034"/>
      <c r="K30" s="1034"/>
      <c r="L30" s="1034"/>
      <c r="M30" s="1034"/>
      <c r="N30" s="1034"/>
      <c r="O30" s="1034"/>
      <c r="P30" s="1035"/>
      <c r="Q30" s="750"/>
    </row>
    <row r="31" spans="2:17">
      <c r="B31" s="749"/>
      <c r="C31" s="938" t="s">
        <v>1375</v>
      </c>
      <c r="D31" s="1039"/>
      <c r="E31" s="1040"/>
      <c r="F31" s="1040"/>
      <c r="G31" s="1040"/>
      <c r="H31" s="1040"/>
      <c r="I31" s="1040"/>
      <c r="J31" s="1040"/>
      <c r="K31" s="1040"/>
      <c r="L31" s="1040"/>
      <c r="M31" s="1040"/>
      <c r="N31" s="1040"/>
      <c r="O31" s="1040"/>
      <c r="P31" s="1041"/>
      <c r="Q31" s="750"/>
    </row>
    <row r="32" spans="2:17">
      <c r="B32" s="749"/>
      <c r="C32" s="1122" t="s">
        <v>1376</v>
      </c>
      <c r="D32" s="1123">
        <f>SUM(D29:D30)-SUM(D31)</f>
        <v>0</v>
      </c>
      <c r="E32" s="1124">
        <f t="shared" ref="E32:P32" si="5">SUM(E29:E30)-SUM(E31)</f>
        <v>0</v>
      </c>
      <c r="F32" s="1124">
        <f t="shared" si="5"/>
        <v>0</v>
      </c>
      <c r="G32" s="1124">
        <f t="shared" si="5"/>
        <v>0</v>
      </c>
      <c r="H32" s="1124">
        <f t="shared" si="5"/>
        <v>0</v>
      </c>
      <c r="I32" s="1124">
        <f t="shared" si="5"/>
        <v>0</v>
      </c>
      <c r="J32" s="1124">
        <f t="shared" si="5"/>
        <v>0</v>
      </c>
      <c r="K32" s="1124">
        <f t="shared" si="5"/>
        <v>0</v>
      </c>
      <c r="L32" s="1124">
        <f t="shared" si="5"/>
        <v>0</v>
      </c>
      <c r="M32" s="1124">
        <f t="shared" si="5"/>
        <v>0</v>
      </c>
      <c r="N32" s="1124">
        <f t="shared" si="5"/>
        <v>0</v>
      </c>
      <c r="O32" s="1124">
        <f t="shared" si="5"/>
        <v>0</v>
      </c>
      <c r="P32" s="1125">
        <f t="shared" si="5"/>
        <v>0</v>
      </c>
      <c r="Q32" s="750"/>
    </row>
    <row r="33" spans="2:17">
      <c r="B33" s="749"/>
      <c r="C33" s="941" t="s">
        <v>3790</v>
      </c>
      <c r="D33" s="1042"/>
      <c r="E33" s="1043"/>
      <c r="F33" s="1043"/>
      <c r="G33" s="1043"/>
      <c r="H33" s="1043"/>
      <c r="I33" s="1043"/>
      <c r="J33" s="1043"/>
      <c r="K33" s="1043"/>
      <c r="L33" s="1043"/>
      <c r="M33" s="1043"/>
      <c r="N33" s="1043"/>
      <c r="O33" s="1043"/>
      <c r="P33" s="1044"/>
      <c r="Q33" s="750"/>
    </row>
    <row r="34" spans="2:17">
      <c r="B34" s="749"/>
      <c r="C34" s="1122" t="s">
        <v>3791</v>
      </c>
      <c r="D34" s="1123">
        <f>D32-D33</f>
        <v>0</v>
      </c>
      <c r="E34" s="1123">
        <f t="shared" ref="E34:P34" si="6">E32-E33</f>
        <v>0</v>
      </c>
      <c r="F34" s="1123">
        <f t="shared" si="6"/>
        <v>0</v>
      </c>
      <c r="G34" s="1123">
        <f t="shared" si="6"/>
        <v>0</v>
      </c>
      <c r="H34" s="1123">
        <f t="shared" si="6"/>
        <v>0</v>
      </c>
      <c r="I34" s="1123">
        <f t="shared" si="6"/>
        <v>0</v>
      </c>
      <c r="J34" s="1123">
        <f t="shared" si="6"/>
        <v>0</v>
      </c>
      <c r="K34" s="1123">
        <f t="shared" si="6"/>
        <v>0</v>
      </c>
      <c r="L34" s="1123">
        <f t="shared" si="6"/>
        <v>0</v>
      </c>
      <c r="M34" s="1123">
        <f t="shared" si="6"/>
        <v>0</v>
      </c>
      <c r="N34" s="1123">
        <f t="shared" si="6"/>
        <v>0</v>
      </c>
      <c r="O34" s="1123">
        <f t="shared" si="6"/>
        <v>0</v>
      </c>
      <c r="P34" s="1123">
        <f t="shared" si="6"/>
        <v>0</v>
      </c>
      <c r="Q34" s="750"/>
    </row>
    <row r="35" spans="2:17">
      <c r="B35" s="749"/>
      <c r="C35" s="942" t="s">
        <v>3792</v>
      </c>
      <c r="D35" s="1045"/>
      <c r="E35" s="1046"/>
      <c r="F35" s="1046"/>
      <c r="G35" s="1046"/>
      <c r="H35" s="1046"/>
      <c r="I35" s="1046"/>
      <c r="J35" s="1046"/>
      <c r="K35" s="1046"/>
      <c r="L35" s="1046"/>
      <c r="M35" s="1046"/>
      <c r="N35" s="1046"/>
      <c r="O35" s="1046"/>
      <c r="P35" s="1047"/>
      <c r="Q35" s="750"/>
    </row>
    <row r="36" spans="2:17">
      <c r="B36" s="749"/>
      <c r="C36" s="1323"/>
      <c r="D36" s="1551"/>
      <c r="E36" s="1551"/>
      <c r="F36" s="1551"/>
      <c r="G36" s="1551"/>
      <c r="H36" s="1551"/>
      <c r="I36" s="1551"/>
      <c r="J36" s="1551"/>
      <c r="K36" s="1551"/>
      <c r="L36" s="1551"/>
      <c r="M36" s="1551"/>
      <c r="N36" s="1551"/>
      <c r="O36" s="1551"/>
      <c r="P36" s="1551"/>
      <c r="Q36" s="750"/>
    </row>
    <row r="37" spans="2:17">
      <c r="B37" s="749"/>
      <c r="C37" s="1324"/>
      <c r="D37" s="1552"/>
      <c r="E37" s="1552"/>
      <c r="F37" s="1552"/>
      <c r="G37" s="1552"/>
      <c r="H37" s="1552"/>
      <c r="I37" s="1552"/>
      <c r="J37" s="1552"/>
      <c r="K37" s="1552"/>
      <c r="L37" s="1552"/>
      <c r="M37" s="1552"/>
      <c r="N37" s="1552"/>
      <c r="O37" s="1552"/>
      <c r="P37" s="1552"/>
      <c r="Q37" s="750"/>
    </row>
    <row r="38" spans="2:17">
      <c r="B38" s="749"/>
      <c r="C38" s="1324"/>
      <c r="D38" s="1552"/>
      <c r="E38" s="1552"/>
      <c r="F38" s="1552"/>
      <c r="G38" s="1552"/>
      <c r="H38" s="1552"/>
      <c r="I38" s="1552"/>
      <c r="J38" s="1552"/>
      <c r="K38" s="1552"/>
      <c r="L38" s="1552"/>
      <c r="M38" s="1552"/>
      <c r="N38" s="1552"/>
      <c r="O38" s="1552"/>
      <c r="P38" s="1552"/>
      <c r="Q38" s="750"/>
    </row>
    <row r="39" spans="2:17">
      <c r="B39" s="749"/>
      <c r="C39" s="1324"/>
      <c r="D39" s="1552"/>
      <c r="E39" s="1552"/>
      <c r="F39" s="1552"/>
      <c r="G39" s="1552"/>
      <c r="H39" s="1552"/>
      <c r="I39" s="1552"/>
      <c r="J39" s="1552"/>
      <c r="K39" s="1552"/>
      <c r="L39" s="1552"/>
      <c r="M39" s="1552"/>
      <c r="N39" s="1552"/>
      <c r="O39" s="1552"/>
      <c r="P39" s="1552"/>
      <c r="Q39" s="750"/>
    </row>
    <row r="40" spans="2:17">
      <c r="B40" s="749"/>
      <c r="C40" s="1324"/>
      <c r="D40" s="1552"/>
      <c r="E40" s="1552"/>
      <c r="F40" s="1552"/>
      <c r="G40" s="1552"/>
      <c r="H40" s="1552"/>
      <c r="I40" s="1552"/>
      <c r="J40" s="1552"/>
      <c r="K40" s="1552"/>
      <c r="L40" s="1552"/>
      <c r="M40" s="1552"/>
      <c r="N40" s="1552"/>
      <c r="O40" s="1552"/>
      <c r="P40" s="1552"/>
      <c r="Q40" s="750"/>
    </row>
    <row r="41" spans="2:17">
      <c r="B41" s="749"/>
      <c r="C41" s="1324"/>
      <c r="D41" s="1552"/>
      <c r="E41" s="1552"/>
      <c r="F41" s="1552"/>
      <c r="G41" s="1552"/>
      <c r="H41" s="1552"/>
      <c r="I41" s="1552"/>
      <c r="J41" s="1552"/>
      <c r="K41" s="1552"/>
      <c r="L41" s="1552"/>
      <c r="M41" s="1552"/>
      <c r="N41" s="1552"/>
      <c r="O41" s="1552"/>
      <c r="P41" s="1552"/>
      <c r="Q41" s="750"/>
    </row>
    <row r="42" spans="2:17">
      <c r="B42" s="749"/>
      <c r="C42" s="1324"/>
      <c r="D42" s="1552"/>
      <c r="E42" s="1552"/>
      <c r="F42" s="1552"/>
      <c r="G42" s="1552"/>
      <c r="H42" s="1552"/>
      <c r="I42" s="1552"/>
      <c r="J42" s="1552"/>
      <c r="K42" s="1552"/>
      <c r="L42" s="1552"/>
      <c r="M42" s="1552"/>
      <c r="N42" s="1552"/>
      <c r="O42" s="1552"/>
      <c r="P42" s="1552"/>
      <c r="Q42" s="750"/>
    </row>
    <row r="43" spans="2:17">
      <c r="B43" s="749"/>
      <c r="C43" s="1324"/>
      <c r="D43" s="1552"/>
      <c r="E43" s="1552"/>
      <c r="F43" s="1552"/>
      <c r="G43" s="1552"/>
      <c r="H43" s="1552"/>
      <c r="I43" s="1552"/>
      <c r="J43" s="1552"/>
      <c r="K43" s="1552"/>
      <c r="L43" s="1552"/>
      <c r="M43" s="1552"/>
      <c r="N43" s="1552"/>
      <c r="O43" s="1552"/>
      <c r="P43" s="1552"/>
      <c r="Q43" s="750"/>
    </row>
    <row r="44" spans="2:17">
      <c r="B44" s="749"/>
      <c r="C44" s="1324"/>
      <c r="D44" s="1552"/>
      <c r="E44" s="1552"/>
      <c r="F44" s="1552"/>
      <c r="G44" s="1552"/>
      <c r="H44" s="1552"/>
      <c r="I44" s="1552"/>
      <c r="J44" s="1552"/>
      <c r="K44" s="1552"/>
      <c r="L44" s="1552"/>
      <c r="M44" s="1552"/>
      <c r="N44" s="1552"/>
      <c r="O44" s="1552"/>
      <c r="P44" s="1552"/>
      <c r="Q44" s="750"/>
    </row>
    <row r="45" spans="2:17">
      <c r="B45" s="749"/>
      <c r="C45" s="1324"/>
      <c r="D45" s="1552"/>
      <c r="E45" s="1552"/>
      <c r="F45" s="1552"/>
      <c r="G45" s="1552"/>
      <c r="H45" s="1552"/>
      <c r="I45" s="1552"/>
      <c r="J45" s="1552"/>
      <c r="K45" s="1552"/>
      <c r="L45" s="1552"/>
      <c r="M45" s="1552"/>
      <c r="N45" s="1552"/>
      <c r="O45" s="1552"/>
      <c r="P45" s="1552"/>
      <c r="Q45" s="750"/>
    </row>
    <row r="46" spans="2:17">
      <c r="B46" s="749"/>
      <c r="C46" s="1324"/>
      <c r="D46" s="1552"/>
      <c r="E46" s="1552"/>
      <c r="F46" s="1552"/>
      <c r="G46" s="1552"/>
      <c r="H46" s="1552"/>
      <c r="I46" s="1552"/>
      <c r="J46" s="1552"/>
      <c r="K46" s="1552"/>
      <c r="L46" s="1552"/>
      <c r="M46" s="1552"/>
      <c r="N46" s="1552"/>
      <c r="O46" s="1552"/>
      <c r="P46" s="1552"/>
      <c r="Q46" s="750"/>
    </row>
    <row r="47" spans="2:17">
      <c r="B47" s="749"/>
      <c r="C47" s="1324"/>
      <c r="D47" s="1552"/>
      <c r="E47" s="1552"/>
      <c r="F47" s="1552"/>
      <c r="G47" s="1552"/>
      <c r="H47" s="1552"/>
      <c r="I47" s="1552"/>
      <c r="J47" s="1552"/>
      <c r="K47" s="1552"/>
      <c r="L47" s="1552"/>
      <c r="M47" s="1552"/>
      <c r="N47" s="1552"/>
      <c r="O47" s="1552"/>
      <c r="P47" s="1552"/>
      <c r="Q47" s="750"/>
    </row>
    <row r="48" spans="2:17">
      <c r="B48" s="749"/>
      <c r="C48" s="1324"/>
      <c r="D48" s="1552"/>
      <c r="E48" s="1552"/>
      <c r="F48" s="1552"/>
      <c r="G48" s="1552"/>
      <c r="H48" s="1552"/>
      <c r="I48" s="1552"/>
      <c r="J48" s="1552"/>
      <c r="K48" s="1552"/>
      <c r="L48" s="1552"/>
      <c r="M48" s="1552"/>
      <c r="N48" s="1552"/>
      <c r="O48" s="1552"/>
      <c r="P48" s="1552"/>
      <c r="Q48" s="750"/>
    </row>
    <row r="49" spans="2:17">
      <c r="B49" s="749"/>
      <c r="C49" s="1324"/>
      <c r="D49" s="1552"/>
      <c r="E49" s="1552"/>
      <c r="F49" s="1552"/>
      <c r="G49" s="1552"/>
      <c r="H49" s="1552"/>
      <c r="I49" s="1552"/>
      <c r="J49" s="1552"/>
      <c r="K49" s="1552"/>
      <c r="L49" s="1552"/>
      <c r="M49" s="1552"/>
      <c r="N49" s="1552"/>
      <c r="O49" s="1552"/>
      <c r="P49" s="1552"/>
      <c r="Q49" s="750"/>
    </row>
    <row r="50" spans="2:17">
      <c r="B50" s="749"/>
      <c r="C50" s="1324"/>
      <c r="D50" s="1552"/>
      <c r="E50" s="1552"/>
      <c r="F50" s="1552"/>
      <c r="G50" s="1552"/>
      <c r="H50" s="1552"/>
      <c r="I50" s="1552"/>
      <c r="J50" s="1552"/>
      <c r="K50" s="1552"/>
      <c r="L50" s="1552"/>
      <c r="M50" s="1552"/>
      <c r="N50" s="1552"/>
      <c r="O50" s="1552"/>
      <c r="P50" s="1552"/>
      <c r="Q50" s="750"/>
    </row>
    <row r="51" spans="2:17">
      <c r="B51" s="749"/>
      <c r="C51" s="1324"/>
      <c r="D51" s="1552"/>
      <c r="E51" s="1552"/>
      <c r="F51" s="1552"/>
      <c r="G51" s="1552"/>
      <c r="H51" s="1552"/>
      <c r="I51" s="1552"/>
      <c r="J51" s="1552"/>
      <c r="K51" s="1552"/>
      <c r="L51" s="1552"/>
      <c r="M51" s="1552"/>
      <c r="N51" s="1552"/>
      <c r="O51" s="1552"/>
      <c r="P51" s="1552"/>
      <c r="Q51" s="750"/>
    </row>
    <row r="52" spans="2:17">
      <c r="B52" s="749"/>
      <c r="C52" s="1324"/>
      <c r="D52" s="1552"/>
      <c r="E52" s="1552"/>
      <c r="F52" s="1552"/>
      <c r="G52" s="1552"/>
      <c r="H52" s="1552"/>
      <c r="I52" s="1552"/>
      <c r="J52" s="1552"/>
      <c r="K52" s="1552"/>
      <c r="L52" s="1552"/>
      <c r="M52" s="1552"/>
      <c r="N52" s="1552"/>
      <c r="O52" s="1552"/>
      <c r="P52" s="1552"/>
      <c r="Q52" s="750"/>
    </row>
    <row r="53" spans="2:17">
      <c r="B53" s="749"/>
      <c r="C53" s="1324"/>
      <c r="D53" s="1552"/>
      <c r="E53" s="1552"/>
      <c r="F53" s="1552"/>
      <c r="G53" s="1552"/>
      <c r="H53" s="1552"/>
      <c r="I53" s="1552"/>
      <c r="J53" s="1552"/>
      <c r="K53" s="1552"/>
      <c r="L53" s="1552"/>
      <c r="M53" s="1552"/>
      <c r="N53" s="1552"/>
      <c r="O53" s="1552"/>
      <c r="P53" s="1552"/>
      <c r="Q53" s="750"/>
    </row>
    <row r="54" spans="2:17">
      <c r="B54" s="749"/>
      <c r="C54" s="1324"/>
      <c r="D54" s="1552"/>
      <c r="E54" s="1552"/>
      <c r="F54" s="1552"/>
      <c r="G54" s="1552"/>
      <c r="H54" s="1552"/>
      <c r="I54" s="1552"/>
      <c r="J54" s="1552"/>
      <c r="K54" s="1552"/>
      <c r="L54" s="1552"/>
      <c r="M54" s="1552"/>
      <c r="N54" s="1552"/>
      <c r="O54" s="1552"/>
      <c r="P54" s="1552"/>
      <c r="Q54" s="750"/>
    </row>
    <row r="55" spans="2:17">
      <c r="B55" s="749"/>
      <c r="C55" s="1324"/>
      <c r="D55" s="1552"/>
      <c r="E55" s="1552"/>
      <c r="F55" s="1552"/>
      <c r="G55" s="1552"/>
      <c r="H55" s="1552"/>
      <c r="I55" s="1552"/>
      <c r="J55" s="1552"/>
      <c r="K55" s="1552"/>
      <c r="L55" s="1552"/>
      <c r="M55" s="1552"/>
      <c r="N55" s="1552"/>
      <c r="O55" s="1552"/>
      <c r="P55" s="1552"/>
      <c r="Q55" s="750"/>
    </row>
    <row r="56" spans="2:17">
      <c r="B56" s="749"/>
      <c r="C56" s="1324"/>
      <c r="D56" s="1552"/>
      <c r="E56" s="1552"/>
      <c r="F56" s="1552"/>
      <c r="G56" s="1552"/>
      <c r="H56" s="1552"/>
      <c r="I56" s="1552"/>
      <c r="J56" s="1552"/>
      <c r="K56" s="1552"/>
      <c r="L56" s="1552"/>
      <c r="M56" s="1552"/>
      <c r="N56" s="1552"/>
      <c r="O56" s="1552"/>
      <c r="P56" s="1552"/>
      <c r="Q56" s="750"/>
    </row>
    <row r="57" spans="2:17">
      <c r="B57" s="749"/>
      <c r="C57" s="1324"/>
      <c r="D57" s="1552"/>
      <c r="E57" s="1552"/>
      <c r="F57" s="1552"/>
      <c r="G57" s="1552"/>
      <c r="H57" s="1552"/>
      <c r="I57" s="1552"/>
      <c r="J57" s="1552"/>
      <c r="K57" s="1552"/>
      <c r="L57" s="1552"/>
      <c r="M57" s="1552"/>
      <c r="N57" s="1552"/>
      <c r="O57" s="1552"/>
      <c r="P57" s="1552"/>
      <c r="Q57" s="750"/>
    </row>
    <row r="58" spans="2:17">
      <c r="B58" s="749"/>
      <c r="C58" s="1324"/>
      <c r="D58" s="1552"/>
      <c r="E58" s="1552"/>
      <c r="F58" s="1552"/>
      <c r="G58" s="1552"/>
      <c r="H58" s="1552"/>
      <c r="I58" s="1552"/>
      <c r="J58" s="1552"/>
      <c r="K58" s="1552"/>
      <c r="L58" s="1552"/>
      <c r="M58" s="1552"/>
      <c r="N58" s="1552"/>
      <c r="O58" s="1552"/>
      <c r="P58" s="1552"/>
      <c r="Q58" s="750"/>
    </row>
    <row r="59" spans="2:17">
      <c r="B59" s="749"/>
      <c r="C59" s="1324"/>
      <c r="D59" s="1552"/>
      <c r="E59" s="1552"/>
      <c r="F59" s="1552"/>
      <c r="G59" s="1552"/>
      <c r="H59" s="1552"/>
      <c r="I59" s="1552"/>
      <c r="J59" s="1552"/>
      <c r="K59" s="1552"/>
      <c r="L59" s="1552"/>
      <c r="M59" s="1552"/>
      <c r="N59" s="1552"/>
      <c r="O59" s="1552"/>
      <c r="P59" s="1552"/>
      <c r="Q59" s="750"/>
    </row>
    <row r="60" spans="2:17">
      <c r="B60" s="749"/>
      <c r="C60" s="1324"/>
      <c r="D60" s="1552"/>
      <c r="E60" s="1552"/>
      <c r="F60" s="1552"/>
      <c r="G60" s="1552"/>
      <c r="H60" s="1552"/>
      <c r="I60" s="1552"/>
      <c r="J60" s="1552"/>
      <c r="K60" s="1552"/>
      <c r="L60" s="1552"/>
      <c r="M60" s="1552"/>
      <c r="N60" s="1552"/>
      <c r="O60" s="1552"/>
      <c r="P60" s="1552"/>
      <c r="Q60" s="750"/>
    </row>
    <row r="61" spans="2:17">
      <c r="B61" s="749"/>
      <c r="C61" s="1324"/>
      <c r="D61" s="1552"/>
      <c r="E61" s="1552"/>
      <c r="F61" s="1552"/>
      <c r="G61" s="1552"/>
      <c r="H61" s="1552"/>
      <c r="I61" s="1552"/>
      <c r="J61" s="1552"/>
      <c r="K61" s="1552"/>
      <c r="L61" s="1552"/>
      <c r="M61" s="1552"/>
      <c r="N61" s="1552"/>
      <c r="O61" s="1552"/>
      <c r="P61" s="1552"/>
      <c r="Q61" s="750"/>
    </row>
    <row r="62" spans="2:17">
      <c r="B62" s="749"/>
      <c r="C62" s="1324"/>
      <c r="D62" s="1552"/>
      <c r="E62" s="1552"/>
      <c r="F62" s="1552"/>
      <c r="G62" s="1552"/>
      <c r="H62" s="1552"/>
      <c r="I62" s="1552"/>
      <c r="J62" s="1552"/>
      <c r="K62" s="1552"/>
      <c r="L62" s="1552"/>
      <c r="M62" s="1552"/>
      <c r="N62" s="1552"/>
      <c r="O62" s="1552"/>
      <c r="P62" s="1552"/>
      <c r="Q62" s="750"/>
    </row>
    <row r="63" spans="2:17">
      <c r="B63" s="749"/>
      <c r="C63" s="1324"/>
      <c r="D63" s="1552"/>
      <c r="E63" s="1552"/>
      <c r="F63" s="1552"/>
      <c r="G63" s="1552"/>
      <c r="H63" s="1552"/>
      <c r="I63" s="1552"/>
      <c r="J63" s="1552"/>
      <c r="K63" s="1552"/>
      <c r="L63" s="1552"/>
      <c r="M63" s="1552"/>
      <c r="N63" s="1552"/>
      <c r="O63" s="1552"/>
      <c r="P63" s="1552"/>
      <c r="Q63" s="750"/>
    </row>
    <row r="64" spans="2:17">
      <c r="B64" s="749"/>
      <c r="C64" s="1324"/>
      <c r="D64" s="1552"/>
      <c r="E64" s="1552"/>
      <c r="F64" s="1552"/>
      <c r="G64" s="1552"/>
      <c r="H64" s="1552"/>
      <c r="I64" s="1552"/>
      <c r="J64" s="1552"/>
      <c r="K64" s="1552"/>
      <c r="L64" s="1552"/>
      <c r="M64" s="1552"/>
      <c r="N64" s="1552"/>
      <c r="O64" s="1552"/>
      <c r="P64" s="1552"/>
      <c r="Q64" s="750"/>
    </row>
    <row r="65" spans="2:17">
      <c r="B65" s="749"/>
      <c r="C65" s="1324"/>
      <c r="D65" s="1552"/>
      <c r="E65" s="1552"/>
      <c r="F65" s="1552"/>
      <c r="G65" s="1552"/>
      <c r="H65" s="1552"/>
      <c r="I65" s="1552"/>
      <c r="J65" s="1552"/>
      <c r="K65" s="1552"/>
      <c r="L65" s="1552"/>
      <c r="M65" s="1552"/>
      <c r="N65" s="1552"/>
      <c r="O65" s="1552"/>
      <c r="P65" s="1552"/>
      <c r="Q65" s="750"/>
    </row>
    <row r="66" spans="2:17">
      <c r="B66" s="749"/>
      <c r="C66" s="1324"/>
      <c r="D66" s="1552"/>
      <c r="E66" s="1552"/>
      <c r="F66" s="1552"/>
      <c r="G66" s="1552"/>
      <c r="H66" s="1552"/>
      <c r="I66" s="1552"/>
      <c r="J66" s="1552"/>
      <c r="K66" s="1552"/>
      <c r="L66" s="1552"/>
      <c r="M66" s="1552"/>
      <c r="N66" s="1552"/>
      <c r="O66" s="1552"/>
      <c r="P66" s="1552"/>
      <c r="Q66" s="750"/>
    </row>
    <row r="67" spans="2:17">
      <c r="B67" s="749"/>
      <c r="C67" s="1324"/>
      <c r="D67" s="1552"/>
      <c r="E67" s="1552"/>
      <c r="F67" s="1552"/>
      <c r="G67" s="1552"/>
      <c r="H67" s="1552"/>
      <c r="I67" s="1552"/>
      <c r="J67" s="1552"/>
      <c r="K67" s="1552"/>
      <c r="L67" s="1552"/>
      <c r="M67" s="1552"/>
      <c r="N67" s="1552"/>
      <c r="O67" s="1552"/>
      <c r="P67" s="1552"/>
      <c r="Q67" s="750"/>
    </row>
    <row r="68" spans="2:17">
      <c r="B68" s="749"/>
      <c r="C68" s="1324"/>
      <c r="D68" s="1552"/>
      <c r="E68" s="1552"/>
      <c r="F68" s="1552"/>
      <c r="G68" s="1552"/>
      <c r="H68" s="1552"/>
      <c r="I68" s="1552"/>
      <c r="J68" s="1552"/>
      <c r="K68" s="1552"/>
      <c r="L68" s="1552"/>
      <c r="M68" s="1552"/>
      <c r="N68" s="1552"/>
      <c r="O68" s="1552"/>
      <c r="P68" s="1552"/>
      <c r="Q68" s="750"/>
    </row>
    <row r="69" spans="2:17">
      <c r="B69" s="753"/>
      <c r="C69" s="754"/>
      <c r="D69" s="754"/>
      <c r="E69" s="754"/>
      <c r="F69" s="754"/>
      <c r="G69" s="754"/>
      <c r="H69" s="754"/>
      <c r="I69" s="754"/>
      <c r="J69" s="754"/>
      <c r="K69" s="754"/>
      <c r="L69" s="754"/>
      <c r="M69" s="754"/>
      <c r="N69" s="754"/>
      <c r="O69" s="754"/>
      <c r="P69" s="754"/>
      <c r="Q69" s="755"/>
    </row>
    <row r="71" spans="2:17">
      <c r="B71" s="906" t="s">
        <v>4338</v>
      </c>
      <c r="C71" s="907"/>
      <c r="D71" s="907"/>
      <c r="E71" s="907"/>
      <c r="F71" s="907"/>
      <c r="G71" s="907"/>
      <c r="H71" s="907"/>
      <c r="I71" s="907"/>
      <c r="J71" s="907"/>
      <c r="K71" s="907"/>
      <c r="L71" s="907"/>
      <c r="M71" s="907"/>
      <c r="N71" s="907"/>
      <c r="O71" s="907"/>
      <c r="P71" s="907"/>
      <c r="Q71" s="908"/>
    </row>
    <row r="72" spans="2:17">
      <c r="B72" s="836"/>
      <c r="C72" s="759"/>
      <c r="D72" s="745"/>
      <c r="E72" s="745"/>
      <c r="F72" s="745"/>
      <c r="G72" s="745"/>
      <c r="H72" s="734"/>
      <c r="I72" s="734"/>
      <c r="J72" s="734"/>
      <c r="K72" s="734"/>
      <c r="L72" s="734"/>
      <c r="M72" s="734"/>
      <c r="N72" s="734"/>
      <c r="O72" s="734"/>
      <c r="P72" s="734"/>
      <c r="Q72" s="734"/>
    </row>
    <row r="73" spans="2:17">
      <c r="B73" s="729">
        <f>'F1'!$K$17</f>
        <v>0</v>
      </c>
      <c r="C73" s="730"/>
      <c r="D73" s="730"/>
      <c r="E73" s="730"/>
      <c r="F73" s="730"/>
      <c r="G73" s="730"/>
      <c r="H73" s="730"/>
      <c r="I73" s="730"/>
      <c r="J73" s="730"/>
      <c r="K73" s="730"/>
      <c r="L73" s="730"/>
      <c r="M73" s="730"/>
      <c r="N73" s="730"/>
      <c r="O73" s="730"/>
      <c r="P73" s="730"/>
      <c r="Q73" s="731"/>
    </row>
    <row r="74" spans="2:17">
      <c r="B74" s="43"/>
      <c r="C74" s="43"/>
      <c r="D74" s="44"/>
      <c r="E74" s="44"/>
      <c r="F74" s="44"/>
      <c r="G74" s="44"/>
      <c r="H74" s="43"/>
      <c r="I74" s="43"/>
      <c r="J74" s="43"/>
      <c r="K74" s="43"/>
      <c r="L74" s="43"/>
      <c r="M74" s="43"/>
      <c r="N74" s="43"/>
      <c r="O74" s="43"/>
      <c r="P74" s="43"/>
      <c r="Q74" s="43"/>
    </row>
    <row r="75" spans="2:17">
      <c r="B75" s="43"/>
      <c r="C75" s="43"/>
      <c r="D75" s="44"/>
      <c r="E75" s="44"/>
      <c r="F75" s="44"/>
      <c r="G75" s="44"/>
      <c r="H75" s="43"/>
      <c r="I75" s="43"/>
      <c r="J75" s="43"/>
      <c r="K75" s="43"/>
      <c r="L75" s="43"/>
      <c r="M75" s="43"/>
      <c r="N75" s="43"/>
      <c r="O75" s="43"/>
      <c r="P75" s="43"/>
      <c r="Q75" s="850" t="s">
        <v>960</v>
      </c>
    </row>
  </sheetData>
  <sheetProtection password="99F3" sheet="1" objects="1" scenarios="1" formatCells="0" formatColumns="0" formatRows="0"/>
  <mergeCells count="1">
    <mergeCell ref="C3:P3"/>
  </mergeCells>
  <phoneticPr fontId="0" type="noConversion"/>
  <pageMargins left="0.75" right="0.75" top="1" bottom="1" header="0.5" footer="0.5"/>
  <pageSetup paperSize="9" scale="4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syncVertical="1" syncRef="A1" transitionEvaluation="1" codeName="Sheet25">
    <pageSetUpPr fitToPage="1"/>
  </sheetPr>
  <dimension ref="B2:O73"/>
  <sheetViews>
    <sheetView showGridLines="0" view="pageBreakPreview" zoomScale="60" zoomScaleNormal="100" workbookViewId="0">
      <selection activeCell="C3" sqref="C3:G3"/>
    </sheetView>
  </sheetViews>
  <sheetFormatPr defaultColWidth="9.42578125" defaultRowHeight="9"/>
  <cols>
    <col min="1" max="1" width="3.28515625" style="43" customWidth="1"/>
    <col min="2" max="2" width="2.85546875" style="43" customWidth="1"/>
    <col min="3" max="3" width="46" style="43" customWidth="1"/>
    <col min="4" max="4" width="10.42578125" style="44" customWidth="1"/>
    <col min="5" max="5" width="9.85546875" style="43" customWidth="1"/>
    <col min="6" max="6" width="10.42578125" style="43" customWidth="1"/>
    <col min="7" max="7" width="9.85546875" style="43" customWidth="1"/>
    <col min="8" max="8" width="2.28515625" style="43" customWidth="1"/>
    <col min="9" max="9" width="3.42578125" style="43" customWidth="1"/>
    <col min="10" max="248" width="9.42578125" style="43" customWidth="1"/>
    <col min="249" max="16384" width="9.42578125" style="43"/>
  </cols>
  <sheetData>
    <row r="2" spans="2:8">
      <c r="B2" s="839"/>
      <c r="C2" s="840"/>
      <c r="D2" s="841"/>
      <c r="E2" s="840"/>
      <c r="F2" s="840"/>
      <c r="G2" s="840"/>
      <c r="H2" s="842"/>
    </row>
    <row r="3" spans="2:8" ht="14.25" customHeight="1">
      <c r="B3" s="843"/>
      <c r="C3" s="2050" t="s">
        <v>2848</v>
      </c>
      <c r="D3" s="2051"/>
      <c r="E3" s="2051"/>
      <c r="F3" s="2051"/>
      <c r="G3" s="2052"/>
      <c r="H3" s="879"/>
    </row>
    <row r="4" spans="2:8" ht="14.25" customHeight="1">
      <c r="B4" s="843"/>
      <c r="C4" s="705" t="s">
        <v>3010</v>
      </c>
      <c r="D4" s="706"/>
      <c r="E4" s="706"/>
      <c r="F4" s="706"/>
      <c r="G4" s="707"/>
      <c r="H4" s="879"/>
    </row>
    <row r="5" spans="2:8" ht="6.75" customHeight="1">
      <c r="B5" s="843"/>
      <c r="C5" s="880"/>
      <c r="D5" s="881"/>
      <c r="E5" s="881"/>
      <c r="F5" s="881"/>
      <c r="G5" s="882"/>
      <c r="H5" s="879"/>
    </row>
    <row r="6" spans="2:8" ht="9.75" customHeight="1">
      <c r="B6" s="843"/>
      <c r="C6" s="846"/>
      <c r="D6" s="847"/>
      <c r="E6" s="846"/>
      <c r="F6" s="846"/>
      <c r="G6" s="787" t="s">
        <v>2487</v>
      </c>
      <c r="H6" s="844"/>
    </row>
    <row r="7" spans="2:8" ht="12.95" customHeight="1">
      <c r="B7" s="843"/>
      <c r="C7" s="51" t="s">
        <v>2062</v>
      </c>
      <c r="D7" s="51" t="s">
        <v>717</v>
      </c>
      <c r="E7" s="668" t="str">
        <f>IF('F1'!AP37="","0",YEAR('F1'!AP37)-3)</f>
        <v>0</v>
      </c>
      <c r="F7" s="668">
        <f>E7+1</f>
        <v>1</v>
      </c>
      <c r="G7" s="668">
        <f>F7+1</f>
        <v>2</v>
      </c>
      <c r="H7" s="844"/>
    </row>
    <row r="8" spans="2:8" ht="9.9499999999999993" customHeight="1">
      <c r="B8" s="843"/>
      <c r="C8" s="45" t="s">
        <v>719</v>
      </c>
      <c r="D8" s="46" t="s">
        <v>720</v>
      </c>
      <c r="E8" s="669">
        <f>SUM(E9:E10)</f>
        <v>0</v>
      </c>
      <c r="F8" s="669">
        <f>SUM(F9:F10)</f>
        <v>0</v>
      </c>
      <c r="G8" s="669">
        <f>SUM(G9:G10)</f>
        <v>0</v>
      </c>
      <c r="H8" s="844"/>
    </row>
    <row r="9" spans="2:8" ht="9.9499999999999993" customHeight="1">
      <c r="B9" s="843"/>
      <c r="C9" s="45" t="s">
        <v>721</v>
      </c>
      <c r="D9" s="46" t="s">
        <v>2049</v>
      </c>
      <c r="E9" s="53"/>
      <c r="F9" s="53"/>
      <c r="G9" s="53"/>
      <c r="H9" s="844"/>
    </row>
    <row r="10" spans="2:8" ht="9.9499999999999993" customHeight="1">
      <c r="B10" s="843"/>
      <c r="C10" s="45" t="s">
        <v>722</v>
      </c>
      <c r="D10" s="46" t="s">
        <v>2049</v>
      </c>
      <c r="E10" s="53"/>
      <c r="F10" s="53"/>
      <c r="G10" s="53"/>
      <c r="H10" s="844"/>
    </row>
    <row r="11" spans="2:8" ht="9.9499999999999993" customHeight="1">
      <c r="B11" s="843"/>
      <c r="C11" s="45" t="s">
        <v>723</v>
      </c>
      <c r="D11" s="46">
        <v>72</v>
      </c>
      <c r="E11" s="53"/>
      <c r="F11" s="53"/>
      <c r="G11" s="53"/>
      <c r="H11" s="844"/>
    </row>
    <row r="12" spans="2:8" ht="9.9499999999999993" customHeight="1">
      <c r="B12" s="843"/>
      <c r="C12" s="45" t="s">
        <v>724</v>
      </c>
      <c r="D12" s="46" t="s">
        <v>725</v>
      </c>
      <c r="E12" s="53"/>
      <c r="F12" s="53"/>
      <c r="G12" s="53"/>
      <c r="H12" s="844"/>
    </row>
    <row r="13" spans="2:8" ht="9.9499999999999993" customHeight="1">
      <c r="B13" s="843"/>
      <c r="C13" s="45" t="s">
        <v>726</v>
      </c>
      <c r="D13" s="46">
        <v>75</v>
      </c>
      <c r="E13" s="53"/>
      <c r="F13" s="53"/>
      <c r="G13" s="53"/>
      <c r="H13" s="844"/>
    </row>
    <row r="14" spans="2:8" ht="9.9499999999999993" customHeight="1">
      <c r="B14" s="843"/>
      <c r="C14" s="45" t="s">
        <v>727</v>
      </c>
      <c r="D14" s="46" t="s">
        <v>728</v>
      </c>
      <c r="E14" s="53"/>
      <c r="F14" s="53"/>
      <c r="G14" s="53"/>
      <c r="H14" s="844"/>
    </row>
    <row r="15" spans="2:8" ht="9.9499999999999993" customHeight="1">
      <c r="B15" s="843"/>
      <c r="C15" s="45" t="s">
        <v>729</v>
      </c>
      <c r="D15" s="46" t="s">
        <v>2049</v>
      </c>
      <c r="E15" s="669">
        <f>SUM(E16:E17)</f>
        <v>0</v>
      </c>
      <c r="F15" s="669">
        <f>SUM(F16:F17)</f>
        <v>0</v>
      </c>
      <c r="G15" s="669">
        <f>SUM(G16:G17)</f>
        <v>0</v>
      </c>
      <c r="H15" s="844"/>
    </row>
    <row r="16" spans="2:8" ht="9.9499999999999993" customHeight="1">
      <c r="B16" s="843"/>
      <c r="C16" s="45" t="s">
        <v>730</v>
      </c>
      <c r="D16" s="46">
        <v>785</v>
      </c>
      <c r="E16" s="53"/>
      <c r="F16" s="53"/>
      <c r="G16" s="53"/>
      <c r="H16" s="844"/>
    </row>
    <row r="17" spans="2:8" ht="9.9499999999999993" customHeight="1">
      <c r="B17" s="843"/>
      <c r="C17" s="45" t="s">
        <v>731</v>
      </c>
      <c r="D17" s="46">
        <v>786</v>
      </c>
      <c r="E17" s="53"/>
      <c r="F17" s="53"/>
      <c r="G17" s="53"/>
      <c r="H17" s="844"/>
    </row>
    <row r="18" spans="2:8" ht="11.1" customHeight="1">
      <c r="B18" s="843"/>
      <c r="C18" s="47" t="s">
        <v>732</v>
      </c>
      <c r="D18" s="48"/>
      <c r="E18" s="670">
        <f>E8+E11+E12+E13+E14+E15</f>
        <v>0</v>
      </c>
      <c r="F18" s="670">
        <f>F8+F11+F12+F13+F14+F15</f>
        <v>0</v>
      </c>
      <c r="G18" s="670">
        <f>G8+G11+G12+G13+G14+G15</f>
        <v>0</v>
      </c>
      <c r="H18" s="844"/>
    </row>
    <row r="19" spans="2:8" ht="9.9499999999999993" customHeight="1">
      <c r="B19" s="843"/>
      <c r="C19" s="45" t="s">
        <v>733</v>
      </c>
      <c r="D19" s="46">
        <v>612</v>
      </c>
      <c r="E19" s="53"/>
      <c r="F19" s="53"/>
      <c r="G19" s="53"/>
      <c r="H19" s="844"/>
    </row>
    <row r="20" spans="2:8" ht="9.9499999999999993" customHeight="1">
      <c r="B20" s="843"/>
      <c r="C20" s="45" t="s">
        <v>1139</v>
      </c>
      <c r="D20" s="46">
        <v>616</v>
      </c>
      <c r="E20" s="53"/>
      <c r="F20" s="53"/>
      <c r="G20" s="53"/>
      <c r="H20" s="844"/>
    </row>
    <row r="21" spans="2:8" ht="9.9499999999999993" customHeight="1">
      <c r="B21" s="843"/>
      <c r="C21" s="45" t="s">
        <v>1140</v>
      </c>
      <c r="D21" s="46">
        <v>62</v>
      </c>
      <c r="E21" s="669">
        <f>SUM(E22:E26)</f>
        <v>0</v>
      </c>
      <c r="F21" s="669">
        <f>SUM(F22:F26)</f>
        <v>0</v>
      </c>
      <c r="G21" s="669">
        <f>SUM(G22:G26)</f>
        <v>0</v>
      </c>
      <c r="H21" s="844"/>
    </row>
    <row r="22" spans="2:8" ht="9.9499999999999993" customHeight="1">
      <c r="B22" s="843"/>
      <c r="C22" s="45" t="s">
        <v>1141</v>
      </c>
      <c r="D22" s="46">
        <v>621</v>
      </c>
      <c r="E22" s="53"/>
      <c r="F22" s="53"/>
      <c r="G22" s="53"/>
      <c r="H22" s="844"/>
    </row>
    <row r="23" spans="2:8" ht="9.9499999999999993" customHeight="1">
      <c r="B23" s="843"/>
      <c r="C23" s="45" t="s">
        <v>1142</v>
      </c>
      <c r="D23" s="46">
        <v>62236</v>
      </c>
      <c r="E23" s="53"/>
      <c r="F23" s="53"/>
      <c r="G23" s="53"/>
      <c r="H23" s="844"/>
    </row>
    <row r="24" spans="2:8" ht="9.9499999999999993" customHeight="1">
      <c r="B24" s="843"/>
      <c r="C24" s="45" t="s">
        <v>1143</v>
      </c>
      <c r="D24" s="46" t="s">
        <v>1144</v>
      </c>
      <c r="E24" s="53"/>
      <c r="F24" s="53"/>
      <c r="G24" s="53"/>
      <c r="H24" s="844"/>
    </row>
    <row r="25" spans="2:8" ht="9.9499999999999993" customHeight="1">
      <c r="B25" s="843"/>
      <c r="C25" s="45" t="s">
        <v>1145</v>
      </c>
      <c r="D25" s="46" t="s">
        <v>1146</v>
      </c>
      <c r="E25" s="53"/>
      <c r="F25" s="53"/>
      <c r="G25" s="53"/>
      <c r="H25" s="844"/>
    </row>
    <row r="26" spans="2:8" ht="9.9499999999999993" customHeight="1">
      <c r="B26" s="843"/>
      <c r="C26" s="45" t="s">
        <v>1147</v>
      </c>
      <c r="D26" s="46" t="s">
        <v>2049</v>
      </c>
      <c r="E26" s="53"/>
      <c r="F26" s="53"/>
      <c r="G26" s="53"/>
      <c r="H26" s="844"/>
    </row>
    <row r="27" spans="2:8" ht="9.9499999999999993" customHeight="1">
      <c r="B27" s="843"/>
      <c r="C27" s="45" t="s">
        <v>1148</v>
      </c>
      <c r="D27" s="46">
        <v>64</v>
      </c>
      <c r="E27" s="53"/>
      <c r="F27" s="53"/>
      <c r="G27" s="53"/>
      <c r="H27" s="844"/>
    </row>
    <row r="28" spans="2:8" ht="9.9499999999999993" customHeight="1">
      <c r="B28" s="843"/>
      <c r="C28" s="45" t="s">
        <v>1149</v>
      </c>
      <c r="D28" s="46">
        <v>66</v>
      </c>
      <c r="E28" s="53"/>
      <c r="F28" s="53"/>
      <c r="G28" s="53"/>
      <c r="H28" s="844"/>
    </row>
    <row r="29" spans="2:8" ht="9.9499999999999993" customHeight="1">
      <c r="B29" s="843"/>
      <c r="C29" s="45" t="s">
        <v>1150</v>
      </c>
      <c r="D29" s="46">
        <v>67</v>
      </c>
      <c r="E29" s="53"/>
      <c r="F29" s="53"/>
      <c r="G29" s="53"/>
      <c r="H29" s="844"/>
    </row>
    <row r="30" spans="2:8" ht="9.9499999999999993" customHeight="1">
      <c r="B30" s="843"/>
      <c r="C30" s="45" t="s">
        <v>1151</v>
      </c>
      <c r="D30" s="46">
        <v>63</v>
      </c>
      <c r="E30" s="669">
        <f>SUM(E31:E32)</f>
        <v>0</v>
      </c>
      <c r="F30" s="669">
        <f>SUM(F31:F32)</f>
        <v>0</v>
      </c>
      <c r="G30" s="669">
        <f>SUM(G31:G32)</f>
        <v>0</v>
      </c>
      <c r="H30" s="844"/>
    </row>
    <row r="31" spans="2:8" ht="9.9499999999999993" customHeight="1">
      <c r="B31" s="843"/>
      <c r="C31" s="45" t="s">
        <v>1152</v>
      </c>
      <c r="D31" s="46">
        <v>632</v>
      </c>
      <c r="E31" s="53"/>
      <c r="F31" s="53"/>
      <c r="G31" s="53"/>
      <c r="H31" s="844"/>
    </row>
    <row r="32" spans="2:8" ht="9.9499999999999993" customHeight="1">
      <c r="B32" s="843"/>
      <c r="C32" s="45" t="s">
        <v>1153</v>
      </c>
      <c r="D32" s="46">
        <v>631</v>
      </c>
      <c r="E32" s="53"/>
      <c r="F32" s="53"/>
      <c r="G32" s="53"/>
      <c r="H32" s="844"/>
    </row>
    <row r="33" spans="2:8" ht="9.9499999999999993" customHeight="1">
      <c r="B33" s="843"/>
      <c r="C33" s="45" t="s">
        <v>1154</v>
      </c>
      <c r="D33" s="46">
        <v>65</v>
      </c>
      <c r="E33" s="53"/>
      <c r="F33" s="53"/>
      <c r="G33" s="53"/>
      <c r="H33" s="844"/>
    </row>
    <row r="34" spans="2:8" ht="9.9499999999999993" customHeight="1">
      <c r="B34" s="843"/>
      <c r="C34" s="45" t="s">
        <v>1155</v>
      </c>
      <c r="D34" s="46" t="s">
        <v>2049</v>
      </c>
      <c r="E34" s="669">
        <f>SUM(E36+E35)</f>
        <v>0</v>
      </c>
      <c r="F34" s="669">
        <f>SUM(F36+F35)</f>
        <v>0</v>
      </c>
      <c r="G34" s="669">
        <f>SUM(G36+G35)</f>
        <v>0</v>
      </c>
      <c r="H34" s="844"/>
    </row>
    <row r="35" spans="2:8" ht="9.9499999999999993" customHeight="1">
      <c r="B35" s="843"/>
      <c r="C35" s="45" t="s">
        <v>1156</v>
      </c>
      <c r="D35" s="46">
        <v>685</v>
      </c>
      <c r="E35" s="53"/>
      <c r="F35" s="53"/>
      <c r="G35" s="53"/>
      <c r="H35" s="844"/>
    </row>
    <row r="36" spans="2:8" ht="9.9499999999999993" customHeight="1">
      <c r="B36" s="843"/>
      <c r="C36" s="45" t="s">
        <v>1157</v>
      </c>
      <c r="D36" s="46">
        <v>686</v>
      </c>
      <c r="E36" s="53"/>
      <c r="F36" s="53"/>
      <c r="G36" s="53"/>
      <c r="H36" s="844"/>
    </row>
    <row r="37" spans="2:8" ht="11.1" customHeight="1">
      <c r="B37" s="843"/>
      <c r="C37" s="47" t="s">
        <v>961</v>
      </c>
      <c r="D37" s="48"/>
      <c r="E37" s="670">
        <f>E19+E20+E21+E27+E28+E29+E30+E33+E34</f>
        <v>0</v>
      </c>
      <c r="F37" s="670">
        <f>F19+F20+F21+F27+F28+F29+F30+F33+F34</f>
        <v>0</v>
      </c>
      <c r="G37" s="670">
        <f>G19+G20+G21+G27+G28+G29+G30+G33+G34</f>
        <v>0</v>
      </c>
      <c r="H37" s="844"/>
    </row>
    <row r="38" spans="2:8" ht="11.1" customHeight="1">
      <c r="B38" s="843"/>
      <c r="C38" s="50" t="s">
        <v>5444</v>
      </c>
      <c r="D38" s="49" t="s">
        <v>2049</v>
      </c>
      <c r="E38" s="670">
        <f>E18-E37</f>
        <v>0</v>
      </c>
      <c r="F38" s="670">
        <f>F18-F37</f>
        <v>0</v>
      </c>
      <c r="G38" s="670">
        <f>G18-G37</f>
        <v>0</v>
      </c>
      <c r="H38" s="844"/>
    </row>
    <row r="39" spans="2:8" ht="9.9499999999999993" customHeight="1">
      <c r="B39" s="843"/>
      <c r="C39" s="45" t="s">
        <v>1158</v>
      </c>
      <c r="D39" s="46">
        <v>79</v>
      </c>
      <c r="E39" s="53"/>
      <c r="F39" s="53"/>
      <c r="G39" s="53"/>
      <c r="H39" s="844"/>
    </row>
    <row r="40" spans="2:8" ht="9.9499999999999993" customHeight="1">
      <c r="B40" s="843"/>
      <c r="C40" s="45" t="s">
        <v>782</v>
      </c>
      <c r="D40" s="46">
        <v>69</v>
      </c>
      <c r="E40" s="53"/>
      <c r="F40" s="53"/>
      <c r="G40" s="53"/>
      <c r="H40" s="844"/>
    </row>
    <row r="41" spans="2:8" ht="11.1" customHeight="1">
      <c r="B41" s="843"/>
      <c r="C41" s="50" t="s">
        <v>783</v>
      </c>
      <c r="D41" s="49" t="s">
        <v>2049</v>
      </c>
      <c r="E41" s="671">
        <f>E38+E39-E40</f>
        <v>0</v>
      </c>
      <c r="F41" s="671">
        <f>F38+F39-F40</f>
        <v>0</v>
      </c>
      <c r="G41" s="671">
        <f>G38+G39-G40</f>
        <v>0</v>
      </c>
      <c r="H41" s="844"/>
    </row>
    <row r="42" spans="2:8" ht="9.9499999999999993" customHeight="1">
      <c r="B42" s="843"/>
      <c r="C42" s="45" t="s">
        <v>784</v>
      </c>
      <c r="D42" s="46" t="s">
        <v>785</v>
      </c>
      <c r="E42" s="53"/>
      <c r="F42" s="53"/>
      <c r="G42" s="53"/>
      <c r="H42" s="844"/>
    </row>
    <row r="43" spans="2:8" ht="9.9499999999999993" customHeight="1">
      <c r="B43" s="843"/>
      <c r="C43" s="45" t="s">
        <v>2153</v>
      </c>
      <c r="D43" s="46" t="s">
        <v>2154</v>
      </c>
      <c r="E43" s="669">
        <f>SUM(E45+E44)</f>
        <v>0</v>
      </c>
      <c r="F43" s="669">
        <f>SUM(F45+F44)</f>
        <v>0</v>
      </c>
      <c r="G43" s="669">
        <f>SUM(G45+G44)</f>
        <v>0</v>
      </c>
      <c r="H43" s="844"/>
    </row>
    <row r="44" spans="2:8" ht="9.9499999999999993" customHeight="1">
      <c r="B44" s="843"/>
      <c r="C44" s="45" t="s">
        <v>2155</v>
      </c>
      <c r="D44" s="46">
        <v>681</v>
      </c>
      <c r="E44" s="53"/>
      <c r="F44" s="53"/>
      <c r="G44" s="53"/>
      <c r="H44" s="844"/>
    </row>
    <row r="45" spans="2:8" ht="9.9499999999999993" customHeight="1">
      <c r="B45" s="843"/>
      <c r="C45" s="45" t="s">
        <v>2156</v>
      </c>
      <c r="D45" s="46" t="s">
        <v>2049</v>
      </c>
      <c r="E45" s="53"/>
      <c r="F45" s="53"/>
      <c r="G45" s="53"/>
      <c r="H45" s="844"/>
    </row>
    <row r="46" spans="2:8" ht="9.9499999999999993" customHeight="1">
      <c r="B46" s="843"/>
      <c r="C46" s="45" t="s">
        <v>2157</v>
      </c>
      <c r="D46" s="46">
        <v>85</v>
      </c>
      <c r="E46" s="669">
        <f>E41+E42-E43</f>
        <v>0</v>
      </c>
      <c r="F46" s="669">
        <f>F41+F42-F43</f>
        <v>0</v>
      </c>
      <c r="G46" s="669">
        <f>G41+G42-G43</f>
        <v>0</v>
      </c>
      <c r="H46" s="844"/>
    </row>
    <row r="47" spans="2:8" ht="9.9499999999999993" customHeight="1">
      <c r="B47" s="843"/>
      <c r="C47" s="45" t="s">
        <v>2158</v>
      </c>
      <c r="D47" s="46">
        <v>86</v>
      </c>
      <c r="E47" s="53"/>
      <c r="F47" s="53"/>
      <c r="G47" s="53"/>
      <c r="H47" s="844"/>
    </row>
    <row r="48" spans="2:8" ht="11.1" customHeight="1">
      <c r="B48" s="843"/>
      <c r="C48" s="50" t="s">
        <v>2159</v>
      </c>
      <c r="D48" s="49">
        <v>88</v>
      </c>
      <c r="E48" s="670">
        <f>E46-E47</f>
        <v>0</v>
      </c>
      <c r="F48" s="670">
        <f>F46-F47</f>
        <v>0</v>
      </c>
      <c r="G48" s="670">
        <f>G46-G47</f>
        <v>0</v>
      </c>
      <c r="H48" s="844"/>
    </row>
    <row r="49" spans="2:8" ht="3" customHeight="1">
      <c r="B49" s="843"/>
      <c r="C49" s="846"/>
      <c r="D49" s="847"/>
      <c r="E49" s="846"/>
      <c r="F49" s="846"/>
      <c r="G49" s="846"/>
      <c r="H49" s="844"/>
    </row>
    <row r="50" spans="2:8" ht="11.1" customHeight="1">
      <c r="B50" s="843"/>
      <c r="C50" s="50" t="s">
        <v>950</v>
      </c>
      <c r="D50" s="49">
        <v>31</v>
      </c>
      <c r="E50" s="314"/>
      <c r="F50" s="314"/>
      <c r="G50" s="314"/>
      <c r="H50" s="844"/>
    </row>
    <row r="51" spans="2:8" ht="3" customHeight="1">
      <c r="B51" s="843"/>
      <c r="C51" s="848"/>
      <c r="D51" s="849"/>
      <c r="E51" s="846"/>
      <c r="F51" s="846"/>
      <c r="G51" s="846"/>
      <c r="H51" s="844"/>
    </row>
    <row r="52" spans="2:8" ht="13.5" customHeight="1">
      <c r="B52" s="843"/>
      <c r="C52" s="848" t="s">
        <v>2160</v>
      </c>
      <c r="D52" s="847"/>
      <c r="E52" s="846"/>
      <c r="F52" s="846"/>
      <c r="G52" s="846"/>
      <c r="H52" s="844"/>
    </row>
    <row r="53" spans="2:8" ht="9.9499999999999993" customHeight="1">
      <c r="B53" s="843"/>
      <c r="C53" s="848" t="s">
        <v>2161</v>
      </c>
      <c r="D53" s="847"/>
      <c r="E53" s="846"/>
      <c r="F53" s="846"/>
      <c r="G53" s="846"/>
      <c r="H53" s="844"/>
    </row>
    <row r="54" spans="2:8" ht="9.9499999999999993" customHeight="1">
      <c r="B54" s="843"/>
      <c r="C54" s="848" t="s">
        <v>2162</v>
      </c>
      <c r="D54" s="847"/>
      <c r="E54" s="846"/>
      <c r="F54" s="846"/>
      <c r="G54" s="846"/>
      <c r="H54" s="844"/>
    </row>
    <row r="55" spans="2:8" ht="9.9499999999999993" customHeight="1">
      <c r="B55" s="843"/>
      <c r="C55" s="848" t="s">
        <v>2163</v>
      </c>
      <c r="D55" s="847"/>
      <c r="E55" s="846"/>
      <c r="F55" s="846"/>
      <c r="G55" s="846"/>
      <c r="H55" s="844"/>
    </row>
    <row r="56" spans="2:8" ht="9.9499999999999993" customHeight="1">
      <c r="B56" s="843"/>
      <c r="C56" s="848" t="s">
        <v>2681</v>
      </c>
      <c r="D56" s="847"/>
      <c r="E56" s="846"/>
      <c r="F56" s="846"/>
      <c r="G56" s="846"/>
      <c r="H56" s="844"/>
    </row>
    <row r="57" spans="2:8">
      <c r="B57" s="843"/>
      <c r="C57" s="846"/>
      <c r="D57" s="847"/>
      <c r="E57" s="846"/>
      <c r="F57" s="846"/>
      <c r="G57" s="846"/>
      <c r="H57" s="844"/>
    </row>
    <row r="58" spans="2:8">
      <c r="B58" s="843"/>
      <c r="C58" s="846"/>
      <c r="D58" s="847"/>
      <c r="E58" s="846"/>
      <c r="F58" s="846"/>
      <c r="G58" s="846"/>
      <c r="H58" s="844"/>
    </row>
    <row r="59" spans="2:8">
      <c r="B59" s="843"/>
      <c r="C59" s="846"/>
      <c r="D59" s="847"/>
      <c r="E59" s="846"/>
      <c r="F59" s="846"/>
      <c r="G59" s="846"/>
      <c r="H59" s="844"/>
    </row>
    <row r="60" spans="2:8">
      <c r="B60" s="843"/>
      <c r="C60" s="846"/>
      <c r="D60" s="847"/>
      <c r="E60" s="846"/>
      <c r="F60" s="846"/>
      <c r="G60" s="846"/>
      <c r="H60" s="844"/>
    </row>
    <row r="61" spans="2:8">
      <c r="B61" s="843"/>
      <c r="C61" s="846"/>
      <c r="D61" s="847"/>
      <c r="E61" s="846"/>
      <c r="F61" s="846"/>
      <c r="G61" s="846"/>
      <c r="H61" s="844"/>
    </row>
    <row r="62" spans="2:8">
      <c r="B62" s="843"/>
      <c r="C62" s="846"/>
      <c r="D62" s="847"/>
      <c r="E62" s="846"/>
      <c r="F62" s="846"/>
      <c r="G62" s="846"/>
      <c r="H62" s="844"/>
    </row>
    <row r="63" spans="2:8">
      <c r="B63" s="843"/>
      <c r="C63" s="846"/>
      <c r="D63" s="847"/>
      <c r="E63" s="846"/>
      <c r="F63" s="846"/>
      <c r="G63" s="846"/>
      <c r="H63" s="844"/>
    </row>
    <row r="64" spans="2:8">
      <c r="B64" s="843"/>
      <c r="C64" s="846"/>
      <c r="D64" s="847"/>
      <c r="E64" s="846"/>
      <c r="F64" s="846"/>
      <c r="G64" s="846"/>
      <c r="H64" s="844"/>
    </row>
    <row r="65" spans="2:15">
      <c r="B65" s="843"/>
      <c r="C65" s="846"/>
      <c r="D65" s="847"/>
      <c r="E65" s="846"/>
      <c r="F65" s="846"/>
      <c r="G65" s="846"/>
      <c r="H65" s="844"/>
    </row>
    <row r="66" spans="2:15">
      <c r="B66" s="843"/>
      <c r="C66" s="846"/>
      <c r="D66" s="847"/>
      <c r="E66" s="846"/>
      <c r="F66" s="846"/>
      <c r="G66" s="846"/>
      <c r="H66" s="844"/>
    </row>
    <row r="67" spans="2:15">
      <c r="B67" s="851"/>
      <c r="C67" s="854"/>
      <c r="D67" s="853"/>
      <c r="E67" s="854"/>
      <c r="F67" s="854"/>
      <c r="G67" s="854"/>
      <c r="H67" s="856"/>
    </row>
    <row r="68" spans="2:15">
      <c r="I68" s="883"/>
      <c r="J68" s="883"/>
      <c r="K68" s="883"/>
      <c r="L68" s="883"/>
      <c r="M68" s="883"/>
      <c r="N68" s="883"/>
      <c r="O68" s="883"/>
    </row>
    <row r="69" spans="2:15" ht="11.25">
      <c r="B69" s="906" t="s">
        <v>4338</v>
      </c>
      <c r="C69" s="907"/>
      <c r="D69" s="907"/>
      <c r="E69" s="907"/>
      <c r="F69" s="907"/>
      <c r="G69" s="907"/>
      <c r="H69" s="908"/>
      <c r="I69" s="736"/>
      <c r="J69" s="736"/>
      <c r="K69" s="736"/>
      <c r="L69" s="884"/>
      <c r="M69" s="884"/>
      <c r="N69" s="884"/>
      <c r="O69" s="883"/>
    </row>
    <row r="70" spans="2:15" ht="5.25" customHeight="1">
      <c r="B70" s="836"/>
      <c r="C70" s="759"/>
      <c r="D70" s="745"/>
      <c r="E70" s="734"/>
      <c r="F70" s="734"/>
      <c r="G70" s="734"/>
      <c r="H70" s="734"/>
      <c r="I70" s="738"/>
      <c r="J70" s="154"/>
      <c r="K70" s="837"/>
      <c r="L70" s="884"/>
      <c r="M70" s="884"/>
      <c r="N70" s="884"/>
      <c r="O70" s="883"/>
    </row>
    <row r="71" spans="2:15" ht="11.25">
      <c r="B71" s="729">
        <f>'F1'!$K$17</f>
        <v>0</v>
      </c>
      <c r="C71" s="730"/>
      <c r="D71" s="730"/>
      <c r="E71" s="730"/>
      <c r="F71" s="730"/>
      <c r="G71" s="730"/>
      <c r="H71" s="731"/>
      <c r="I71" s="739"/>
      <c r="J71" s="739"/>
      <c r="K71" s="739"/>
      <c r="L71" s="884"/>
      <c r="M71" s="884"/>
      <c r="N71" s="884"/>
      <c r="O71" s="883"/>
    </row>
    <row r="72" spans="2:15">
      <c r="I72" s="883"/>
      <c r="J72" s="883"/>
      <c r="K72" s="883"/>
      <c r="L72" s="883"/>
      <c r="M72" s="883"/>
      <c r="N72" s="883"/>
      <c r="O72" s="883"/>
    </row>
    <row r="73" spans="2:15" ht="12.75">
      <c r="H73" s="308" t="s">
        <v>5427</v>
      </c>
    </row>
  </sheetData>
  <mergeCells count="1">
    <mergeCell ref="C3:G3"/>
  </mergeCells>
  <phoneticPr fontId="0" type="noConversion"/>
  <printOptions horizontalCentered="1" gridLinesSet="0"/>
  <pageMargins left="0.47244094488188981" right="0.35433070866141736" top="0.94488188976377963" bottom="0.9055118110236221" header="1" footer="0.98425196850393704"/>
  <pageSetup paperSize="9" scale="98" orientation="portrait" horizontalDpi="4294967292" verticalDpi="4294967292"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syncVertical="1" syncRef="A1" transitionEvaluation="1" codeName="Sheet26">
    <tabColor indexed="10"/>
  </sheetPr>
  <dimension ref="B2:R61"/>
  <sheetViews>
    <sheetView showGridLines="0" view="pageBreakPreview" zoomScale="75" zoomScaleNormal="100" workbookViewId="0">
      <selection activeCell="H5" sqref="H5"/>
    </sheetView>
  </sheetViews>
  <sheetFormatPr defaultColWidth="9.42578125" defaultRowHeight="9"/>
  <cols>
    <col min="1" max="1" width="1.5703125" style="43" customWidth="1"/>
    <col min="2" max="2" width="2.7109375" style="43" customWidth="1"/>
    <col min="3" max="3" width="39.5703125" style="43" customWidth="1"/>
    <col min="4" max="7" width="9.42578125" style="44" customWidth="1"/>
    <col min="8" max="17" width="10.85546875" style="43" customWidth="1"/>
    <col min="18" max="18" width="2.5703125" style="43" customWidth="1"/>
    <col min="19" max="19" width="2.42578125" style="43" customWidth="1"/>
    <col min="20" max="16384" width="9.42578125" style="43"/>
  </cols>
  <sheetData>
    <row r="2" spans="2:18">
      <c r="B2" s="839"/>
      <c r="C2" s="840"/>
      <c r="D2" s="841"/>
      <c r="E2" s="841"/>
      <c r="F2" s="841"/>
      <c r="G2" s="841"/>
      <c r="H2" s="840"/>
      <c r="I2" s="840"/>
      <c r="J2" s="840"/>
      <c r="K2" s="840"/>
      <c r="L2" s="840"/>
      <c r="M2" s="840"/>
      <c r="N2" s="840"/>
      <c r="O2" s="840"/>
      <c r="P2" s="840"/>
      <c r="Q2" s="840"/>
      <c r="R2" s="842"/>
    </row>
    <row r="3" spans="2:18" ht="15.75" customHeight="1">
      <c r="B3" s="843"/>
      <c r="C3" s="664" t="s">
        <v>2860</v>
      </c>
      <c r="D3" s="665"/>
      <c r="E3" s="665"/>
      <c r="F3" s="665"/>
      <c r="G3" s="665"/>
      <c r="H3" s="665"/>
      <c r="I3" s="665"/>
      <c r="J3" s="665"/>
      <c r="K3" s="665"/>
      <c r="L3" s="665"/>
      <c r="M3" s="666"/>
      <c r="N3" s="666"/>
      <c r="O3" s="666"/>
      <c r="P3" s="666"/>
      <c r="Q3" s="667"/>
      <c r="R3" s="844"/>
    </row>
    <row r="4" spans="2:18" ht="33.75" customHeight="1">
      <c r="B4" s="843"/>
      <c r="C4" s="846"/>
      <c r="D4" s="847"/>
      <c r="E4" s="847"/>
      <c r="F4" s="847"/>
      <c r="G4" s="847"/>
      <c r="H4" s="919" t="s">
        <v>2851</v>
      </c>
      <c r="I4" s="846"/>
      <c r="J4" s="846"/>
      <c r="K4" s="846"/>
      <c r="L4" s="848"/>
      <c r="M4" s="846"/>
      <c r="N4" s="846"/>
      <c r="O4" s="846"/>
      <c r="P4" s="846"/>
      <c r="Q4" s="787" t="s">
        <v>2487</v>
      </c>
      <c r="R4" s="844"/>
    </row>
    <row r="5" spans="2:18" ht="10.5" customHeight="1">
      <c r="B5" s="843"/>
      <c r="C5" s="51" t="s">
        <v>718</v>
      </c>
      <c r="D5" s="51" t="s">
        <v>717</v>
      </c>
      <c r="E5" s="668">
        <f>H5-3</f>
        <v>-3</v>
      </c>
      <c r="F5" s="668">
        <f>H5-2</f>
        <v>-2</v>
      </c>
      <c r="G5" s="668">
        <f>H5-1</f>
        <v>-1</v>
      </c>
      <c r="H5" s="668" t="str">
        <f>IF('F1'!AP37="","0",YEAR('F1'!AP37))</f>
        <v>0</v>
      </c>
      <c r="I5" s="668">
        <f>H5+1</f>
        <v>1</v>
      </c>
      <c r="J5" s="668">
        <f t="shared" ref="J5:Q5" si="0">I5+1</f>
        <v>2</v>
      </c>
      <c r="K5" s="668">
        <f t="shared" si="0"/>
        <v>3</v>
      </c>
      <c r="L5" s="668">
        <f t="shared" si="0"/>
        <v>4</v>
      </c>
      <c r="M5" s="668">
        <f t="shared" si="0"/>
        <v>5</v>
      </c>
      <c r="N5" s="668">
        <f t="shared" si="0"/>
        <v>6</v>
      </c>
      <c r="O5" s="668">
        <f t="shared" si="0"/>
        <v>7</v>
      </c>
      <c r="P5" s="668">
        <f t="shared" si="0"/>
        <v>8</v>
      </c>
      <c r="Q5" s="668">
        <f t="shared" si="0"/>
        <v>9</v>
      </c>
      <c r="R5" s="885"/>
    </row>
    <row r="6" spans="2:18" ht="9" customHeight="1">
      <c r="B6" s="843"/>
      <c r="C6" s="45" t="s">
        <v>719</v>
      </c>
      <c r="D6" s="46" t="s">
        <v>720</v>
      </c>
      <c r="E6" s="669"/>
      <c r="F6" s="669"/>
      <c r="G6" s="669"/>
      <c r="H6" s="669">
        <f t="shared" ref="H6:Q6" si="1">SUM(H7:H8)</f>
        <v>0</v>
      </c>
      <c r="I6" s="669">
        <f t="shared" si="1"/>
        <v>0</v>
      </c>
      <c r="J6" s="669">
        <f t="shared" si="1"/>
        <v>0</v>
      </c>
      <c r="K6" s="669">
        <f t="shared" si="1"/>
        <v>0</v>
      </c>
      <c r="L6" s="669">
        <f t="shared" si="1"/>
        <v>0</v>
      </c>
      <c r="M6" s="669">
        <f t="shared" si="1"/>
        <v>0</v>
      </c>
      <c r="N6" s="669">
        <f t="shared" si="1"/>
        <v>0</v>
      </c>
      <c r="O6" s="669">
        <f t="shared" si="1"/>
        <v>0</v>
      </c>
      <c r="P6" s="669">
        <f t="shared" si="1"/>
        <v>0</v>
      </c>
      <c r="Q6" s="669">
        <f t="shared" si="1"/>
        <v>0</v>
      </c>
      <c r="R6" s="844"/>
    </row>
    <row r="7" spans="2:18" ht="12.95" customHeight="1">
      <c r="B7" s="843"/>
      <c r="C7" s="45" t="s">
        <v>721</v>
      </c>
      <c r="D7" s="46" t="s">
        <v>2049</v>
      </c>
      <c r="E7" s="53"/>
      <c r="F7" s="53"/>
      <c r="G7" s="53"/>
      <c r="H7" s="53"/>
      <c r="I7" s="53"/>
      <c r="J7" s="53"/>
      <c r="K7" s="845"/>
      <c r="L7" s="53"/>
      <c r="M7" s="53"/>
      <c r="N7" s="53"/>
      <c r="O7" s="53"/>
      <c r="P7" s="53"/>
      <c r="Q7" s="53"/>
      <c r="R7" s="844"/>
    </row>
    <row r="8" spans="2:18" ht="9.9499999999999993" customHeight="1">
      <c r="B8" s="843"/>
      <c r="C8" s="45" t="s">
        <v>722</v>
      </c>
      <c r="D8" s="46" t="s">
        <v>2049</v>
      </c>
      <c r="E8" s="53"/>
      <c r="F8" s="53"/>
      <c r="G8" s="53"/>
      <c r="H8" s="53"/>
      <c r="I8" s="53"/>
      <c r="J8" s="53"/>
      <c r="K8" s="845"/>
      <c r="L8" s="53"/>
      <c r="M8" s="53"/>
      <c r="N8" s="53"/>
      <c r="O8" s="53"/>
      <c r="P8" s="53"/>
      <c r="Q8" s="53"/>
      <c r="R8" s="844"/>
    </row>
    <row r="9" spans="2:18" ht="9.9499999999999993" customHeight="1">
      <c r="B9" s="843"/>
      <c r="C9" s="45" t="s">
        <v>723</v>
      </c>
      <c r="D9" s="46">
        <v>72</v>
      </c>
      <c r="E9" s="53"/>
      <c r="F9" s="53"/>
      <c r="G9" s="53"/>
      <c r="H9" s="53"/>
      <c r="I9" s="53"/>
      <c r="J9" s="53"/>
      <c r="K9" s="845"/>
      <c r="L9" s="53"/>
      <c r="M9" s="53"/>
      <c r="N9" s="53"/>
      <c r="O9" s="53"/>
      <c r="P9" s="53"/>
      <c r="Q9" s="53"/>
      <c r="R9" s="844"/>
    </row>
    <row r="10" spans="2:18" ht="9.9499999999999993" customHeight="1">
      <c r="B10" s="843"/>
      <c r="C10" s="45" t="s">
        <v>724</v>
      </c>
      <c r="D10" s="46" t="s">
        <v>725</v>
      </c>
      <c r="E10" s="53"/>
      <c r="F10" s="53"/>
      <c r="G10" s="53"/>
      <c r="H10" s="53"/>
      <c r="I10" s="53"/>
      <c r="J10" s="53"/>
      <c r="K10" s="845"/>
      <c r="L10" s="53"/>
      <c r="M10" s="53"/>
      <c r="N10" s="53"/>
      <c r="O10" s="53"/>
      <c r="P10" s="53"/>
      <c r="Q10" s="53"/>
      <c r="R10" s="844"/>
    </row>
    <row r="11" spans="2:18" ht="9.9499999999999993" customHeight="1">
      <c r="B11" s="843"/>
      <c r="C11" s="45" t="s">
        <v>726</v>
      </c>
      <c r="D11" s="46">
        <v>75</v>
      </c>
      <c r="E11" s="53"/>
      <c r="F11" s="53"/>
      <c r="G11" s="53"/>
      <c r="H11" s="53"/>
      <c r="I11" s="53"/>
      <c r="J11" s="53"/>
      <c r="K11" s="845"/>
      <c r="L11" s="53"/>
      <c r="M11" s="53"/>
      <c r="N11" s="53"/>
      <c r="O11" s="53"/>
      <c r="P11" s="53"/>
      <c r="Q11" s="53"/>
      <c r="R11" s="844"/>
    </row>
    <row r="12" spans="2:18" ht="9.9499999999999993" customHeight="1">
      <c r="B12" s="843"/>
      <c r="C12" s="45" t="s">
        <v>727</v>
      </c>
      <c r="D12" s="46" t="s">
        <v>728</v>
      </c>
      <c r="E12" s="53"/>
      <c r="F12" s="53"/>
      <c r="G12" s="53"/>
      <c r="H12" s="53"/>
      <c r="I12" s="53"/>
      <c r="J12" s="53"/>
      <c r="K12" s="845"/>
      <c r="L12" s="53"/>
      <c r="M12" s="53"/>
      <c r="N12" s="53"/>
      <c r="O12" s="53"/>
      <c r="P12" s="53"/>
      <c r="Q12" s="53"/>
      <c r="R12" s="844"/>
    </row>
    <row r="13" spans="2:18" ht="9.9499999999999993" customHeight="1">
      <c r="B13" s="843"/>
      <c r="C13" s="45" t="s">
        <v>729</v>
      </c>
      <c r="D13" s="46" t="s">
        <v>2049</v>
      </c>
      <c r="E13" s="669">
        <f>SUM(E14:E15)</f>
        <v>0</v>
      </c>
      <c r="F13" s="669">
        <f>SUM(F14:F15)</f>
        <v>0</v>
      </c>
      <c r="G13" s="669">
        <f>SUM(G14:G15)</f>
        <v>0</v>
      </c>
      <c r="H13" s="669">
        <f t="shared" ref="H13:Q13" si="2">SUM(H14:H15)</f>
        <v>0</v>
      </c>
      <c r="I13" s="669">
        <f t="shared" si="2"/>
        <v>0</v>
      </c>
      <c r="J13" s="669">
        <f t="shared" si="2"/>
        <v>0</v>
      </c>
      <c r="K13" s="669">
        <f t="shared" si="2"/>
        <v>0</v>
      </c>
      <c r="L13" s="669">
        <f t="shared" si="2"/>
        <v>0</v>
      </c>
      <c r="M13" s="669">
        <f t="shared" si="2"/>
        <v>0</v>
      </c>
      <c r="N13" s="669">
        <f t="shared" si="2"/>
        <v>0</v>
      </c>
      <c r="O13" s="669">
        <f t="shared" si="2"/>
        <v>0</v>
      </c>
      <c r="P13" s="669">
        <f t="shared" si="2"/>
        <v>0</v>
      </c>
      <c r="Q13" s="669">
        <f t="shared" si="2"/>
        <v>0</v>
      </c>
      <c r="R13" s="844"/>
    </row>
    <row r="14" spans="2:18" ht="9.9499999999999993" customHeight="1">
      <c r="B14" s="843"/>
      <c r="C14" s="45" t="s">
        <v>730</v>
      </c>
      <c r="D14" s="46">
        <v>785</v>
      </c>
      <c r="E14" s="53"/>
      <c r="F14" s="53"/>
      <c r="G14" s="53"/>
      <c r="H14" s="53"/>
      <c r="I14" s="53"/>
      <c r="J14" s="53"/>
      <c r="K14" s="845"/>
      <c r="L14" s="53"/>
      <c r="M14" s="53"/>
      <c r="N14" s="53"/>
      <c r="O14" s="53"/>
      <c r="P14" s="53"/>
      <c r="Q14" s="53"/>
      <c r="R14" s="844"/>
    </row>
    <row r="15" spans="2:18" ht="9.9499999999999993" customHeight="1">
      <c r="B15" s="843"/>
      <c r="C15" s="45" t="s">
        <v>731</v>
      </c>
      <c r="D15" s="46">
        <v>786</v>
      </c>
      <c r="E15" s="53"/>
      <c r="F15" s="53"/>
      <c r="G15" s="53"/>
      <c r="H15" s="53"/>
      <c r="I15" s="53"/>
      <c r="J15" s="53"/>
      <c r="K15" s="845"/>
      <c r="L15" s="53"/>
      <c r="M15" s="53"/>
      <c r="N15" s="53"/>
      <c r="O15" s="53"/>
      <c r="P15" s="53"/>
      <c r="Q15" s="53"/>
      <c r="R15" s="844"/>
    </row>
    <row r="16" spans="2:18" ht="9.9499999999999993" customHeight="1">
      <c r="B16" s="843"/>
      <c r="C16" s="47" t="s">
        <v>732</v>
      </c>
      <c r="D16" s="48"/>
      <c r="E16" s="670">
        <f>E6+E9+E10+E11+E12+E13</f>
        <v>0</v>
      </c>
      <c r="F16" s="670">
        <f>F6+F9+F10+F11+F12+F13</f>
        <v>0</v>
      </c>
      <c r="G16" s="670">
        <f>G6+G9+G10+G11+G12+G13</f>
        <v>0</v>
      </c>
      <c r="H16" s="670">
        <f t="shared" ref="H16:Q16" si="3">H6+H9+H10+H11+H12+H13</f>
        <v>0</v>
      </c>
      <c r="I16" s="670">
        <f t="shared" si="3"/>
        <v>0</v>
      </c>
      <c r="J16" s="670">
        <f t="shared" si="3"/>
        <v>0</v>
      </c>
      <c r="K16" s="670">
        <f t="shared" si="3"/>
        <v>0</v>
      </c>
      <c r="L16" s="670">
        <f t="shared" si="3"/>
        <v>0</v>
      </c>
      <c r="M16" s="670">
        <f t="shared" si="3"/>
        <v>0</v>
      </c>
      <c r="N16" s="670">
        <f t="shared" si="3"/>
        <v>0</v>
      </c>
      <c r="O16" s="670">
        <f t="shared" si="3"/>
        <v>0</v>
      </c>
      <c r="P16" s="670">
        <f t="shared" si="3"/>
        <v>0</v>
      </c>
      <c r="Q16" s="670">
        <f t="shared" si="3"/>
        <v>0</v>
      </c>
      <c r="R16" s="844"/>
    </row>
    <row r="17" spans="2:18" ht="9.9499999999999993" customHeight="1">
      <c r="B17" s="843"/>
      <c r="C17" s="45" t="s">
        <v>733</v>
      </c>
      <c r="D17" s="46">
        <v>612</v>
      </c>
      <c r="E17" s="53"/>
      <c r="F17" s="53"/>
      <c r="G17" s="53"/>
      <c r="H17" s="53"/>
      <c r="I17" s="53"/>
      <c r="J17" s="53"/>
      <c r="K17" s="845"/>
      <c r="L17" s="53"/>
      <c r="M17" s="53"/>
      <c r="N17" s="53"/>
      <c r="O17" s="53"/>
      <c r="P17" s="53"/>
      <c r="Q17" s="53"/>
      <c r="R17" s="844"/>
    </row>
    <row r="18" spans="2:18" ht="11.1" customHeight="1">
      <c r="B18" s="843"/>
      <c r="C18" s="45" t="s">
        <v>1139</v>
      </c>
      <c r="D18" s="46">
        <v>616</v>
      </c>
      <c r="E18" s="53"/>
      <c r="F18" s="53"/>
      <c r="G18" s="53"/>
      <c r="H18" s="53"/>
      <c r="I18" s="53"/>
      <c r="J18" s="53"/>
      <c r="K18" s="845"/>
      <c r="L18" s="53"/>
      <c r="M18" s="53"/>
      <c r="N18" s="53"/>
      <c r="O18" s="53"/>
      <c r="P18" s="53"/>
      <c r="Q18" s="53"/>
      <c r="R18" s="844"/>
    </row>
    <row r="19" spans="2:18" ht="9.9499999999999993" customHeight="1">
      <c r="B19" s="843"/>
      <c r="C19" s="45" t="s">
        <v>1140</v>
      </c>
      <c r="D19" s="46">
        <v>62</v>
      </c>
      <c r="E19" s="669">
        <f>SUM(E20:E24)</f>
        <v>0</v>
      </c>
      <c r="F19" s="669">
        <f>SUM(F20:F24)</f>
        <v>0</v>
      </c>
      <c r="G19" s="669">
        <f>SUM(G20:G24)</f>
        <v>0</v>
      </c>
      <c r="H19" s="669">
        <f t="shared" ref="H19:Q19" si="4">SUM(H20:H24)</f>
        <v>0</v>
      </c>
      <c r="I19" s="669">
        <f t="shared" si="4"/>
        <v>0</v>
      </c>
      <c r="J19" s="669">
        <f t="shared" si="4"/>
        <v>0</v>
      </c>
      <c r="K19" s="669">
        <f t="shared" si="4"/>
        <v>0</v>
      </c>
      <c r="L19" s="669">
        <f t="shared" si="4"/>
        <v>0</v>
      </c>
      <c r="M19" s="669">
        <f t="shared" si="4"/>
        <v>0</v>
      </c>
      <c r="N19" s="669">
        <f t="shared" si="4"/>
        <v>0</v>
      </c>
      <c r="O19" s="669">
        <f t="shared" si="4"/>
        <v>0</v>
      </c>
      <c r="P19" s="669">
        <f t="shared" si="4"/>
        <v>0</v>
      </c>
      <c r="Q19" s="669">
        <f t="shared" si="4"/>
        <v>0</v>
      </c>
      <c r="R19" s="844"/>
    </row>
    <row r="20" spans="2:18" ht="9.9499999999999993" customHeight="1">
      <c r="B20" s="843"/>
      <c r="C20" s="45" t="s">
        <v>1141</v>
      </c>
      <c r="D20" s="46">
        <v>621</v>
      </c>
      <c r="E20" s="53"/>
      <c r="F20" s="53"/>
      <c r="G20" s="53"/>
      <c r="H20" s="53"/>
      <c r="I20" s="53"/>
      <c r="J20" s="53"/>
      <c r="K20" s="845"/>
      <c r="L20" s="53"/>
      <c r="M20" s="53"/>
      <c r="N20" s="53"/>
      <c r="O20" s="53"/>
      <c r="P20" s="53"/>
      <c r="Q20" s="53"/>
      <c r="R20" s="844"/>
    </row>
    <row r="21" spans="2:18" ht="9.9499999999999993" customHeight="1">
      <c r="B21" s="843"/>
      <c r="C21" s="45" t="s">
        <v>1142</v>
      </c>
      <c r="D21" s="46">
        <v>62236</v>
      </c>
      <c r="E21" s="53"/>
      <c r="F21" s="53"/>
      <c r="G21" s="53"/>
      <c r="H21" s="53"/>
      <c r="I21" s="53"/>
      <c r="J21" s="53"/>
      <c r="K21" s="845"/>
      <c r="L21" s="53"/>
      <c r="M21" s="53"/>
      <c r="N21" s="53"/>
      <c r="O21" s="53"/>
      <c r="P21" s="53"/>
      <c r="Q21" s="53"/>
      <c r="R21" s="844"/>
    </row>
    <row r="22" spans="2:18" ht="9.9499999999999993" customHeight="1">
      <c r="B22" s="843"/>
      <c r="C22" s="45" t="s">
        <v>1143</v>
      </c>
      <c r="D22" s="46" t="s">
        <v>1144</v>
      </c>
      <c r="E22" s="53"/>
      <c r="F22" s="53"/>
      <c r="G22" s="53"/>
      <c r="H22" s="53"/>
      <c r="I22" s="53"/>
      <c r="J22" s="53"/>
      <c r="K22" s="845"/>
      <c r="L22" s="53"/>
      <c r="M22" s="53"/>
      <c r="N22" s="53"/>
      <c r="O22" s="53"/>
      <c r="P22" s="53"/>
      <c r="Q22" s="53"/>
      <c r="R22" s="844"/>
    </row>
    <row r="23" spans="2:18" ht="9.9499999999999993" customHeight="1">
      <c r="B23" s="843"/>
      <c r="C23" s="45" t="s">
        <v>1145</v>
      </c>
      <c r="D23" s="46" t="s">
        <v>1146</v>
      </c>
      <c r="E23" s="53"/>
      <c r="F23" s="53"/>
      <c r="G23" s="53"/>
      <c r="H23" s="53"/>
      <c r="I23" s="53"/>
      <c r="J23" s="53"/>
      <c r="K23" s="845"/>
      <c r="L23" s="53"/>
      <c r="M23" s="53"/>
      <c r="N23" s="53"/>
      <c r="O23" s="53"/>
      <c r="P23" s="53"/>
      <c r="Q23" s="53"/>
      <c r="R23" s="844"/>
    </row>
    <row r="24" spans="2:18" ht="9.9499999999999993" customHeight="1">
      <c r="B24" s="843"/>
      <c r="C24" s="45" t="s">
        <v>1147</v>
      </c>
      <c r="D24" s="46" t="s">
        <v>2049</v>
      </c>
      <c r="E24" s="53"/>
      <c r="F24" s="53"/>
      <c r="G24" s="53"/>
      <c r="H24" s="53"/>
      <c r="I24" s="53"/>
      <c r="J24" s="53"/>
      <c r="K24" s="845"/>
      <c r="L24" s="53"/>
      <c r="M24" s="53"/>
      <c r="N24" s="53"/>
      <c r="O24" s="53"/>
      <c r="P24" s="53"/>
      <c r="Q24" s="53"/>
      <c r="R24" s="844"/>
    </row>
    <row r="25" spans="2:18" ht="9.9499999999999993" customHeight="1">
      <c r="B25" s="843"/>
      <c r="C25" s="45" t="s">
        <v>1148</v>
      </c>
      <c r="D25" s="46">
        <v>64</v>
      </c>
      <c r="E25" s="53"/>
      <c r="F25" s="53"/>
      <c r="G25" s="53"/>
      <c r="H25" s="53"/>
      <c r="I25" s="53"/>
      <c r="J25" s="53"/>
      <c r="K25" s="845"/>
      <c r="L25" s="53"/>
      <c r="M25" s="53"/>
      <c r="N25" s="53"/>
      <c r="O25" s="53"/>
      <c r="P25" s="53"/>
      <c r="Q25" s="53"/>
      <c r="R25" s="844"/>
    </row>
    <row r="26" spans="2:18" ht="9.9499999999999993" customHeight="1">
      <c r="B26" s="843"/>
      <c r="C26" s="45" t="s">
        <v>1149</v>
      </c>
      <c r="D26" s="46">
        <v>66</v>
      </c>
      <c r="E26" s="53"/>
      <c r="F26" s="53"/>
      <c r="G26" s="53"/>
      <c r="H26" s="53"/>
      <c r="I26" s="53"/>
      <c r="J26" s="53"/>
      <c r="K26" s="845"/>
      <c r="L26" s="53"/>
      <c r="M26" s="53"/>
      <c r="N26" s="53"/>
      <c r="O26" s="53"/>
      <c r="P26" s="53"/>
      <c r="Q26" s="53"/>
      <c r="R26" s="844"/>
    </row>
    <row r="27" spans="2:18" ht="9.9499999999999993" customHeight="1">
      <c r="B27" s="843"/>
      <c r="C27" s="45" t="s">
        <v>1150</v>
      </c>
      <c r="D27" s="46">
        <v>67</v>
      </c>
      <c r="E27" s="53"/>
      <c r="F27" s="53"/>
      <c r="G27" s="53"/>
      <c r="H27" s="53"/>
      <c r="I27" s="53"/>
      <c r="J27" s="53"/>
      <c r="K27" s="845"/>
      <c r="L27" s="53"/>
      <c r="M27" s="53"/>
      <c r="N27" s="53"/>
      <c r="O27" s="53"/>
      <c r="P27" s="53"/>
      <c r="Q27" s="53"/>
      <c r="R27" s="844"/>
    </row>
    <row r="28" spans="2:18" ht="9.9499999999999993" customHeight="1">
      <c r="B28" s="843"/>
      <c r="C28" s="45" t="s">
        <v>1151</v>
      </c>
      <c r="D28" s="46">
        <v>63</v>
      </c>
      <c r="E28" s="669">
        <f>SUM(E29:E30)</f>
        <v>0</v>
      </c>
      <c r="F28" s="669">
        <f>SUM(F29:F30)</f>
        <v>0</v>
      </c>
      <c r="G28" s="669">
        <f>SUM(G29:G30)</f>
        <v>0</v>
      </c>
      <c r="H28" s="669">
        <f t="shared" ref="H28:Q28" si="5">SUM(H29:H30)</f>
        <v>0</v>
      </c>
      <c r="I28" s="669">
        <f t="shared" si="5"/>
        <v>0</v>
      </c>
      <c r="J28" s="669">
        <f t="shared" si="5"/>
        <v>0</v>
      </c>
      <c r="K28" s="669">
        <f t="shared" si="5"/>
        <v>0</v>
      </c>
      <c r="L28" s="669">
        <f t="shared" si="5"/>
        <v>0</v>
      </c>
      <c r="M28" s="669">
        <f t="shared" si="5"/>
        <v>0</v>
      </c>
      <c r="N28" s="669">
        <f t="shared" si="5"/>
        <v>0</v>
      </c>
      <c r="O28" s="669">
        <f t="shared" si="5"/>
        <v>0</v>
      </c>
      <c r="P28" s="669">
        <f t="shared" si="5"/>
        <v>0</v>
      </c>
      <c r="Q28" s="669">
        <f t="shared" si="5"/>
        <v>0</v>
      </c>
      <c r="R28" s="844"/>
    </row>
    <row r="29" spans="2:18" ht="9.9499999999999993" customHeight="1">
      <c r="B29" s="843"/>
      <c r="C29" s="45" t="s">
        <v>1152</v>
      </c>
      <c r="D29" s="46">
        <v>632</v>
      </c>
      <c r="E29" s="53"/>
      <c r="F29" s="53"/>
      <c r="G29" s="53"/>
      <c r="H29" s="53"/>
      <c r="I29" s="53"/>
      <c r="J29" s="53"/>
      <c r="K29" s="845"/>
      <c r="L29" s="53"/>
      <c r="M29" s="53"/>
      <c r="N29" s="53"/>
      <c r="O29" s="53"/>
      <c r="P29" s="53"/>
      <c r="Q29" s="53"/>
      <c r="R29" s="844"/>
    </row>
    <row r="30" spans="2:18" ht="9.9499999999999993" customHeight="1">
      <c r="B30" s="843"/>
      <c r="C30" s="45" t="s">
        <v>1153</v>
      </c>
      <c r="D30" s="46">
        <v>631</v>
      </c>
      <c r="E30" s="53"/>
      <c r="F30" s="53"/>
      <c r="G30" s="53"/>
      <c r="H30" s="53"/>
      <c r="I30" s="53"/>
      <c r="J30" s="53"/>
      <c r="K30" s="845"/>
      <c r="L30" s="53"/>
      <c r="M30" s="53"/>
      <c r="N30" s="53"/>
      <c r="O30" s="53"/>
      <c r="P30" s="53"/>
      <c r="Q30" s="53"/>
      <c r="R30" s="844"/>
    </row>
    <row r="31" spans="2:18" ht="9.9499999999999993" customHeight="1">
      <c r="B31" s="843"/>
      <c r="C31" s="45" t="s">
        <v>1154</v>
      </c>
      <c r="D31" s="46">
        <v>65</v>
      </c>
      <c r="E31" s="53"/>
      <c r="F31" s="53"/>
      <c r="G31" s="53"/>
      <c r="H31" s="53"/>
      <c r="I31" s="53"/>
      <c r="J31" s="53"/>
      <c r="K31" s="845"/>
      <c r="L31" s="53"/>
      <c r="M31" s="53"/>
      <c r="N31" s="53"/>
      <c r="O31" s="53"/>
      <c r="P31" s="53"/>
      <c r="Q31" s="53"/>
      <c r="R31" s="844"/>
    </row>
    <row r="32" spans="2:18" ht="9.9499999999999993" customHeight="1">
      <c r="B32" s="843"/>
      <c r="C32" s="45" t="s">
        <v>1155</v>
      </c>
      <c r="D32" s="46" t="s">
        <v>2049</v>
      </c>
      <c r="E32" s="669">
        <f>SUM(E34+E33)</f>
        <v>0</v>
      </c>
      <c r="F32" s="669">
        <f>SUM(F34+F33)</f>
        <v>0</v>
      </c>
      <c r="G32" s="669">
        <f>SUM(G34+G33)</f>
        <v>0</v>
      </c>
      <c r="H32" s="669">
        <f t="shared" ref="H32:Q32" si="6">SUM(H34+H33)</f>
        <v>0</v>
      </c>
      <c r="I32" s="669">
        <f t="shared" si="6"/>
        <v>0</v>
      </c>
      <c r="J32" s="669">
        <f t="shared" si="6"/>
        <v>0</v>
      </c>
      <c r="K32" s="669">
        <f t="shared" si="6"/>
        <v>0</v>
      </c>
      <c r="L32" s="669">
        <f t="shared" si="6"/>
        <v>0</v>
      </c>
      <c r="M32" s="669">
        <f t="shared" si="6"/>
        <v>0</v>
      </c>
      <c r="N32" s="669">
        <f t="shared" si="6"/>
        <v>0</v>
      </c>
      <c r="O32" s="669">
        <f t="shared" si="6"/>
        <v>0</v>
      </c>
      <c r="P32" s="669">
        <f t="shared" si="6"/>
        <v>0</v>
      </c>
      <c r="Q32" s="669">
        <f t="shared" si="6"/>
        <v>0</v>
      </c>
      <c r="R32" s="844"/>
    </row>
    <row r="33" spans="2:18" ht="9.9499999999999993" customHeight="1">
      <c r="B33" s="843"/>
      <c r="C33" s="45" t="s">
        <v>1156</v>
      </c>
      <c r="D33" s="46">
        <v>685</v>
      </c>
      <c r="E33" s="53"/>
      <c r="F33" s="53"/>
      <c r="G33" s="53"/>
      <c r="H33" s="53"/>
      <c r="I33" s="53"/>
      <c r="J33" s="53"/>
      <c r="K33" s="845"/>
      <c r="L33" s="53"/>
      <c r="M33" s="53"/>
      <c r="N33" s="53"/>
      <c r="O33" s="53"/>
      <c r="P33" s="53"/>
      <c r="Q33" s="53"/>
      <c r="R33" s="844"/>
    </row>
    <row r="34" spans="2:18" ht="9.9499999999999993" customHeight="1">
      <c r="B34" s="843"/>
      <c r="C34" s="45" t="s">
        <v>1157</v>
      </c>
      <c r="D34" s="46">
        <v>686</v>
      </c>
      <c r="E34" s="53"/>
      <c r="F34" s="53"/>
      <c r="G34" s="53"/>
      <c r="H34" s="53"/>
      <c r="I34" s="53"/>
      <c r="J34" s="53"/>
      <c r="K34" s="845"/>
      <c r="L34" s="53"/>
      <c r="M34" s="53"/>
      <c r="N34" s="53"/>
      <c r="O34" s="53"/>
      <c r="P34" s="53"/>
      <c r="Q34" s="53"/>
      <c r="R34" s="844"/>
    </row>
    <row r="35" spans="2:18" ht="9.9499999999999993" customHeight="1">
      <c r="B35" s="843"/>
      <c r="C35" s="47" t="s">
        <v>961</v>
      </c>
      <c r="D35" s="48"/>
      <c r="E35" s="670">
        <f>E17+E18+E19+E25+E26+E27+E28+E31+E32</f>
        <v>0</v>
      </c>
      <c r="F35" s="670">
        <f>F17+F18+F19+F25+F26+F27+F28+F31+F32</f>
        <v>0</v>
      </c>
      <c r="G35" s="670">
        <f>G17+G18+G19+G25+G26+G27+G28+G31+G32</f>
        <v>0</v>
      </c>
      <c r="H35" s="670">
        <f t="shared" ref="H35:Q35" si="7">H17+H18+H19+H25+H26+H27+H28+H31+H32</f>
        <v>0</v>
      </c>
      <c r="I35" s="670">
        <f t="shared" si="7"/>
        <v>0</v>
      </c>
      <c r="J35" s="670">
        <f t="shared" si="7"/>
        <v>0</v>
      </c>
      <c r="K35" s="670">
        <f t="shared" si="7"/>
        <v>0</v>
      </c>
      <c r="L35" s="670">
        <f t="shared" si="7"/>
        <v>0</v>
      </c>
      <c r="M35" s="670">
        <f t="shared" si="7"/>
        <v>0</v>
      </c>
      <c r="N35" s="670">
        <f t="shared" si="7"/>
        <v>0</v>
      </c>
      <c r="O35" s="670">
        <f t="shared" si="7"/>
        <v>0</v>
      </c>
      <c r="P35" s="670">
        <f t="shared" si="7"/>
        <v>0</v>
      </c>
      <c r="Q35" s="670">
        <f t="shared" si="7"/>
        <v>0</v>
      </c>
      <c r="R35" s="844"/>
    </row>
    <row r="36" spans="2:18" ht="9.9499999999999993" customHeight="1">
      <c r="B36" s="843"/>
      <c r="C36" s="50" t="s">
        <v>5444</v>
      </c>
      <c r="D36" s="49" t="s">
        <v>2049</v>
      </c>
      <c r="E36" s="670">
        <f>E16-E35</f>
        <v>0</v>
      </c>
      <c r="F36" s="670">
        <f>F16-F35</f>
        <v>0</v>
      </c>
      <c r="G36" s="670">
        <f>G16-G35</f>
        <v>0</v>
      </c>
      <c r="H36" s="670">
        <f t="shared" ref="H36:Q36" si="8">H16-H35</f>
        <v>0</v>
      </c>
      <c r="I36" s="670">
        <f t="shared" si="8"/>
        <v>0</v>
      </c>
      <c r="J36" s="670">
        <f t="shared" si="8"/>
        <v>0</v>
      </c>
      <c r="K36" s="670">
        <f t="shared" si="8"/>
        <v>0</v>
      </c>
      <c r="L36" s="670">
        <f t="shared" si="8"/>
        <v>0</v>
      </c>
      <c r="M36" s="670">
        <f t="shared" si="8"/>
        <v>0</v>
      </c>
      <c r="N36" s="670">
        <f t="shared" si="8"/>
        <v>0</v>
      </c>
      <c r="O36" s="670">
        <f t="shared" si="8"/>
        <v>0</v>
      </c>
      <c r="P36" s="670">
        <f t="shared" si="8"/>
        <v>0</v>
      </c>
      <c r="Q36" s="670">
        <f t="shared" si="8"/>
        <v>0</v>
      </c>
      <c r="R36" s="844"/>
    </row>
    <row r="37" spans="2:18" ht="11.1" customHeight="1">
      <c r="B37" s="843"/>
      <c r="C37" s="45" t="s">
        <v>1158</v>
      </c>
      <c r="D37" s="46">
        <v>79</v>
      </c>
      <c r="E37" s="53"/>
      <c r="F37" s="53"/>
      <c r="G37" s="53"/>
      <c r="H37" s="53"/>
      <c r="I37" s="53"/>
      <c r="J37" s="53"/>
      <c r="K37" s="845"/>
      <c r="L37" s="53"/>
      <c r="M37" s="53"/>
      <c r="N37" s="53"/>
      <c r="O37" s="53"/>
      <c r="P37" s="53"/>
      <c r="Q37" s="53"/>
      <c r="R37" s="844"/>
    </row>
    <row r="38" spans="2:18" ht="12.75" customHeight="1">
      <c r="B38" s="843"/>
      <c r="C38" s="45" t="s">
        <v>782</v>
      </c>
      <c r="D38" s="46">
        <v>69</v>
      </c>
      <c r="E38" s="53"/>
      <c r="F38" s="53"/>
      <c r="G38" s="53"/>
      <c r="H38" s="53"/>
      <c r="I38" s="53"/>
      <c r="J38" s="53"/>
      <c r="K38" s="845"/>
      <c r="L38" s="53"/>
      <c r="M38" s="53"/>
      <c r="N38" s="53"/>
      <c r="O38" s="53"/>
      <c r="P38" s="53"/>
      <c r="Q38" s="53"/>
      <c r="R38" s="844"/>
    </row>
    <row r="39" spans="2:18" ht="9.9499999999999993" customHeight="1">
      <c r="B39" s="843"/>
      <c r="C39" s="50" t="s">
        <v>783</v>
      </c>
      <c r="D39" s="49" t="s">
        <v>2049</v>
      </c>
      <c r="E39" s="671">
        <f>E36+E37-E38</f>
        <v>0</v>
      </c>
      <c r="F39" s="671">
        <f>F36+F37-F38</f>
        <v>0</v>
      </c>
      <c r="G39" s="671">
        <f>G36+G37-G38</f>
        <v>0</v>
      </c>
      <c r="H39" s="671">
        <f t="shared" ref="H39:Q39" si="9">H36+H37-H38</f>
        <v>0</v>
      </c>
      <c r="I39" s="671">
        <f t="shared" si="9"/>
        <v>0</v>
      </c>
      <c r="J39" s="671">
        <f t="shared" si="9"/>
        <v>0</v>
      </c>
      <c r="K39" s="671">
        <f t="shared" si="9"/>
        <v>0</v>
      </c>
      <c r="L39" s="671">
        <f t="shared" si="9"/>
        <v>0</v>
      </c>
      <c r="M39" s="671">
        <f t="shared" si="9"/>
        <v>0</v>
      </c>
      <c r="N39" s="671">
        <f t="shared" si="9"/>
        <v>0</v>
      </c>
      <c r="O39" s="671">
        <f t="shared" si="9"/>
        <v>0</v>
      </c>
      <c r="P39" s="671">
        <f t="shared" si="9"/>
        <v>0</v>
      </c>
      <c r="Q39" s="671">
        <f t="shared" si="9"/>
        <v>0</v>
      </c>
      <c r="R39" s="844"/>
    </row>
    <row r="40" spans="2:18" ht="9.9499999999999993" customHeight="1">
      <c r="B40" s="843"/>
      <c r="C40" s="45" t="s">
        <v>784</v>
      </c>
      <c r="D40" s="46" t="s">
        <v>785</v>
      </c>
      <c r="E40" s="53"/>
      <c r="F40" s="53"/>
      <c r="G40" s="53"/>
      <c r="H40" s="53"/>
      <c r="I40" s="53"/>
      <c r="J40" s="53"/>
      <c r="K40" s="845"/>
      <c r="L40" s="53"/>
      <c r="M40" s="53"/>
      <c r="N40" s="53"/>
      <c r="O40" s="53"/>
      <c r="P40" s="53"/>
      <c r="Q40" s="53"/>
      <c r="R40" s="844"/>
    </row>
    <row r="41" spans="2:18" ht="11.1" customHeight="1">
      <c r="B41" s="843"/>
      <c r="C41" s="45" t="s">
        <v>2153</v>
      </c>
      <c r="D41" s="46" t="s">
        <v>2154</v>
      </c>
      <c r="E41" s="669">
        <f>SUM(E43+E42)</f>
        <v>0</v>
      </c>
      <c r="F41" s="669">
        <f>SUM(F43+F42)</f>
        <v>0</v>
      </c>
      <c r="G41" s="669">
        <f>SUM(G43+G42)</f>
        <v>0</v>
      </c>
      <c r="H41" s="669">
        <f t="shared" ref="H41:Q41" si="10">SUM(H43+H42)</f>
        <v>0</v>
      </c>
      <c r="I41" s="669">
        <f t="shared" si="10"/>
        <v>0</v>
      </c>
      <c r="J41" s="669">
        <f t="shared" si="10"/>
        <v>0</v>
      </c>
      <c r="K41" s="669">
        <f t="shared" si="10"/>
        <v>0</v>
      </c>
      <c r="L41" s="669">
        <f t="shared" si="10"/>
        <v>0</v>
      </c>
      <c r="M41" s="669">
        <f t="shared" si="10"/>
        <v>0</v>
      </c>
      <c r="N41" s="669">
        <f t="shared" si="10"/>
        <v>0</v>
      </c>
      <c r="O41" s="669">
        <f t="shared" si="10"/>
        <v>0</v>
      </c>
      <c r="P41" s="669">
        <f t="shared" si="10"/>
        <v>0</v>
      </c>
      <c r="Q41" s="669">
        <f t="shared" si="10"/>
        <v>0</v>
      </c>
      <c r="R41" s="844"/>
    </row>
    <row r="42" spans="2:18" ht="9.9499999999999993" customHeight="1">
      <c r="B42" s="843"/>
      <c r="C42" s="45" t="s">
        <v>2155</v>
      </c>
      <c r="D42" s="46">
        <v>681</v>
      </c>
      <c r="E42" s="53"/>
      <c r="F42" s="53"/>
      <c r="G42" s="53"/>
      <c r="H42" s="53"/>
      <c r="I42" s="53"/>
      <c r="J42" s="53"/>
      <c r="K42" s="845"/>
      <c r="L42" s="53"/>
      <c r="M42" s="53"/>
      <c r="N42" s="53"/>
      <c r="O42" s="53"/>
      <c r="P42" s="53"/>
      <c r="Q42" s="53"/>
      <c r="R42" s="844"/>
    </row>
    <row r="43" spans="2:18" ht="9.9499999999999993" customHeight="1">
      <c r="B43" s="843"/>
      <c r="C43" s="45" t="s">
        <v>2156</v>
      </c>
      <c r="D43" s="46" t="s">
        <v>2049</v>
      </c>
      <c r="E43" s="53"/>
      <c r="F43" s="53"/>
      <c r="G43" s="53"/>
      <c r="H43" s="53"/>
      <c r="I43" s="53"/>
      <c r="J43" s="53"/>
      <c r="K43" s="845"/>
      <c r="L43" s="53"/>
      <c r="M43" s="53"/>
      <c r="N43" s="53"/>
      <c r="O43" s="53"/>
      <c r="P43" s="53"/>
      <c r="Q43" s="53"/>
      <c r="R43" s="844"/>
    </row>
    <row r="44" spans="2:18" ht="9.9499999999999993" customHeight="1">
      <c r="B44" s="843"/>
      <c r="C44" s="45" t="s">
        <v>2157</v>
      </c>
      <c r="D44" s="46">
        <v>85</v>
      </c>
      <c r="E44" s="669">
        <f>E39+E40-E41</f>
        <v>0</v>
      </c>
      <c r="F44" s="669">
        <f>F39+F40-F41</f>
        <v>0</v>
      </c>
      <c r="G44" s="669">
        <f>G39+G40-G41</f>
        <v>0</v>
      </c>
      <c r="H44" s="669">
        <f t="shared" ref="H44:Q44" si="11">H39+H40-H41</f>
        <v>0</v>
      </c>
      <c r="I44" s="669">
        <f t="shared" si="11"/>
        <v>0</v>
      </c>
      <c r="J44" s="669">
        <f t="shared" si="11"/>
        <v>0</v>
      </c>
      <c r="K44" s="669">
        <f t="shared" si="11"/>
        <v>0</v>
      </c>
      <c r="L44" s="669">
        <f t="shared" si="11"/>
        <v>0</v>
      </c>
      <c r="M44" s="669">
        <f t="shared" si="11"/>
        <v>0</v>
      </c>
      <c r="N44" s="669">
        <f t="shared" si="11"/>
        <v>0</v>
      </c>
      <c r="O44" s="669">
        <f t="shared" si="11"/>
        <v>0</v>
      </c>
      <c r="P44" s="669">
        <f t="shared" si="11"/>
        <v>0</v>
      </c>
      <c r="Q44" s="669">
        <f t="shared" si="11"/>
        <v>0</v>
      </c>
      <c r="R44" s="844"/>
    </row>
    <row r="45" spans="2:18" ht="9.9499999999999993" customHeight="1">
      <c r="B45" s="843"/>
      <c r="C45" s="45" t="s">
        <v>2158</v>
      </c>
      <c r="D45" s="46">
        <v>86</v>
      </c>
      <c r="E45" s="53"/>
      <c r="F45" s="53"/>
      <c r="G45" s="53"/>
      <c r="H45" s="53"/>
      <c r="I45" s="53"/>
      <c r="J45" s="53"/>
      <c r="K45" s="845"/>
      <c r="L45" s="53"/>
      <c r="M45" s="53"/>
      <c r="N45" s="53"/>
      <c r="O45" s="53"/>
      <c r="P45" s="53"/>
      <c r="Q45" s="53"/>
      <c r="R45" s="844"/>
    </row>
    <row r="46" spans="2:18" ht="9.9499999999999993" customHeight="1">
      <c r="B46" s="843"/>
      <c r="C46" s="50" t="s">
        <v>2159</v>
      </c>
      <c r="D46" s="49">
        <v>88</v>
      </c>
      <c r="E46" s="670">
        <f>E44-E45</f>
        <v>0</v>
      </c>
      <c r="F46" s="670">
        <f>F44-F45</f>
        <v>0</v>
      </c>
      <c r="G46" s="670">
        <f>G44-G45</f>
        <v>0</v>
      </c>
      <c r="H46" s="670">
        <f t="shared" ref="H46:Q46" si="12">H44-H45</f>
        <v>0</v>
      </c>
      <c r="I46" s="670">
        <f t="shared" si="12"/>
        <v>0</v>
      </c>
      <c r="J46" s="670">
        <f t="shared" si="12"/>
        <v>0</v>
      </c>
      <c r="K46" s="670">
        <f t="shared" si="12"/>
        <v>0</v>
      </c>
      <c r="L46" s="670">
        <f t="shared" si="12"/>
        <v>0</v>
      </c>
      <c r="M46" s="670">
        <f t="shared" si="12"/>
        <v>0</v>
      </c>
      <c r="N46" s="670">
        <f t="shared" si="12"/>
        <v>0</v>
      </c>
      <c r="O46" s="670">
        <f t="shared" si="12"/>
        <v>0</v>
      </c>
      <c r="P46" s="670">
        <f t="shared" si="12"/>
        <v>0</v>
      </c>
      <c r="Q46" s="670">
        <f t="shared" si="12"/>
        <v>0</v>
      </c>
      <c r="R46" s="844"/>
    </row>
    <row r="47" spans="2:18" ht="9.9499999999999993" customHeight="1">
      <c r="B47" s="843"/>
      <c r="C47" s="846"/>
      <c r="D47" s="847"/>
      <c r="E47" s="846"/>
      <c r="F47" s="846"/>
      <c r="G47" s="846"/>
      <c r="H47" s="846"/>
      <c r="I47" s="846"/>
      <c r="J47" s="846"/>
      <c r="K47" s="846"/>
      <c r="L47" s="846"/>
      <c r="M47" s="846"/>
      <c r="N47" s="846"/>
      <c r="O47" s="846"/>
      <c r="P47" s="846"/>
      <c r="Q47" s="846"/>
      <c r="R47" s="844"/>
    </row>
    <row r="48" spans="2:18" ht="11.1" customHeight="1">
      <c r="B48" s="843"/>
      <c r="C48" s="50" t="s">
        <v>950</v>
      </c>
      <c r="D48" s="49">
        <v>31</v>
      </c>
      <c r="E48" s="314"/>
      <c r="F48" s="314"/>
      <c r="G48" s="314"/>
      <c r="H48" s="314"/>
      <c r="I48" s="314"/>
      <c r="J48" s="314"/>
      <c r="K48" s="314"/>
      <c r="L48" s="314"/>
      <c r="M48" s="314"/>
      <c r="N48" s="314"/>
      <c r="O48" s="314"/>
      <c r="P48" s="314"/>
      <c r="Q48" s="314"/>
      <c r="R48" s="844"/>
    </row>
    <row r="49" spans="2:18" ht="3" customHeight="1">
      <c r="B49" s="843"/>
      <c r="C49" s="848"/>
      <c r="D49" s="849"/>
      <c r="E49" s="849"/>
      <c r="F49" s="849"/>
      <c r="G49" s="849"/>
      <c r="H49" s="846"/>
      <c r="I49" s="846"/>
      <c r="J49" s="846"/>
      <c r="K49" s="849"/>
      <c r="L49" s="846"/>
      <c r="M49" s="846"/>
      <c r="N49" s="846"/>
      <c r="O49" s="846"/>
      <c r="P49" s="846"/>
      <c r="Q49" s="846"/>
      <c r="R49" s="844"/>
    </row>
    <row r="50" spans="2:18" ht="11.1" customHeight="1">
      <c r="B50" s="843"/>
      <c r="C50" s="848" t="s">
        <v>2160</v>
      </c>
      <c r="D50" s="847"/>
      <c r="E50" s="847"/>
      <c r="F50" s="847"/>
      <c r="G50" s="847"/>
      <c r="H50" s="846"/>
      <c r="I50" s="846"/>
      <c r="J50" s="846"/>
      <c r="K50" s="846"/>
      <c r="L50" s="846"/>
      <c r="M50" s="846"/>
      <c r="N50" s="846"/>
      <c r="O50" s="846"/>
      <c r="P50" s="846"/>
      <c r="Q50" s="846"/>
      <c r="R50" s="844"/>
    </row>
    <row r="51" spans="2:18" ht="10.5" customHeight="1">
      <c r="B51" s="843"/>
      <c r="C51" s="848" t="s">
        <v>2161</v>
      </c>
      <c r="D51" s="847"/>
      <c r="E51" s="847"/>
      <c r="F51" s="847"/>
      <c r="G51" s="847"/>
      <c r="H51" s="846"/>
      <c r="I51" s="846"/>
      <c r="J51" s="846"/>
      <c r="K51" s="846"/>
      <c r="L51" s="846"/>
      <c r="M51" s="846"/>
      <c r="N51" s="846"/>
      <c r="O51" s="846"/>
      <c r="P51" s="846"/>
      <c r="Q51" s="846"/>
      <c r="R51" s="844"/>
    </row>
    <row r="52" spans="2:18" ht="9.9499999999999993" customHeight="1">
      <c r="B52" s="843"/>
      <c r="C52" s="848" t="s">
        <v>2162</v>
      </c>
      <c r="D52" s="847"/>
      <c r="E52" s="847"/>
      <c r="F52" s="847"/>
      <c r="G52" s="847"/>
      <c r="H52" s="846"/>
      <c r="I52" s="846"/>
      <c r="J52" s="846"/>
      <c r="K52" s="846"/>
      <c r="L52" s="846"/>
      <c r="M52" s="846"/>
      <c r="N52" s="846"/>
      <c r="O52" s="846"/>
      <c r="P52" s="846"/>
      <c r="Q52" s="846"/>
      <c r="R52" s="844"/>
    </row>
    <row r="53" spans="2:18" ht="9.9499999999999993" customHeight="1">
      <c r="B53" s="843"/>
      <c r="C53" s="848" t="s">
        <v>2163</v>
      </c>
      <c r="D53" s="847"/>
      <c r="E53" s="847"/>
      <c r="F53" s="847"/>
      <c r="G53" s="847"/>
      <c r="H53" s="846"/>
      <c r="I53" s="846"/>
      <c r="J53" s="846"/>
      <c r="K53" s="846"/>
      <c r="L53" s="846"/>
      <c r="M53" s="846"/>
      <c r="N53" s="846"/>
      <c r="O53" s="846"/>
      <c r="P53" s="846"/>
      <c r="Q53" s="850"/>
      <c r="R53" s="844"/>
    </row>
    <row r="54" spans="2:18" ht="12" customHeight="1">
      <c r="B54" s="843"/>
      <c r="C54" s="848" t="s">
        <v>2681</v>
      </c>
      <c r="D54" s="847"/>
      <c r="E54" s="847"/>
      <c r="F54" s="847"/>
      <c r="G54" s="847"/>
      <c r="H54" s="846"/>
      <c r="I54" s="846"/>
      <c r="J54" s="846"/>
      <c r="K54" s="846"/>
      <c r="L54" s="846"/>
      <c r="M54" s="846"/>
      <c r="N54" s="846"/>
      <c r="O54" s="846"/>
      <c r="P54" s="846"/>
      <c r="R54" s="844"/>
    </row>
    <row r="55" spans="2:18" ht="12.75" customHeight="1">
      <c r="B55" s="851"/>
      <c r="C55" s="854"/>
      <c r="D55" s="853"/>
      <c r="E55" s="853"/>
      <c r="F55" s="853"/>
      <c r="G55" s="853"/>
      <c r="H55" s="854"/>
      <c r="I55" s="854"/>
      <c r="J55" s="854"/>
      <c r="K55" s="854"/>
      <c r="L55" s="854"/>
      <c r="M55" s="854"/>
      <c r="N55" s="854"/>
      <c r="O55" s="854"/>
      <c r="P55" s="854"/>
      <c r="Q55" s="854"/>
      <c r="R55" s="856"/>
    </row>
    <row r="56" spans="2:18" ht="9.75" customHeight="1"/>
    <row r="57" spans="2:18" ht="11.25">
      <c r="B57" s="906" t="s">
        <v>4338</v>
      </c>
      <c r="C57" s="907"/>
      <c r="D57" s="907"/>
      <c r="E57" s="907"/>
      <c r="F57" s="907"/>
      <c r="G57" s="907"/>
      <c r="H57" s="907"/>
      <c r="I57" s="907"/>
      <c r="J57" s="907"/>
      <c r="K57" s="907"/>
      <c r="L57" s="907"/>
      <c r="M57" s="907"/>
      <c r="N57" s="907"/>
      <c r="O57" s="911"/>
      <c r="P57" s="911"/>
      <c r="Q57" s="911"/>
      <c r="R57" s="910"/>
    </row>
    <row r="58" spans="2:18" ht="6.75" customHeight="1">
      <c r="B58" s="836"/>
      <c r="C58" s="759"/>
      <c r="D58" s="745"/>
      <c r="E58" s="745"/>
      <c r="F58" s="745"/>
      <c r="G58" s="745"/>
      <c r="H58" s="734"/>
      <c r="I58" s="734"/>
      <c r="J58" s="734"/>
      <c r="K58" s="734"/>
      <c r="L58" s="738"/>
      <c r="M58" s="154"/>
      <c r="N58" s="837"/>
      <c r="O58" s="440"/>
      <c r="P58" s="440"/>
      <c r="Q58" s="440"/>
    </row>
    <row r="59" spans="2:18" ht="11.25">
      <c r="B59" s="729">
        <f>'F1'!$K$17</f>
        <v>0</v>
      </c>
      <c r="C59" s="730"/>
      <c r="D59" s="730"/>
      <c r="E59" s="730"/>
      <c r="F59" s="730"/>
      <c r="G59" s="730"/>
      <c r="H59" s="730"/>
      <c r="I59" s="730"/>
      <c r="J59" s="730"/>
      <c r="K59" s="730"/>
      <c r="L59" s="730"/>
      <c r="M59" s="730"/>
      <c r="N59" s="730"/>
      <c r="O59" s="877"/>
      <c r="P59" s="877"/>
      <c r="Q59" s="877"/>
      <c r="R59" s="858"/>
    </row>
    <row r="61" spans="2:18" ht="12.75">
      <c r="R61" s="850" t="s">
        <v>5427</v>
      </c>
    </row>
  </sheetData>
  <phoneticPr fontId="0" type="noConversion"/>
  <printOptions horizontalCentered="1" gridLinesSet="0"/>
  <pageMargins left="0.39" right="0.37" top="0.43307086614173229" bottom="0.26" header="0.62" footer="0.36"/>
  <pageSetup paperSize="9" scale="72" orientation="landscape" horizontalDpi="4294967292" verticalDpi="4294967292"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syncVertical="1" syncRef="A1" transitionEvaluation="1" codeName="Sheet27">
    <pageSetUpPr fitToPage="1"/>
  </sheetPr>
  <dimension ref="B2:I80"/>
  <sheetViews>
    <sheetView showGridLines="0" view="pageBreakPreview" zoomScale="60" zoomScaleNormal="100" workbookViewId="0">
      <selection activeCell="N60" sqref="N60"/>
    </sheetView>
  </sheetViews>
  <sheetFormatPr defaultColWidth="9.42578125" defaultRowHeight="9"/>
  <cols>
    <col min="1" max="1" width="2.7109375" style="29" customWidth="1"/>
    <col min="2" max="2" width="3.28515625" style="29" customWidth="1"/>
    <col min="3" max="3" width="41.28515625" style="29" customWidth="1"/>
    <col min="4" max="4" width="9.5703125" style="28" customWidth="1"/>
    <col min="5" max="7" width="11.140625" style="29" customWidth="1"/>
    <col min="8" max="9" width="4.140625" style="29" customWidth="1"/>
    <col min="10" max="251" width="9.42578125" style="29" customWidth="1"/>
    <col min="252" max="16384" width="9.42578125" style="29"/>
  </cols>
  <sheetData>
    <row r="2" spans="2:8">
      <c r="B2" s="886"/>
      <c r="C2" s="887"/>
      <c r="D2" s="42"/>
      <c r="E2" s="887"/>
      <c r="F2" s="887"/>
      <c r="G2" s="887"/>
      <c r="H2" s="888"/>
    </row>
    <row r="3" spans="2:8" ht="14.25" customHeight="1">
      <c r="B3" s="889"/>
      <c r="C3" s="699" t="s">
        <v>2849</v>
      </c>
      <c r="D3" s="700"/>
      <c r="E3" s="700"/>
      <c r="F3" s="700"/>
      <c r="G3" s="701"/>
      <c r="H3" s="890"/>
    </row>
    <row r="4" spans="2:8" ht="14.25" customHeight="1">
      <c r="B4" s="889"/>
      <c r="C4" s="702" t="s">
        <v>3011</v>
      </c>
      <c r="D4" s="703"/>
      <c r="E4" s="703"/>
      <c r="F4" s="703"/>
      <c r="G4" s="704"/>
      <c r="H4" s="890"/>
    </row>
    <row r="5" spans="2:8" ht="6.75" customHeight="1">
      <c r="B5" s="889"/>
      <c r="C5" s="891"/>
      <c r="D5" s="892"/>
      <c r="E5" s="892"/>
      <c r="F5" s="892"/>
      <c r="G5" s="893"/>
      <c r="H5" s="890"/>
    </row>
    <row r="6" spans="2:8" ht="12" customHeight="1">
      <c r="B6" s="889"/>
      <c r="C6" s="31"/>
      <c r="D6" s="36"/>
      <c r="E6" s="31"/>
      <c r="F6" s="31"/>
      <c r="G6" s="787" t="s">
        <v>2487</v>
      </c>
      <c r="H6" s="890"/>
    </row>
    <row r="7" spans="2:8" ht="12" customHeight="1">
      <c r="B7" s="889"/>
      <c r="C7" s="52" t="s">
        <v>962</v>
      </c>
      <c r="D7" s="52" t="s">
        <v>717</v>
      </c>
      <c r="E7" s="661" t="str">
        <f>IF('F1'!AP37="","0",YEAR('F1'!AP37)-3)</f>
        <v>0</v>
      </c>
      <c r="F7" s="661">
        <f>E7+1</f>
        <v>1</v>
      </c>
      <c r="G7" s="661">
        <f>F7+1</f>
        <v>2</v>
      </c>
      <c r="H7" s="890"/>
    </row>
    <row r="8" spans="2:8" ht="14.1" customHeight="1">
      <c r="B8" s="889"/>
      <c r="C8" s="54" t="s">
        <v>2682</v>
      </c>
      <c r="D8" s="40"/>
      <c r="E8" s="41"/>
      <c r="F8" s="41"/>
      <c r="G8" s="41"/>
      <c r="H8" s="890"/>
    </row>
    <row r="9" spans="2:8" ht="9.9499999999999993" customHeight="1">
      <c r="B9" s="889"/>
      <c r="C9" s="30" t="s">
        <v>2683</v>
      </c>
      <c r="D9" s="33"/>
      <c r="E9" s="662">
        <f>SUM(E10:E13)</f>
        <v>0</v>
      </c>
      <c r="F9" s="662">
        <f>SUM(F10:F13)</f>
        <v>0</v>
      </c>
      <c r="G9" s="662">
        <f>SUM(G10:G13)</f>
        <v>0</v>
      </c>
      <c r="H9" s="890"/>
    </row>
    <row r="10" spans="2:8" ht="9.9499999999999993" customHeight="1">
      <c r="B10" s="889"/>
      <c r="C10" s="30" t="s">
        <v>2684</v>
      </c>
      <c r="D10" s="34">
        <v>43</v>
      </c>
      <c r="E10" s="38"/>
      <c r="F10" s="38"/>
      <c r="G10" s="38"/>
      <c r="H10" s="890"/>
    </row>
    <row r="11" spans="2:8" ht="9.9499999999999993" customHeight="1">
      <c r="B11" s="889"/>
      <c r="C11" s="30" t="s">
        <v>2685</v>
      </c>
      <c r="D11" s="34">
        <v>42</v>
      </c>
      <c r="E11" s="38"/>
      <c r="F11" s="38"/>
      <c r="G11" s="38"/>
      <c r="H11" s="890"/>
    </row>
    <row r="12" spans="2:8" ht="9.9499999999999993" customHeight="1">
      <c r="B12" s="889"/>
      <c r="C12" s="30" t="s">
        <v>2686</v>
      </c>
      <c r="D12" s="34">
        <v>41</v>
      </c>
      <c r="E12" s="38"/>
      <c r="F12" s="38"/>
      <c r="G12" s="38"/>
      <c r="H12" s="890"/>
    </row>
    <row r="13" spans="2:8" ht="9.9499999999999993" customHeight="1">
      <c r="B13" s="889"/>
      <c r="C13" s="30" t="s">
        <v>2687</v>
      </c>
      <c r="D13" s="34">
        <v>44</v>
      </c>
      <c r="E13" s="38"/>
      <c r="F13" s="38"/>
      <c r="G13" s="38"/>
      <c r="H13" s="890"/>
    </row>
    <row r="14" spans="2:8" ht="9.9499999999999993" customHeight="1">
      <c r="B14" s="889"/>
      <c r="C14" s="30" t="s">
        <v>2688</v>
      </c>
      <c r="D14" s="34">
        <v>48</v>
      </c>
      <c r="E14" s="38"/>
      <c r="F14" s="38"/>
      <c r="G14" s="38"/>
      <c r="H14" s="890"/>
    </row>
    <row r="15" spans="2:8" ht="9.9499999999999993" customHeight="1">
      <c r="B15" s="889"/>
      <c r="C15" s="30" t="s">
        <v>2689</v>
      </c>
      <c r="D15" s="33"/>
      <c r="E15" s="662">
        <f>SUM(E16:E19)</f>
        <v>0</v>
      </c>
      <c r="F15" s="662">
        <f>SUM(F16:F19)</f>
        <v>0</v>
      </c>
      <c r="G15" s="662">
        <f>SUM(G16:G19)</f>
        <v>0</v>
      </c>
      <c r="H15" s="890"/>
    </row>
    <row r="16" spans="2:8" ht="9.9499999999999993" customHeight="1">
      <c r="B16" s="889"/>
      <c r="C16" s="30" t="s">
        <v>2690</v>
      </c>
      <c r="D16" s="34">
        <v>36</v>
      </c>
      <c r="E16" s="38"/>
      <c r="F16" s="38"/>
      <c r="G16" s="38"/>
      <c r="H16" s="890"/>
    </row>
    <row r="17" spans="2:8" ht="9.9499999999999993" customHeight="1">
      <c r="B17" s="889"/>
      <c r="C17" s="30" t="s">
        <v>2691</v>
      </c>
      <c r="D17" s="34" t="s">
        <v>2692</v>
      </c>
      <c r="E17" s="38"/>
      <c r="F17" s="38"/>
      <c r="G17" s="38"/>
      <c r="H17" s="890"/>
    </row>
    <row r="18" spans="2:8" ht="9.9499999999999993" customHeight="1">
      <c r="B18" s="889"/>
      <c r="C18" s="30" t="s">
        <v>2693</v>
      </c>
      <c r="D18" s="34">
        <v>32</v>
      </c>
      <c r="E18" s="38"/>
      <c r="F18" s="38"/>
      <c r="G18" s="38"/>
      <c r="H18" s="890"/>
    </row>
    <row r="19" spans="2:8" ht="9.9499999999999993" customHeight="1">
      <c r="B19" s="889"/>
      <c r="C19" s="30" t="s">
        <v>2694</v>
      </c>
      <c r="D19" s="34">
        <v>34</v>
      </c>
      <c r="E19" s="38"/>
      <c r="F19" s="38"/>
      <c r="G19" s="38"/>
      <c r="H19" s="890"/>
    </row>
    <row r="20" spans="2:8" ht="9.9499999999999993" customHeight="1">
      <c r="B20" s="889"/>
      <c r="C20" s="30" t="s">
        <v>2695</v>
      </c>
      <c r="D20" s="34">
        <v>39</v>
      </c>
      <c r="E20" s="38"/>
      <c r="F20" s="38"/>
      <c r="G20" s="38"/>
      <c r="H20" s="890"/>
    </row>
    <row r="21" spans="2:8" ht="9.9499999999999993" customHeight="1">
      <c r="B21" s="889"/>
      <c r="C21" s="30" t="s">
        <v>2696</v>
      </c>
      <c r="D21" s="34" t="s">
        <v>725</v>
      </c>
      <c r="E21" s="38"/>
      <c r="F21" s="38"/>
      <c r="G21" s="38"/>
      <c r="H21" s="890"/>
    </row>
    <row r="22" spans="2:8" ht="9.9499999999999993" customHeight="1">
      <c r="B22" s="889"/>
      <c r="C22" s="30" t="s">
        <v>2697</v>
      </c>
      <c r="D22" s="33"/>
      <c r="E22" s="662">
        <f>SUM(E23:E24)</f>
        <v>0</v>
      </c>
      <c r="F22" s="662">
        <f>SUM(F23:F24)</f>
        <v>0</v>
      </c>
      <c r="G22" s="662">
        <f>SUM(G23:G24)</f>
        <v>0</v>
      </c>
      <c r="H22" s="890"/>
    </row>
    <row r="23" spans="2:8" ht="9.9499999999999993" customHeight="1">
      <c r="B23" s="889"/>
      <c r="C23" s="30" t="s">
        <v>2698</v>
      </c>
      <c r="D23" s="34">
        <v>21</v>
      </c>
      <c r="E23" s="38"/>
      <c r="F23" s="38"/>
      <c r="G23" s="38"/>
      <c r="H23" s="890"/>
    </row>
    <row r="24" spans="2:8" ht="9.9499999999999993" customHeight="1">
      <c r="B24" s="889"/>
      <c r="C24" s="30" t="s">
        <v>2699</v>
      </c>
      <c r="D24" s="34" t="s">
        <v>2700</v>
      </c>
      <c r="E24" s="38"/>
      <c r="F24" s="38"/>
      <c r="G24" s="38"/>
      <c r="H24" s="890"/>
    </row>
    <row r="25" spans="2:8" ht="9.9499999999999993" customHeight="1">
      <c r="B25" s="889"/>
      <c r="C25" s="30" t="s">
        <v>2701</v>
      </c>
      <c r="D25" s="34">
        <v>28</v>
      </c>
      <c r="E25" s="38"/>
      <c r="F25" s="38"/>
      <c r="G25" s="38"/>
      <c r="H25" s="890"/>
    </row>
    <row r="26" spans="2:8" ht="9.9499999999999993" customHeight="1">
      <c r="B26" s="889"/>
      <c r="C26" s="30" t="s">
        <v>2702</v>
      </c>
      <c r="D26" s="34" t="s">
        <v>2703</v>
      </c>
      <c r="E26" s="38"/>
      <c r="F26" s="38"/>
      <c r="G26" s="38"/>
      <c r="H26" s="890"/>
    </row>
    <row r="27" spans="2:8" ht="9.9499999999999993" customHeight="1">
      <c r="B27" s="889"/>
      <c r="C27" s="30" t="s">
        <v>2704</v>
      </c>
      <c r="D27" s="34">
        <v>27</v>
      </c>
      <c r="E27" s="38"/>
      <c r="F27" s="38"/>
      <c r="G27" s="38"/>
      <c r="H27" s="890"/>
    </row>
    <row r="28" spans="2:8" ht="9.9499999999999993" customHeight="1">
      <c r="B28" s="889"/>
      <c r="C28" s="37" t="s">
        <v>2705</v>
      </c>
      <c r="D28" s="35" t="s">
        <v>2049</v>
      </c>
      <c r="E28" s="663">
        <f>E9-E14+E15+E20+E21+E22+E25+E26+E27</f>
        <v>0</v>
      </c>
      <c r="F28" s="663">
        <f>F9-F14+F15+F20+F21+F22+F25+F26+F27</f>
        <v>0</v>
      </c>
      <c r="G28" s="663">
        <f>G9-G14+G15+G20+G21+G22+G25+G26+G27</f>
        <v>0</v>
      </c>
      <c r="H28" s="890"/>
    </row>
    <row r="29" spans="2:8" ht="12" customHeight="1">
      <c r="B29" s="889"/>
      <c r="C29" s="55" t="s">
        <v>2706</v>
      </c>
      <c r="D29" s="33"/>
      <c r="E29" s="38"/>
      <c r="F29" s="38"/>
      <c r="G29" s="38"/>
      <c r="H29" s="890"/>
    </row>
    <row r="30" spans="2:8" ht="9.9499999999999993" customHeight="1">
      <c r="B30" s="889"/>
      <c r="C30" s="30" t="s">
        <v>2707</v>
      </c>
      <c r="D30" s="34" t="s">
        <v>2708</v>
      </c>
      <c r="E30" s="38"/>
      <c r="F30" s="38"/>
      <c r="G30" s="38"/>
      <c r="H30" s="890"/>
    </row>
    <row r="31" spans="2:8" ht="9.9499999999999993" customHeight="1">
      <c r="B31" s="889"/>
      <c r="C31" s="30" t="s">
        <v>2709</v>
      </c>
      <c r="D31" s="34">
        <v>53</v>
      </c>
      <c r="E31" s="38"/>
      <c r="F31" s="38"/>
      <c r="G31" s="38"/>
      <c r="H31" s="890"/>
    </row>
    <row r="32" spans="2:8" ht="9.9499999999999993" customHeight="1">
      <c r="B32" s="889"/>
      <c r="C32" s="30" t="s">
        <v>2710</v>
      </c>
      <c r="D32" s="34" t="s">
        <v>2711</v>
      </c>
      <c r="E32" s="38"/>
      <c r="F32" s="38"/>
      <c r="G32" s="38"/>
      <c r="H32" s="890"/>
    </row>
    <row r="33" spans="2:8" ht="9.9499999999999993" customHeight="1">
      <c r="B33" s="889"/>
      <c r="C33" s="30" t="s">
        <v>2712</v>
      </c>
      <c r="D33" s="34">
        <v>88</v>
      </c>
      <c r="E33" s="38"/>
      <c r="F33" s="38"/>
      <c r="G33" s="38"/>
      <c r="H33" s="890"/>
    </row>
    <row r="34" spans="2:8" ht="9.9499999999999993" customHeight="1">
      <c r="B34" s="889"/>
      <c r="C34" s="30" t="s">
        <v>2713</v>
      </c>
      <c r="D34" s="34">
        <v>89</v>
      </c>
      <c r="E34" s="38"/>
      <c r="F34" s="38"/>
      <c r="G34" s="39"/>
      <c r="H34" s="890"/>
    </row>
    <row r="35" spans="2:8" ht="9.9499999999999993" customHeight="1">
      <c r="B35" s="889"/>
      <c r="C35" s="37" t="s">
        <v>2714</v>
      </c>
      <c r="D35" s="35" t="s">
        <v>2049</v>
      </c>
      <c r="E35" s="663">
        <f>SUM(E30:E34)</f>
        <v>0</v>
      </c>
      <c r="F35" s="663">
        <f>SUM(F30:F34)</f>
        <v>0</v>
      </c>
      <c r="G35" s="663">
        <f>SUM(G30:G34)</f>
        <v>0</v>
      </c>
      <c r="H35" s="890"/>
    </row>
    <row r="36" spans="2:8" ht="12" customHeight="1">
      <c r="B36" s="889"/>
      <c r="C36" s="55" t="s">
        <v>2715</v>
      </c>
      <c r="D36" s="33"/>
      <c r="E36" s="38"/>
      <c r="F36" s="38"/>
      <c r="G36" s="38"/>
      <c r="H36" s="890"/>
    </row>
    <row r="37" spans="2:8" ht="9.9499999999999993" customHeight="1">
      <c r="B37" s="889"/>
      <c r="C37" s="30" t="s">
        <v>2716</v>
      </c>
      <c r="D37" s="34">
        <v>29</v>
      </c>
      <c r="E37" s="38"/>
      <c r="F37" s="38"/>
      <c r="G37" s="38"/>
      <c r="H37" s="890"/>
    </row>
    <row r="38" spans="2:8" ht="9.9499999999999993" customHeight="1">
      <c r="B38" s="889"/>
      <c r="C38" s="30" t="s">
        <v>2717</v>
      </c>
      <c r="D38" s="34" t="s">
        <v>725</v>
      </c>
      <c r="E38" s="662">
        <f>SUM(E39:E42)</f>
        <v>0</v>
      </c>
      <c r="F38" s="662">
        <f>SUM(F39:F42)</f>
        <v>0</v>
      </c>
      <c r="G38" s="662">
        <f>SUM(G39:G42)</f>
        <v>0</v>
      </c>
      <c r="H38" s="890"/>
    </row>
    <row r="39" spans="2:8" ht="9.9499999999999993" customHeight="1">
      <c r="B39" s="889"/>
      <c r="C39" s="30" t="s">
        <v>2718</v>
      </c>
      <c r="D39" s="34" t="s">
        <v>2049</v>
      </c>
      <c r="E39" s="38"/>
      <c r="F39" s="38"/>
      <c r="G39" s="38"/>
      <c r="H39" s="890"/>
    </row>
    <row r="40" spans="2:8" ht="9.9499999999999993" customHeight="1">
      <c r="B40" s="889"/>
      <c r="C40" s="30" t="s">
        <v>2719</v>
      </c>
      <c r="D40" s="34" t="s">
        <v>2049</v>
      </c>
      <c r="E40" s="38"/>
      <c r="F40" s="38"/>
      <c r="G40" s="38"/>
      <c r="H40" s="890"/>
    </row>
    <row r="41" spans="2:8" ht="9.9499999999999993" customHeight="1">
      <c r="B41" s="889"/>
      <c r="C41" s="30" t="s">
        <v>2720</v>
      </c>
      <c r="D41" s="34" t="s">
        <v>2049</v>
      </c>
      <c r="E41" s="38"/>
      <c r="F41" s="38"/>
      <c r="G41" s="38"/>
      <c r="H41" s="890"/>
    </row>
    <row r="42" spans="2:8" ht="9.9499999999999993" customHeight="1">
      <c r="B42" s="889"/>
      <c r="C42" s="30" t="s">
        <v>2721</v>
      </c>
      <c r="D42" s="34" t="s">
        <v>2049</v>
      </c>
      <c r="E42" s="38"/>
      <c r="F42" s="38"/>
      <c r="G42" s="38"/>
      <c r="H42" s="890"/>
    </row>
    <row r="43" spans="2:8" ht="9.9499999999999993" customHeight="1">
      <c r="B43" s="889"/>
      <c r="C43" s="30" t="s">
        <v>330</v>
      </c>
      <c r="D43" s="34" t="s">
        <v>2049</v>
      </c>
      <c r="E43" s="662">
        <f>SUM(E44:E47)</f>
        <v>0</v>
      </c>
      <c r="F43" s="662">
        <f>SUM(F44:F47)</f>
        <v>0</v>
      </c>
      <c r="G43" s="662">
        <f>SUM(G44:G47)</f>
        <v>0</v>
      </c>
      <c r="H43" s="890"/>
    </row>
    <row r="44" spans="2:8" ht="9.9499999999999993" customHeight="1">
      <c r="B44" s="889"/>
      <c r="C44" s="30" t="s">
        <v>331</v>
      </c>
      <c r="D44" s="34">
        <v>23</v>
      </c>
      <c r="E44" s="38"/>
      <c r="F44" s="38"/>
      <c r="G44" s="38"/>
      <c r="H44" s="890"/>
    </row>
    <row r="45" spans="2:8" ht="9.9499999999999993" customHeight="1">
      <c r="B45" s="889"/>
      <c r="C45" s="30" t="s">
        <v>332</v>
      </c>
      <c r="D45" s="34">
        <v>22</v>
      </c>
      <c r="E45" s="38"/>
      <c r="F45" s="38"/>
      <c r="G45" s="38"/>
      <c r="H45" s="890"/>
    </row>
    <row r="46" spans="2:8" ht="9.9499999999999993" customHeight="1">
      <c r="B46" s="889"/>
      <c r="C46" s="30" t="s">
        <v>333</v>
      </c>
      <c r="D46" s="34">
        <v>24</v>
      </c>
      <c r="E46" s="38"/>
      <c r="F46" s="38"/>
      <c r="G46" s="38"/>
      <c r="H46" s="890"/>
    </row>
    <row r="47" spans="2:8" ht="9.9499999999999993" customHeight="1">
      <c r="B47" s="889"/>
      <c r="C47" s="30" t="s">
        <v>334</v>
      </c>
      <c r="D47" s="34" t="s">
        <v>335</v>
      </c>
      <c r="E47" s="38"/>
      <c r="F47" s="38"/>
      <c r="G47" s="38"/>
      <c r="H47" s="890"/>
    </row>
    <row r="48" spans="2:8" ht="9.9499999999999993" customHeight="1">
      <c r="B48" s="889"/>
      <c r="C48" s="30" t="s">
        <v>336</v>
      </c>
      <c r="D48" s="34">
        <v>27</v>
      </c>
      <c r="E48" s="38"/>
      <c r="F48" s="38"/>
      <c r="G48" s="39"/>
      <c r="H48" s="890"/>
    </row>
    <row r="49" spans="2:8" ht="9.9499999999999993" customHeight="1">
      <c r="B49" s="889"/>
      <c r="C49" s="37" t="s">
        <v>2267</v>
      </c>
      <c r="D49" s="35" t="s">
        <v>2049</v>
      </c>
      <c r="E49" s="663">
        <f>E37+E38+E43+E48</f>
        <v>0</v>
      </c>
      <c r="F49" s="663">
        <f>F37+F38+F43+F48</f>
        <v>0</v>
      </c>
      <c r="G49" s="663">
        <f>G37+G38+G43+G48</f>
        <v>0</v>
      </c>
      <c r="H49" s="890"/>
    </row>
    <row r="50" spans="2:8" ht="9.9499999999999993" customHeight="1">
      <c r="B50" s="889"/>
      <c r="C50" s="37" t="s">
        <v>2268</v>
      </c>
      <c r="D50" s="35" t="s">
        <v>2049</v>
      </c>
      <c r="E50" s="663">
        <f>E35+E49</f>
        <v>0</v>
      </c>
      <c r="F50" s="663">
        <f>F35+F49</f>
        <v>0</v>
      </c>
      <c r="G50" s="663">
        <f>G35+G49</f>
        <v>0</v>
      </c>
      <c r="H50" s="890"/>
    </row>
    <row r="51" spans="2:8" ht="6" customHeight="1">
      <c r="B51" s="889"/>
      <c r="C51" s="31"/>
      <c r="D51" s="36"/>
      <c r="E51" s="31"/>
      <c r="F51" s="31"/>
      <c r="G51" s="31"/>
      <c r="H51" s="890"/>
    </row>
    <row r="52" spans="2:8" ht="9.9499999999999993" customHeight="1">
      <c r="B52" s="889"/>
      <c r="C52" s="37" t="s">
        <v>2269</v>
      </c>
      <c r="D52" s="35">
        <v>55</v>
      </c>
      <c r="E52" s="315"/>
      <c r="F52" s="315"/>
      <c r="G52" s="315"/>
      <c r="H52" s="890"/>
    </row>
    <row r="53" spans="2:8" ht="9.9499999999999993" customHeight="1">
      <c r="B53" s="889"/>
      <c r="C53" s="894" t="s">
        <v>2270</v>
      </c>
      <c r="D53" s="36"/>
      <c r="E53" s="31"/>
      <c r="F53" s="31"/>
      <c r="G53" s="31"/>
      <c r="H53" s="890"/>
    </row>
    <row r="54" spans="2:8" ht="9.9499999999999993" customHeight="1">
      <c r="B54" s="889"/>
      <c r="C54" s="894" t="s">
        <v>2271</v>
      </c>
      <c r="D54" s="36"/>
      <c r="E54" s="31"/>
      <c r="F54" s="31"/>
      <c r="G54" s="31"/>
      <c r="H54" s="890"/>
    </row>
    <row r="55" spans="2:8">
      <c r="B55" s="889"/>
      <c r="C55" s="31"/>
      <c r="D55" s="36"/>
      <c r="E55" s="31"/>
      <c r="F55" s="31"/>
      <c r="G55" s="31"/>
      <c r="H55" s="890"/>
    </row>
    <row r="56" spans="2:8">
      <c r="B56" s="889"/>
      <c r="C56" s="31"/>
      <c r="D56" s="36"/>
      <c r="E56" s="31"/>
      <c r="F56" s="31"/>
      <c r="G56" s="31"/>
      <c r="H56" s="890"/>
    </row>
    <row r="57" spans="2:8">
      <c r="B57" s="889"/>
      <c r="C57" s="31"/>
      <c r="D57" s="36"/>
      <c r="E57" s="31"/>
      <c r="F57" s="31"/>
      <c r="G57" s="31"/>
      <c r="H57" s="890"/>
    </row>
    <row r="58" spans="2:8">
      <c r="B58" s="889"/>
      <c r="C58" s="31"/>
      <c r="D58" s="36"/>
      <c r="E58" s="31"/>
      <c r="F58" s="31"/>
      <c r="G58" s="31"/>
      <c r="H58" s="890"/>
    </row>
    <row r="59" spans="2:8">
      <c r="B59" s="889"/>
      <c r="C59" s="31"/>
      <c r="D59" s="36"/>
      <c r="E59" s="31"/>
      <c r="F59" s="31"/>
      <c r="G59" s="31"/>
      <c r="H59" s="890"/>
    </row>
    <row r="60" spans="2:8">
      <c r="B60" s="889"/>
      <c r="C60" s="31"/>
      <c r="D60" s="36"/>
      <c r="E60" s="31"/>
      <c r="F60" s="31"/>
      <c r="G60" s="31"/>
      <c r="H60" s="890"/>
    </row>
    <row r="61" spans="2:8">
      <c r="B61" s="889"/>
      <c r="C61" s="31"/>
      <c r="D61" s="36"/>
      <c r="E61" s="31"/>
      <c r="F61" s="31"/>
      <c r="G61" s="31"/>
      <c r="H61" s="890"/>
    </row>
    <row r="62" spans="2:8">
      <c r="B62" s="889"/>
      <c r="C62" s="31"/>
      <c r="D62" s="36"/>
      <c r="E62" s="31"/>
      <c r="F62" s="31"/>
      <c r="G62" s="31"/>
      <c r="H62" s="890"/>
    </row>
    <row r="63" spans="2:8">
      <c r="B63" s="889"/>
      <c r="C63" s="31"/>
      <c r="D63" s="36"/>
      <c r="E63" s="31"/>
      <c r="F63" s="31"/>
      <c r="G63" s="31"/>
      <c r="H63" s="890"/>
    </row>
    <row r="64" spans="2:8">
      <c r="B64" s="889"/>
      <c r="C64" s="31"/>
      <c r="D64" s="36"/>
      <c r="E64" s="31"/>
      <c r="F64" s="31"/>
      <c r="G64" s="31"/>
      <c r="H64" s="890"/>
    </row>
    <row r="65" spans="2:9">
      <c r="B65" s="889"/>
      <c r="C65" s="31"/>
      <c r="D65" s="36"/>
      <c r="E65" s="31"/>
      <c r="F65" s="31"/>
      <c r="G65" s="31"/>
      <c r="H65" s="890"/>
    </row>
    <row r="66" spans="2:9">
      <c r="B66" s="889"/>
      <c r="C66" s="31"/>
      <c r="D66" s="36"/>
      <c r="E66" s="31"/>
      <c r="F66" s="31"/>
      <c r="G66" s="31"/>
      <c r="H66" s="890"/>
    </row>
    <row r="67" spans="2:9">
      <c r="B67" s="889"/>
      <c r="C67" s="31"/>
      <c r="D67" s="36"/>
      <c r="E67" s="31"/>
      <c r="F67" s="31"/>
      <c r="G67" s="31"/>
      <c r="H67" s="890"/>
    </row>
    <row r="68" spans="2:9">
      <c r="B68" s="889"/>
      <c r="C68" s="31"/>
      <c r="D68" s="36"/>
      <c r="E68" s="31"/>
      <c r="F68" s="31"/>
      <c r="G68" s="31"/>
      <c r="H68" s="890"/>
    </row>
    <row r="69" spans="2:9">
      <c r="B69" s="889"/>
      <c r="C69" s="31"/>
      <c r="D69" s="36"/>
      <c r="E69" s="31"/>
      <c r="F69" s="31"/>
      <c r="G69" s="31"/>
      <c r="H69" s="890"/>
    </row>
    <row r="70" spans="2:9">
      <c r="B70" s="889"/>
      <c r="C70" s="31"/>
      <c r="D70" s="36"/>
      <c r="E70" s="31"/>
      <c r="F70" s="31"/>
      <c r="G70" s="31"/>
      <c r="H70" s="890"/>
    </row>
    <row r="71" spans="2:9">
      <c r="B71" s="889"/>
      <c r="C71" s="31"/>
      <c r="D71" s="36"/>
      <c r="E71" s="31"/>
      <c r="F71" s="31"/>
      <c r="G71" s="31"/>
      <c r="H71" s="890"/>
    </row>
    <row r="72" spans="2:9">
      <c r="B72" s="895"/>
      <c r="C72" s="896"/>
      <c r="D72" s="897"/>
      <c r="E72" s="896"/>
      <c r="F72" s="896"/>
      <c r="G72" s="896"/>
      <c r="H72" s="898"/>
    </row>
    <row r="75" spans="2:9" ht="12.75">
      <c r="B75" s="906" t="s">
        <v>4338</v>
      </c>
      <c r="C75" s="907"/>
      <c r="D75" s="907"/>
      <c r="E75" s="907"/>
      <c r="F75" s="907"/>
      <c r="G75" s="907"/>
      <c r="H75" s="908"/>
      <c r="I75" s="309"/>
    </row>
    <row r="76" spans="2:9" ht="6.75" customHeight="1">
      <c r="B76" s="836"/>
      <c r="C76" s="759"/>
      <c r="D76" s="745"/>
      <c r="E76" s="734"/>
      <c r="F76" s="734"/>
      <c r="G76" s="734"/>
      <c r="H76" s="734"/>
    </row>
    <row r="77" spans="2:9" ht="11.25">
      <c r="B77" s="729">
        <f>'F1'!$K$17</f>
        <v>0</v>
      </c>
      <c r="C77" s="730"/>
      <c r="D77" s="730"/>
      <c r="E77" s="730"/>
      <c r="F77" s="730"/>
      <c r="G77" s="730"/>
      <c r="H77" s="731"/>
    </row>
    <row r="80" spans="2:9" ht="12.75">
      <c r="H80" s="309" t="s">
        <v>5434</v>
      </c>
    </row>
  </sheetData>
  <phoneticPr fontId="0" type="noConversion"/>
  <printOptions horizontalCentered="1" verticalCentered="1" gridLinesSet="0"/>
  <pageMargins left="0.74803149606299213" right="0.74803149606299213" top="0.94488188976377963" bottom="0.82677165354330717" header="0.6692913385826772" footer="1.1811023622047245"/>
  <pageSetup paperSize="9" scale="89" orientation="portrait" horizontalDpi="4294967292" verticalDpi="4294967292"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B2:AZ131"/>
  <sheetViews>
    <sheetView showGridLines="0" topLeftCell="A29" zoomScaleNormal="100" zoomScaleSheetLayoutView="100" workbookViewId="0">
      <selection activeCell="P43" sqref="P43:V43"/>
    </sheetView>
  </sheetViews>
  <sheetFormatPr defaultColWidth="7.85546875" defaultRowHeight="12.75"/>
  <cols>
    <col min="1" max="1" width="1" style="238" customWidth="1"/>
    <col min="2" max="2" width="1.42578125" style="238" customWidth="1"/>
    <col min="3" max="7" width="1.7109375" style="238" customWidth="1"/>
    <col min="8" max="8" width="3.42578125" style="238" customWidth="1"/>
    <col min="9" max="9" width="3" style="238" customWidth="1"/>
    <col min="10" max="10" width="2.5703125" style="238" customWidth="1"/>
    <col min="11" max="11" width="1.7109375" style="238" customWidth="1"/>
    <col min="12" max="12" width="3.28515625" style="238" customWidth="1"/>
    <col min="13" max="14" width="1.7109375" style="238" customWidth="1"/>
    <col min="15" max="15" width="7" style="238" customWidth="1"/>
    <col min="16" max="27" width="1.7109375" style="238" customWidth="1"/>
    <col min="28" max="28" width="3.28515625" style="238" customWidth="1"/>
    <col min="29" max="29" width="3.42578125" style="238" customWidth="1"/>
    <col min="30" max="30" width="5.85546875" style="238" customWidth="1"/>
    <col min="31" max="39" width="1.7109375" style="238" customWidth="1"/>
    <col min="40" max="40" width="2.28515625" style="238" customWidth="1"/>
    <col min="41" max="41" width="6.85546875" style="238" customWidth="1"/>
    <col min="42" max="48" width="1.7109375" style="238" customWidth="1"/>
    <col min="49" max="49" width="3" style="238" customWidth="1"/>
    <col min="50" max="50" width="1.42578125" style="238" customWidth="1"/>
    <col min="51" max="51" width="7.85546875" style="238"/>
    <col min="52" max="52" width="0" style="238" hidden="1" customWidth="1"/>
    <col min="53" max="16384" width="7.85546875" style="238"/>
  </cols>
  <sheetData>
    <row r="2" spans="2:49" ht="3.75" customHeight="1">
      <c r="B2" s="239"/>
      <c r="C2" s="240"/>
      <c r="D2" s="240"/>
      <c r="E2" s="240"/>
      <c r="F2" s="240"/>
      <c r="G2" s="240"/>
      <c r="H2" s="240"/>
      <c r="I2" s="240"/>
      <c r="J2" s="240"/>
      <c r="K2" s="240"/>
      <c r="L2" s="240"/>
      <c r="M2" s="240"/>
      <c r="N2" s="240"/>
      <c r="O2" s="240"/>
      <c r="P2" s="240"/>
      <c r="Q2" s="240"/>
      <c r="R2" s="240"/>
      <c r="S2" s="240"/>
      <c r="T2" s="240"/>
      <c r="U2" s="240"/>
      <c r="V2" s="240"/>
      <c r="W2" s="240"/>
      <c r="X2" s="240"/>
      <c r="Y2" s="240"/>
      <c r="Z2" s="240"/>
      <c r="AA2" s="240"/>
      <c r="AB2" s="240"/>
      <c r="AC2" s="240"/>
      <c r="AD2" s="240"/>
      <c r="AE2" s="240"/>
      <c r="AF2" s="240"/>
      <c r="AG2" s="240"/>
      <c r="AH2" s="240"/>
      <c r="AI2" s="240"/>
      <c r="AJ2" s="240"/>
      <c r="AK2" s="240"/>
      <c r="AL2" s="240"/>
      <c r="AM2" s="240"/>
      <c r="AN2" s="240"/>
      <c r="AO2" s="240"/>
      <c r="AP2" s="240"/>
      <c r="AQ2" s="240"/>
      <c r="AR2" s="240"/>
      <c r="AS2" s="240"/>
      <c r="AT2" s="240"/>
      <c r="AU2" s="240"/>
      <c r="AV2" s="240"/>
      <c r="AW2" s="241"/>
    </row>
    <row r="3" spans="2:49">
      <c r="B3" s="242"/>
      <c r="C3" s="246"/>
      <c r="D3" s="246"/>
      <c r="E3" s="246"/>
      <c r="F3" s="246"/>
      <c r="G3" s="246"/>
      <c r="H3" s="246"/>
      <c r="I3" s="246"/>
      <c r="J3" s="246"/>
      <c r="K3" s="246"/>
      <c r="L3" s="246"/>
      <c r="M3" s="246"/>
      <c r="N3" s="246"/>
      <c r="O3" s="246"/>
      <c r="P3" s="246"/>
      <c r="Q3" s="246"/>
      <c r="R3" s="246"/>
      <c r="S3" s="246"/>
      <c r="T3" s="246"/>
      <c r="U3" s="246"/>
      <c r="V3" s="246"/>
      <c r="W3" s="246"/>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3"/>
    </row>
    <row r="4" spans="2:49">
      <c r="B4" s="242"/>
      <c r="C4" s="246"/>
      <c r="D4" s="246"/>
      <c r="E4" s="246"/>
      <c r="F4" s="246"/>
      <c r="G4" s="246"/>
      <c r="H4" s="246"/>
      <c r="I4" s="246"/>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3"/>
    </row>
    <row r="5" spans="2:49">
      <c r="B5" s="242"/>
      <c r="C5" s="246"/>
      <c r="D5" s="246"/>
      <c r="E5" s="246"/>
      <c r="F5" s="246"/>
      <c r="G5" s="246"/>
      <c r="H5" s="246"/>
      <c r="I5" s="246"/>
      <c r="J5" s="246"/>
      <c r="K5" s="246"/>
      <c r="L5" s="246"/>
      <c r="M5" s="246"/>
      <c r="N5" s="246"/>
      <c r="O5" s="246"/>
      <c r="P5" s="246"/>
      <c r="Q5" s="246"/>
      <c r="R5" s="246"/>
      <c r="S5" s="246"/>
      <c r="T5" s="246"/>
      <c r="U5" s="246"/>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3"/>
    </row>
    <row r="6" spans="2:49" ht="6" customHeight="1">
      <c r="B6" s="556"/>
      <c r="C6" s="565"/>
      <c r="D6" s="565"/>
      <c r="E6" s="565"/>
      <c r="F6" s="565"/>
      <c r="G6" s="565"/>
      <c r="H6" s="565"/>
      <c r="I6" s="565"/>
      <c r="J6" s="565"/>
      <c r="K6" s="565"/>
      <c r="L6" s="565"/>
      <c r="M6" s="565"/>
      <c r="N6" s="565"/>
      <c r="O6" s="565"/>
      <c r="P6" s="565"/>
      <c r="Q6" s="565"/>
      <c r="R6" s="565"/>
      <c r="S6" s="565"/>
      <c r="T6" s="565"/>
      <c r="U6" s="565"/>
      <c r="V6" s="565"/>
      <c r="W6" s="565"/>
      <c r="X6" s="565"/>
      <c r="Y6" s="565"/>
      <c r="Z6" s="565"/>
      <c r="AA6" s="565"/>
      <c r="AB6" s="565"/>
      <c r="AC6" s="565"/>
      <c r="AD6" s="565"/>
      <c r="AE6" s="565"/>
      <c r="AF6" s="565"/>
      <c r="AG6" s="565"/>
      <c r="AH6" s="565"/>
      <c r="AI6" s="565"/>
      <c r="AJ6" s="565"/>
      <c r="AK6" s="565"/>
      <c r="AL6" s="565"/>
      <c r="AM6" s="565"/>
      <c r="AN6" s="565"/>
      <c r="AO6" s="565"/>
      <c r="AP6" s="565"/>
      <c r="AQ6" s="565"/>
      <c r="AR6" s="565"/>
      <c r="AS6" s="565"/>
      <c r="AT6" s="565"/>
      <c r="AU6" s="565"/>
      <c r="AV6" s="565"/>
      <c r="AW6" s="557"/>
    </row>
    <row r="7" spans="2:49" ht="8.25" customHeight="1">
      <c r="B7" s="556"/>
      <c r="C7" s="565"/>
      <c r="D7" s="565"/>
      <c r="E7" s="565"/>
      <c r="F7" s="565"/>
      <c r="G7" s="565"/>
      <c r="H7" s="565"/>
      <c r="I7" s="565"/>
      <c r="J7" s="565"/>
      <c r="K7" s="565"/>
      <c r="L7" s="565"/>
      <c r="M7" s="565"/>
      <c r="N7" s="565"/>
      <c r="O7" s="565"/>
      <c r="P7" s="565"/>
      <c r="Q7" s="565"/>
      <c r="R7" s="565"/>
      <c r="S7" s="565"/>
      <c r="T7" s="565"/>
      <c r="U7" s="565"/>
      <c r="V7" s="565"/>
      <c r="W7" s="565"/>
      <c r="X7" s="565"/>
      <c r="Y7" s="565"/>
      <c r="Z7" s="565"/>
      <c r="AA7" s="565"/>
      <c r="AB7" s="565"/>
      <c r="AC7" s="565"/>
      <c r="AD7" s="565"/>
      <c r="AE7" s="565"/>
      <c r="AF7" s="565"/>
      <c r="AG7" s="565"/>
      <c r="AH7" s="565"/>
      <c r="AI7" s="565"/>
      <c r="AJ7" s="565"/>
      <c r="AK7" s="565"/>
      <c r="AL7" s="565"/>
      <c r="AM7" s="565"/>
      <c r="AN7" s="565"/>
      <c r="AO7" s="565"/>
      <c r="AP7" s="565"/>
      <c r="AQ7" s="565"/>
      <c r="AR7" s="565"/>
      <c r="AS7" s="565"/>
      <c r="AT7" s="565"/>
      <c r="AU7" s="565"/>
      <c r="AV7" s="565"/>
      <c r="AW7" s="557"/>
    </row>
    <row r="8" spans="2:49" ht="15">
      <c r="B8" s="556"/>
      <c r="C8" s="1790" t="s">
        <v>2466</v>
      </c>
      <c r="D8" s="1790"/>
      <c r="E8" s="1790"/>
      <c r="F8" s="1790"/>
      <c r="G8" s="1790"/>
      <c r="H8" s="1790"/>
      <c r="I8" s="1790"/>
      <c r="J8" s="1790"/>
      <c r="K8" s="1790"/>
      <c r="L8" s="1790"/>
      <c r="M8" s="1790"/>
      <c r="N8" s="1790"/>
      <c r="O8" s="1790"/>
      <c r="P8" s="1790"/>
      <c r="Q8" s="1790"/>
      <c r="R8" s="1790"/>
      <c r="S8" s="1790"/>
      <c r="T8" s="1790"/>
      <c r="U8" s="1790"/>
      <c r="V8" s="1790"/>
      <c r="W8" s="1790"/>
      <c r="X8" s="1790"/>
      <c r="Y8" s="1790"/>
      <c r="Z8" s="1790"/>
      <c r="AA8" s="1790"/>
      <c r="AB8" s="1790"/>
      <c r="AC8" s="1790"/>
      <c r="AD8" s="1790"/>
      <c r="AE8" s="1790"/>
      <c r="AF8" s="1790"/>
      <c r="AG8" s="1790"/>
      <c r="AH8" s="1790"/>
      <c r="AI8" s="1790"/>
      <c r="AJ8" s="1790"/>
      <c r="AK8" s="1790"/>
      <c r="AL8" s="1790"/>
      <c r="AM8" s="1790"/>
      <c r="AN8" s="1790"/>
      <c r="AO8" s="1790"/>
      <c r="AP8" s="1790"/>
      <c r="AQ8" s="1790"/>
      <c r="AR8" s="1790"/>
      <c r="AS8" s="1790"/>
      <c r="AT8" s="1790"/>
      <c r="AU8" s="1790"/>
      <c r="AV8" s="1790"/>
      <c r="AW8" s="557"/>
    </row>
    <row r="9" spans="2:49" ht="6" customHeight="1">
      <c r="B9" s="556"/>
      <c r="C9" s="1791"/>
      <c r="D9" s="1791"/>
      <c r="E9" s="1791"/>
      <c r="F9" s="1791"/>
      <c r="G9" s="1791"/>
      <c r="H9" s="1791"/>
      <c r="I9" s="1791"/>
      <c r="J9" s="1791"/>
      <c r="K9" s="1791"/>
      <c r="L9" s="1791"/>
      <c r="M9" s="1791"/>
      <c r="N9" s="1791"/>
      <c r="O9" s="1791"/>
      <c r="P9" s="1791"/>
      <c r="Q9" s="1791"/>
      <c r="R9" s="1791"/>
      <c r="S9" s="1791"/>
      <c r="T9" s="1791"/>
      <c r="U9" s="1791"/>
      <c r="V9" s="1791"/>
      <c r="W9" s="1791"/>
      <c r="X9" s="1791"/>
      <c r="Y9" s="1791"/>
      <c r="Z9" s="1791"/>
      <c r="AA9" s="1791"/>
      <c r="AB9" s="1791"/>
      <c r="AC9" s="1791"/>
      <c r="AD9" s="1791"/>
      <c r="AE9" s="1791"/>
      <c r="AF9" s="1791"/>
      <c r="AG9" s="1791"/>
      <c r="AH9" s="1791"/>
      <c r="AI9" s="1791"/>
      <c r="AJ9" s="1791"/>
      <c r="AK9" s="1791"/>
      <c r="AL9" s="1791"/>
      <c r="AM9" s="1791"/>
      <c r="AN9" s="1791"/>
      <c r="AO9" s="1791"/>
      <c r="AP9" s="1791"/>
      <c r="AQ9" s="1791"/>
      <c r="AR9" s="1791"/>
      <c r="AS9" s="1791"/>
      <c r="AT9" s="1791"/>
      <c r="AU9" s="1791"/>
      <c r="AV9" s="1791"/>
      <c r="AW9" s="557"/>
    </row>
    <row r="10" spans="2:49">
      <c r="B10" s="556"/>
      <c r="C10" s="563" t="s">
        <v>4195</v>
      </c>
      <c r="D10" s="563"/>
      <c r="E10" s="563"/>
      <c r="F10" s="563"/>
      <c r="G10" s="563"/>
      <c r="H10" s="563"/>
      <c r="I10" s="563"/>
      <c r="J10" s="563"/>
      <c r="K10" s="563"/>
      <c r="L10" s="563"/>
      <c r="M10" s="563"/>
      <c r="N10" s="563"/>
      <c r="O10" s="563"/>
      <c r="P10" s="563"/>
      <c r="Q10" s="563"/>
      <c r="R10" s="563"/>
      <c r="S10" s="563"/>
      <c r="T10" s="563"/>
      <c r="U10" s="563"/>
      <c r="V10" s="563"/>
      <c r="W10" s="563"/>
      <c r="X10" s="563"/>
      <c r="Y10" s="563"/>
      <c r="Z10" s="563"/>
      <c r="AA10" s="563"/>
      <c r="AB10" s="563"/>
      <c r="AC10" s="563"/>
      <c r="AD10" s="563"/>
      <c r="AE10" s="563"/>
      <c r="AF10" s="563"/>
      <c r="AG10" s="563"/>
      <c r="AH10" s="563"/>
      <c r="AI10" s="563"/>
      <c r="AJ10" s="558"/>
      <c r="AK10" s="558"/>
      <c r="AL10" s="558"/>
      <c r="AM10" s="558"/>
      <c r="AN10" s="558"/>
      <c r="AO10" s="558"/>
      <c r="AP10" s="558"/>
      <c r="AQ10" s="558"/>
      <c r="AR10" s="558"/>
      <c r="AS10" s="558"/>
      <c r="AT10" s="558"/>
      <c r="AU10" s="558"/>
      <c r="AV10" s="558"/>
      <c r="AW10" s="559"/>
    </row>
    <row r="11" spans="2:49">
      <c r="B11" s="556"/>
      <c r="C11" s="1298" t="s">
        <v>3780</v>
      </c>
      <c r="D11" s="563"/>
      <c r="E11" s="1290"/>
      <c r="F11" s="1290"/>
      <c r="G11" s="1290"/>
      <c r="H11" s="1290"/>
      <c r="I11" s="1290"/>
      <c r="J11" s="1290"/>
      <c r="K11" s="1290"/>
      <c r="L11" s="1290"/>
      <c r="M11" s="1290"/>
      <c r="N11" s="1290"/>
      <c r="O11" s="1290"/>
      <c r="P11" s="1290"/>
      <c r="Q11" s="1290"/>
      <c r="R11" s="1290"/>
      <c r="S11" s="1290"/>
      <c r="T11" s="1290"/>
      <c r="U11" s="1290"/>
      <c r="V11" s="1290"/>
      <c r="W11" s="1290"/>
      <c r="X11" s="1290"/>
      <c r="Y11" s="1290"/>
      <c r="Z11" s="1290"/>
      <c r="AA11" s="1290"/>
      <c r="AB11" s="1290"/>
      <c r="AC11" s="1290"/>
      <c r="AD11" s="1290"/>
      <c r="AE11" s="1290"/>
      <c r="AF11" s="1290"/>
      <c r="AG11" s="1290"/>
      <c r="AH11" s="1290"/>
      <c r="AI11" s="1290"/>
      <c r="AJ11" s="1291"/>
      <c r="AK11" s="1291"/>
      <c r="AL11" s="1291"/>
      <c r="AM11" s="1291"/>
      <c r="AN11" s="1291"/>
      <c r="AO11" s="1291"/>
      <c r="AP11" s="1291"/>
      <c r="AQ11" s="1291"/>
      <c r="AR11" s="1291"/>
      <c r="AS11" s="1291"/>
      <c r="AT11" s="1291"/>
      <c r="AU11" s="1291"/>
      <c r="AV11" s="558"/>
      <c r="AW11" s="559"/>
    </row>
    <row r="12" spans="2:49">
      <c r="B12" s="560"/>
      <c r="C12" s="564"/>
      <c r="D12" s="564"/>
      <c r="E12" s="564"/>
      <c r="F12" s="564"/>
      <c r="G12" s="1292"/>
      <c r="H12" s="1292"/>
      <c r="I12" s="1292"/>
      <c r="J12" s="1292"/>
      <c r="K12" s="1292"/>
      <c r="L12" s="1292"/>
      <c r="M12" s="1292"/>
      <c r="N12" s="1292"/>
      <c r="O12" s="1292"/>
      <c r="P12" s="1292"/>
      <c r="Q12" s="1292"/>
      <c r="R12" s="1292"/>
      <c r="S12" s="1292"/>
      <c r="T12" s="1292"/>
      <c r="U12" s="1292"/>
      <c r="V12" s="1292"/>
      <c r="W12" s="1292"/>
      <c r="X12" s="1292"/>
      <c r="Y12" s="1292"/>
      <c r="Z12" s="1292"/>
      <c r="AA12" s="1292"/>
      <c r="AB12" s="1292"/>
      <c r="AC12" s="1292"/>
      <c r="AD12" s="1292"/>
      <c r="AE12" s="1292"/>
      <c r="AF12" s="1292"/>
      <c r="AG12" s="1292"/>
      <c r="AH12" s="1292"/>
      <c r="AI12" s="1292"/>
      <c r="AJ12" s="1293"/>
      <c r="AK12" s="1293"/>
      <c r="AL12" s="1293"/>
      <c r="AM12" s="1293"/>
      <c r="AN12" s="1293"/>
      <c r="AO12" s="1293"/>
      <c r="AP12" s="1293"/>
      <c r="AQ12" s="1293"/>
      <c r="AR12" s="1293"/>
      <c r="AS12" s="561"/>
      <c r="AT12" s="561"/>
      <c r="AU12" s="561"/>
      <c r="AV12" s="561"/>
      <c r="AW12" s="562"/>
    </row>
    <row r="13" spans="2:49" ht="6" customHeight="1">
      <c r="B13" s="249"/>
      <c r="C13" s="249"/>
      <c r="D13" s="244"/>
      <c r="E13" s="244"/>
      <c r="F13" s="244"/>
      <c r="G13" s="244"/>
      <c r="H13" s="244"/>
      <c r="I13" s="244"/>
      <c r="J13" s="244"/>
      <c r="K13" s="244"/>
      <c r="L13" s="247"/>
      <c r="M13" s="247"/>
      <c r="N13" s="247"/>
      <c r="O13" s="247"/>
      <c r="P13" s="247"/>
      <c r="Q13" s="247"/>
      <c r="R13" s="247"/>
      <c r="S13" s="247"/>
      <c r="T13" s="247"/>
      <c r="U13" s="247"/>
      <c r="V13" s="247"/>
      <c r="W13" s="247"/>
      <c r="X13" s="247"/>
      <c r="Y13" s="247"/>
      <c r="Z13" s="247"/>
      <c r="AA13" s="247"/>
      <c r="AB13" s="247"/>
      <c r="AC13" s="247"/>
      <c r="AD13" s="247"/>
      <c r="AE13" s="247"/>
      <c r="AF13" s="247"/>
      <c r="AG13" s="247"/>
      <c r="AH13" s="247"/>
      <c r="AI13" s="247"/>
      <c r="AJ13" s="247"/>
      <c r="AK13" s="247"/>
      <c r="AL13" s="247"/>
      <c r="AM13" s="247"/>
      <c r="AN13" s="247"/>
      <c r="AO13" s="247"/>
      <c r="AP13" s="247"/>
      <c r="AQ13" s="247"/>
      <c r="AR13" s="247"/>
      <c r="AS13" s="247"/>
      <c r="AT13" s="247"/>
      <c r="AU13" s="247"/>
      <c r="AV13" s="247"/>
      <c r="AW13" s="248"/>
    </row>
    <row r="14" spans="2:49" ht="5.25" customHeight="1">
      <c r="B14" s="239"/>
      <c r="C14" s="252"/>
      <c r="D14" s="252"/>
      <c r="E14" s="252"/>
      <c r="F14" s="252"/>
      <c r="G14" s="252"/>
      <c r="H14" s="252"/>
      <c r="I14" s="252"/>
      <c r="J14" s="252"/>
      <c r="K14" s="240"/>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1"/>
    </row>
    <row r="15" spans="2:49" ht="14.25" customHeight="1">
      <c r="B15" s="242"/>
      <c r="C15" s="630" t="s">
        <v>4034</v>
      </c>
      <c r="D15" s="630"/>
      <c r="E15" s="630"/>
      <c r="F15" s="630"/>
      <c r="G15" s="630"/>
      <c r="H15" s="630"/>
      <c r="I15" s="630"/>
      <c r="J15" s="630"/>
      <c r="K15" s="630"/>
      <c r="L15" s="630"/>
      <c r="M15" s="630"/>
      <c r="N15" s="630"/>
      <c r="O15" s="565"/>
      <c r="P15" s="246"/>
      <c r="Q15" s="246"/>
      <c r="R15" s="246"/>
      <c r="S15" s="246"/>
      <c r="T15" s="246"/>
      <c r="U15" s="246"/>
      <c r="V15" s="246"/>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3"/>
    </row>
    <row r="16" spans="2:49" ht="6" customHeight="1">
      <c r="B16" s="242"/>
      <c r="C16" s="253"/>
      <c r="D16" s="253"/>
      <c r="E16" s="253"/>
      <c r="F16" s="253"/>
      <c r="G16" s="253"/>
      <c r="H16" s="253"/>
      <c r="I16" s="181"/>
      <c r="J16" s="181"/>
      <c r="K16" s="253"/>
      <c r="L16" s="253"/>
      <c r="M16" s="253"/>
      <c r="N16" s="254"/>
      <c r="O16" s="254"/>
      <c r="P16" s="254"/>
      <c r="Q16" s="254"/>
      <c r="R16" s="254"/>
      <c r="S16" s="254"/>
      <c r="T16" s="254"/>
      <c r="U16" s="254"/>
      <c r="V16" s="254"/>
      <c r="W16" s="254"/>
      <c r="X16" s="254"/>
      <c r="Y16" s="254"/>
      <c r="Z16" s="254"/>
      <c r="AA16" s="254"/>
      <c r="AB16" s="254"/>
      <c r="AC16" s="254"/>
      <c r="AD16" s="254"/>
      <c r="AE16" s="254"/>
      <c r="AF16" s="254"/>
      <c r="AG16" s="254"/>
      <c r="AH16" s="254"/>
      <c r="AI16" s="254"/>
      <c r="AJ16" s="254"/>
      <c r="AK16" s="254"/>
      <c r="AL16" s="254"/>
      <c r="AM16" s="254"/>
      <c r="AN16" s="254"/>
      <c r="AO16" s="254"/>
      <c r="AP16" s="254"/>
      <c r="AQ16" s="254"/>
      <c r="AR16" s="254"/>
      <c r="AS16" s="254"/>
      <c r="AT16" s="254"/>
      <c r="AU16" s="254"/>
      <c r="AV16" s="254"/>
      <c r="AW16" s="243"/>
    </row>
    <row r="17" spans="2:49" ht="14.25" customHeight="1">
      <c r="B17" s="242"/>
      <c r="C17" s="253" t="s">
        <v>2454</v>
      </c>
      <c r="D17" s="253"/>
      <c r="E17" s="253"/>
      <c r="F17" s="253"/>
      <c r="G17" s="253"/>
      <c r="H17" s="253"/>
      <c r="I17" s="181"/>
      <c r="J17" s="181"/>
      <c r="K17" s="1792"/>
      <c r="L17" s="1793"/>
      <c r="M17" s="1793"/>
      <c r="N17" s="1793"/>
      <c r="O17" s="1793"/>
      <c r="P17" s="1793"/>
      <c r="Q17" s="1793"/>
      <c r="R17" s="1793"/>
      <c r="S17" s="1793"/>
      <c r="T17" s="1793"/>
      <c r="U17" s="1793"/>
      <c r="V17" s="1793"/>
      <c r="W17" s="1793"/>
      <c r="X17" s="1793"/>
      <c r="Y17" s="1793"/>
      <c r="Z17" s="1793"/>
      <c r="AA17" s="1793"/>
      <c r="AB17" s="1793"/>
      <c r="AC17" s="1793"/>
      <c r="AD17" s="1793"/>
      <c r="AE17" s="1793"/>
      <c r="AF17" s="1793"/>
      <c r="AG17" s="1793"/>
      <c r="AH17" s="1794"/>
      <c r="AI17" s="181"/>
      <c r="AJ17" s="253" t="s">
        <v>2455</v>
      </c>
      <c r="AK17" s="181"/>
      <c r="AL17" s="253"/>
      <c r="AM17" s="1795"/>
      <c r="AN17" s="1796"/>
      <c r="AO17" s="1796"/>
      <c r="AP17" s="1796"/>
      <c r="AQ17" s="1796"/>
      <c r="AR17" s="1796"/>
      <c r="AS17" s="1796"/>
      <c r="AT17" s="1796"/>
      <c r="AU17" s="1796"/>
      <c r="AV17" s="1797"/>
      <c r="AW17" s="243"/>
    </row>
    <row r="18" spans="2:49" ht="5.25" customHeight="1">
      <c r="B18" s="242"/>
      <c r="C18" s="253"/>
      <c r="D18" s="253"/>
      <c r="E18" s="253"/>
      <c r="F18" s="253"/>
      <c r="G18" s="253"/>
      <c r="H18" s="253"/>
      <c r="I18" s="181"/>
      <c r="J18" s="181"/>
      <c r="K18" s="253"/>
      <c r="L18" s="253"/>
      <c r="M18" s="253"/>
      <c r="N18" s="254"/>
      <c r="O18" s="254"/>
      <c r="P18" s="254"/>
      <c r="Q18" s="254"/>
      <c r="R18" s="254"/>
      <c r="S18" s="254"/>
      <c r="T18" s="254"/>
      <c r="U18" s="254"/>
      <c r="V18" s="254"/>
      <c r="W18" s="254"/>
      <c r="X18" s="254"/>
      <c r="Y18" s="254"/>
      <c r="Z18" s="254"/>
      <c r="AA18" s="254"/>
      <c r="AB18" s="254"/>
      <c r="AC18" s="254"/>
      <c r="AD18" s="254"/>
      <c r="AE18" s="254"/>
      <c r="AF18" s="254"/>
      <c r="AG18" s="254"/>
      <c r="AH18" s="254"/>
      <c r="AI18" s="254"/>
      <c r="AJ18" s="254"/>
      <c r="AK18" s="254"/>
      <c r="AL18" s="254"/>
      <c r="AM18" s="254"/>
      <c r="AN18" s="254"/>
      <c r="AO18" s="254"/>
      <c r="AP18" s="254"/>
      <c r="AQ18" s="254"/>
      <c r="AR18" s="254"/>
      <c r="AS18" s="254"/>
      <c r="AT18" s="254"/>
      <c r="AU18" s="254"/>
      <c r="AV18" s="254"/>
      <c r="AW18" s="243"/>
    </row>
    <row r="19" spans="2:49" ht="14.25" customHeight="1">
      <c r="B19" s="242"/>
      <c r="C19" s="256" t="s">
        <v>2456</v>
      </c>
      <c r="D19" s="256"/>
      <c r="E19" s="256"/>
      <c r="F19" s="256"/>
      <c r="G19" s="256"/>
      <c r="H19" s="256"/>
      <c r="I19" s="181"/>
      <c r="J19" s="181"/>
      <c r="K19" s="1792"/>
      <c r="L19" s="1793"/>
      <c r="M19" s="1793"/>
      <c r="N19" s="1793"/>
      <c r="O19" s="1793"/>
      <c r="P19" s="1793"/>
      <c r="Q19" s="1793"/>
      <c r="R19" s="1793"/>
      <c r="S19" s="1793"/>
      <c r="T19" s="1793"/>
      <c r="U19" s="1793"/>
      <c r="V19" s="1793"/>
      <c r="W19" s="1793"/>
      <c r="X19" s="1793"/>
      <c r="Y19" s="1793"/>
      <c r="Z19" s="1793"/>
      <c r="AA19" s="1793"/>
      <c r="AB19" s="1793"/>
      <c r="AC19" s="1793"/>
      <c r="AD19" s="1793"/>
      <c r="AE19" s="1793"/>
      <c r="AF19" s="1793"/>
      <c r="AG19" s="1793"/>
      <c r="AH19" s="1793"/>
      <c r="AI19" s="1793"/>
      <c r="AJ19" s="1793"/>
      <c r="AK19" s="1793"/>
      <c r="AL19" s="1793"/>
      <c r="AM19" s="1793"/>
      <c r="AN19" s="1793"/>
      <c r="AO19" s="1793"/>
      <c r="AP19" s="1793"/>
      <c r="AQ19" s="1793"/>
      <c r="AR19" s="1793"/>
      <c r="AS19" s="1793"/>
      <c r="AT19" s="1793"/>
      <c r="AU19" s="1793"/>
      <c r="AV19" s="1794"/>
      <c r="AW19" s="243"/>
    </row>
    <row r="20" spans="2:49" ht="3" customHeight="1">
      <c r="B20" s="242"/>
      <c r="C20" s="253"/>
      <c r="D20" s="253"/>
      <c r="E20" s="253"/>
      <c r="F20" s="253"/>
      <c r="G20" s="253"/>
      <c r="H20" s="253"/>
      <c r="I20" s="181"/>
      <c r="J20" s="181"/>
      <c r="K20" s="253"/>
      <c r="L20" s="253"/>
      <c r="M20" s="254"/>
      <c r="N20" s="181"/>
      <c r="O20" s="181"/>
      <c r="P20" s="181"/>
      <c r="Q20" s="254"/>
      <c r="R20" s="254"/>
      <c r="S20" s="254"/>
      <c r="T20" s="254"/>
      <c r="U20" s="254"/>
      <c r="V20" s="254"/>
      <c r="W20" s="254"/>
      <c r="X20" s="254"/>
      <c r="Y20" s="254"/>
      <c r="Z20" s="254"/>
      <c r="AA20" s="254"/>
      <c r="AB20" s="254"/>
      <c r="AC20" s="254"/>
      <c r="AD20" s="254"/>
      <c r="AE20" s="254"/>
      <c r="AF20" s="254"/>
      <c r="AG20" s="254"/>
      <c r="AH20" s="254"/>
      <c r="AI20" s="254"/>
      <c r="AJ20" s="254"/>
      <c r="AK20" s="254"/>
      <c r="AL20" s="254"/>
      <c r="AM20" s="254"/>
      <c r="AN20" s="254"/>
      <c r="AO20" s="254"/>
      <c r="AP20" s="254"/>
      <c r="AQ20" s="254"/>
      <c r="AR20" s="254"/>
      <c r="AS20" s="254"/>
      <c r="AT20" s="254"/>
      <c r="AU20" s="254"/>
      <c r="AV20" s="254"/>
      <c r="AW20" s="243"/>
    </row>
    <row r="21" spans="2:49" ht="14.25" customHeight="1">
      <c r="B21" s="242"/>
      <c r="C21" s="256" t="s">
        <v>2098</v>
      </c>
      <c r="D21" s="256"/>
      <c r="E21" s="256"/>
      <c r="F21" s="256"/>
      <c r="G21" s="256"/>
      <c r="H21" s="256"/>
      <c r="I21" s="181"/>
      <c r="J21" s="181"/>
      <c r="K21" s="1792"/>
      <c r="L21" s="1793"/>
      <c r="M21" s="1793"/>
      <c r="N21" s="1793"/>
      <c r="O21" s="1793"/>
      <c r="P21" s="1793"/>
      <c r="Q21" s="1793"/>
      <c r="R21" s="1793"/>
      <c r="S21" s="1793"/>
      <c r="T21" s="1793"/>
      <c r="U21" s="1793"/>
      <c r="V21" s="1793"/>
      <c r="W21" s="1793"/>
      <c r="X21" s="1793"/>
      <c r="Y21" s="1794"/>
      <c r="Z21" s="254"/>
      <c r="AA21" s="256" t="s">
        <v>2050</v>
      </c>
      <c r="AB21" s="256"/>
      <c r="AC21" s="256"/>
      <c r="AD21" s="256"/>
      <c r="AE21" s="1798" t="str">
        <f>IF(ISERROR(VLOOKUP(K21,Tabelas!$F$9:$G$317,2,FALSE))=TRUE,"",VLOOKUP(K21,Tabelas!$F$9:$G$317,2,FALSE))</f>
        <v/>
      </c>
      <c r="AF21" s="1799"/>
      <c r="AG21" s="1799"/>
      <c r="AH21" s="1799"/>
      <c r="AI21" s="1799"/>
      <c r="AJ21" s="1799"/>
      <c r="AK21" s="1799"/>
      <c r="AL21" s="1799"/>
      <c r="AM21" s="1799"/>
      <c r="AN21" s="1799"/>
      <c r="AO21" s="1799"/>
      <c r="AP21" s="1799"/>
      <c r="AQ21" s="1799"/>
      <c r="AR21" s="1799"/>
      <c r="AS21" s="1799"/>
      <c r="AT21" s="1799"/>
      <c r="AU21" s="1799"/>
      <c r="AV21" s="1800"/>
      <c r="AW21" s="243"/>
    </row>
    <row r="22" spans="2:49" s="246" customFormat="1" ht="14.25" customHeight="1">
      <c r="B22" s="242"/>
      <c r="I22" s="181"/>
      <c r="J22" s="181"/>
      <c r="AJ22" s="257"/>
      <c r="AW22" s="243"/>
    </row>
    <row r="23" spans="2:49" ht="14.25" customHeight="1">
      <c r="B23" s="242"/>
      <c r="C23" s="256" t="s">
        <v>2051</v>
      </c>
      <c r="D23" s="256"/>
      <c r="E23" s="256"/>
      <c r="F23" s="256"/>
      <c r="G23" s="256"/>
      <c r="H23" s="181"/>
      <c r="I23" s="181"/>
      <c r="J23" s="181"/>
      <c r="K23" s="1811"/>
      <c r="L23" s="1812"/>
      <c r="M23" s="1812"/>
      <c r="N23" s="1812"/>
      <c r="O23" s="1812"/>
      <c r="P23" s="1812"/>
      <c r="Q23" s="1812"/>
      <c r="R23" s="1812"/>
      <c r="S23" s="1812"/>
      <c r="T23" s="1812"/>
      <c r="U23" s="1813"/>
      <c r="V23" s="181"/>
      <c r="W23" s="181"/>
      <c r="X23" s="181"/>
      <c r="Y23" s="181"/>
      <c r="Z23" s="181"/>
      <c r="AA23" s="256" t="s">
        <v>2457</v>
      </c>
      <c r="AB23" s="254"/>
      <c r="AC23" s="181"/>
      <c r="AD23" s="181"/>
      <c r="AE23" s="1792"/>
      <c r="AF23" s="1793"/>
      <c r="AG23" s="1793"/>
      <c r="AH23" s="1793"/>
      <c r="AI23" s="1793"/>
      <c r="AJ23" s="1793"/>
      <c r="AK23" s="1793"/>
      <c r="AL23" s="1793"/>
      <c r="AM23" s="1793"/>
      <c r="AN23" s="1793"/>
      <c r="AO23" s="1793"/>
      <c r="AP23" s="1793"/>
      <c r="AQ23" s="1793"/>
      <c r="AR23" s="1793"/>
      <c r="AS23" s="1793"/>
      <c r="AT23" s="1793"/>
      <c r="AU23" s="1793"/>
      <c r="AV23" s="1794"/>
      <c r="AW23" s="243"/>
    </row>
    <row r="24" spans="2:49" ht="3" customHeight="1">
      <c r="B24" s="242"/>
      <c r="C24" s="253"/>
      <c r="D24" s="253"/>
      <c r="E24" s="253"/>
      <c r="F24" s="253"/>
      <c r="G24" s="253"/>
      <c r="H24" s="253"/>
      <c r="I24" s="181"/>
      <c r="J24" s="181"/>
      <c r="K24" s="1184"/>
      <c r="L24" s="1184"/>
      <c r="M24" s="1185"/>
      <c r="N24" s="1186"/>
      <c r="O24" s="1186"/>
      <c r="P24" s="1186"/>
      <c r="Q24" s="1186"/>
      <c r="R24" s="1186"/>
      <c r="S24" s="1186"/>
      <c r="T24" s="1185"/>
      <c r="U24" s="1185"/>
      <c r="V24" s="254"/>
      <c r="W24" s="254"/>
      <c r="X24" s="254"/>
      <c r="Y24" s="254"/>
      <c r="Z24" s="254"/>
      <c r="AA24" s="254"/>
      <c r="AB24" s="254"/>
      <c r="AC24" s="254"/>
      <c r="AD24" s="254"/>
      <c r="AE24" s="254"/>
      <c r="AF24" s="254"/>
      <c r="AG24" s="254"/>
      <c r="AH24" s="254"/>
      <c r="AI24" s="254"/>
      <c r="AJ24" s="254"/>
      <c r="AK24" s="254"/>
      <c r="AL24" s="254"/>
      <c r="AM24" s="254"/>
      <c r="AN24" s="254"/>
      <c r="AO24" s="254"/>
      <c r="AP24" s="254"/>
      <c r="AQ24" s="254"/>
      <c r="AR24" s="254"/>
      <c r="AS24" s="254"/>
      <c r="AT24" s="254"/>
      <c r="AU24" s="254"/>
      <c r="AV24" s="254"/>
      <c r="AW24" s="243"/>
    </row>
    <row r="25" spans="2:49" ht="14.25" customHeight="1">
      <c r="B25" s="242"/>
      <c r="C25" s="256" t="s">
        <v>2458</v>
      </c>
      <c r="D25" s="181"/>
      <c r="E25" s="181"/>
      <c r="F25" s="181"/>
      <c r="G25" s="181"/>
      <c r="H25" s="181"/>
      <c r="I25" s="181"/>
      <c r="J25" s="181"/>
      <c r="K25" s="1811"/>
      <c r="L25" s="1812"/>
      <c r="M25" s="1812"/>
      <c r="N25" s="1812"/>
      <c r="O25" s="1812"/>
      <c r="P25" s="1812"/>
      <c r="Q25" s="1812"/>
      <c r="R25" s="1812"/>
      <c r="S25" s="1812"/>
      <c r="T25" s="1812"/>
      <c r="U25" s="1813"/>
      <c r="V25" s="181"/>
      <c r="W25" s="181"/>
      <c r="X25" s="181"/>
      <c r="Y25" s="181"/>
      <c r="Z25" s="254"/>
      <c r="AA25" s="256" t="s">
        <v>2459</v>
      </c>
      <c r="AB25" s="254"/>
      <c r="AC25" s="254"/>
      <c r="AD25" s="254"/>
      <c r="AE25" s="1792"/>
      <c r="AF25" s="1793"/>
      <c r="AG25" s="1793"/>
      <c r="AH25" s="1793"/>
      <c r="AI25" s="1793"/>
      <c r="AJ25" s="1793"/>
      <c r="AK25" s="1793"/>
      <c r="AL25" s="1793"/>
      <c r="AM25" s="1793"/>
      <c r="AN25" s="1793"/>
      <c r="AO25" s="1793"/>
      <c r="AP25" s="1793"/>
      <c r="AQ25" s="1793"/>
      <c r="AR25" s="1793"/>
      <c r="AS25" s="1793"/>
      <c r="AT25" s="1793"/>
      <c r="AU25" s="1793"/>
      <c r="AV25" s="1794"/>
      <c r="AW25" s="243"/>
    </row>
    <row r="26" spans="2:49" ht="14.25" customHeight="1">
      <c r="B26" s="242"/>
      <c r="C26" s="181"/>
      <c r="D26" s="181"/>
      <c r="E26" s="181"/>
      <c r="F26" s="181"/>
      <c r="G26" s="181"/>
      <c r="H26" s="181"/>
      <c r="I26" s="181"/>
      <c r="J26" s="181"/>
      <c r="K26" s="181"/>
      <c r="L26" s="181"/>
      <c r="M26" s="181"/>
      <c r="N26" s="181"/>
      <c r="O26" s="181"/>
      <c r="P26" s="181"/>
      <c r="Q26" s="181"/>
      <c r="R26" s="181"/>
      <c r="S26" s="181"/>
      <c r="T26" s="181"/>
      <c r="U26" s="181"/>
      <c r="V26" s="254"/>
      <c r="W26" s="254"/>
      <c r="X26" s="181"/>
      <c r="Y26" s="181"/>
      <c r="Z26" s="181"/>
      <c r="AA26" s="181"/>
      <c r="AB26" s="181"/>
      <c r="AC26" s="181"/>
      <c r="AD26" s="181"/>
      <c r="AE26" s="181"/>
      <c r="AF26" s="181"/>
      <c r="AG26" s="181"/>
      <c r="AH26" s="181"/>
      <c r="AI26" s="1804" t="s">
        <v>2487</v>
      </c>
      <c r="AJ26" s="1804"/>
      <c r="AK26" s="1804"/>
      <c r="AL26" s="1804"/>
      <c r="AM26" s="181"/>
      <c r="AN26" s="181"/>
      <c r="AO26" s="181"/>
      <c r="AP26" s="181"/>
      <c r="AQ26" s="181"/>
      <c r="AR26" s="181"/>
      <c r="AS26" s="181"/>
      <c r="AT26" s="181"/>
      <c r="AU26" s="181"/>
      <c r="AV26" s="181"/>
      <c r="AW26" s="243"/>
    </row>
    <row r="27" spans="2:49" ht="13.5" customHeight="1">
      <c r="B27" s="242"/>
      <c r="C27" s="258" t="s">
        <v>2467</v>
      </c>
      <c r="D27" s="246"/>
      <c r="E27" s="246"/>
      <c r="F27" s="246"/>
      <c r="G27" s="246"/>
      <c r="H27" s="246"/>
      <c r="I27" s="246"/>
      <c r="J27" s="246"/>
      <c r="K27" s="246"/>
      <c r="L27" s="246"/>
      <c r="M27" s="246"/>
      <c r="N27" s="246"/>
      <c r="O27" s="181"/>
      <c r="P27" s="1805"/>
      <c r="Q27" s="1806"/>
      <c r="R27" s="1806"/>
      <c r="S27" s="1806"/>
      <c r="T27" s="1806"/>
      <c r="U27" s="1807"/>
      <c r="V27" s="246"/>
      <c r="W27" s="246"/>
      <c r="X27" s="257" t="s">
        <v>2460</v>
      </c>
      <c r="Y27" s="246"/>
      <c r="Z27" s="246"/>
      <c r="AA27" s="181"/>
      <c r="AB27" s="246"/>
      <c r="AC27" s="246"/>
      <c r="AD27" s="246"/>
      <c r="AE27" s="1808"/>
      <c r="AF27" s="1809"/>
      <c r="AG27" s="1809"/>
      <c r="AH27" s="1809"/>
      <c r="AI27" s="1809"/>
      <c r="AJ27" s="1809"/>
      <c r="AK27" s="1809"/>
      <c r="AL27" s="1810"/>
      <c r="AM27" s="246"/>
      <c r="AN27" s="258"/>
      <c r="AO27" s="181"/>
      <c r="AP27" s="181"/>
      <c r="AQ27" s="181"/>
      <c r="AR27" s="181"/>
      <c r="AS27" s="181"/>
      <c r="AT27" s="181"/>
      <c r="AU27" s="181"/>
      <c r="AV27" s="254"/>
      <c r="AW27" s="243"/>
    </row>
    <row r="28" spans="2:49" ht="3" customHeight="1">
      <c r="B28" s="242"/>
      <c r="C28" s="181"/>
      <c r="D28" s="181"/>
      <c r="E28" s="181"/>
      <c r="F28" s="181"/>
      <c r="G28" s="181"/>
      <c r="H28" s="181"/>
      <c r="I28" s="181"/>
      <c r="J28" s="181"/>
      <c r="K28" s="181"/>
      <c r="L28" s="181"/>
      <c r="M28" s="181"/>
      <c r="N28" s="181"/>
      <c r="O28" s="181"/>
      <c r="P28" s="181"/>
      <c r="Q28" s="181"/>
      <c r="R28" s="181"/>
      <c r="S28" s="181"/>
      <c r="T28" s="181"/>
      <c r="U28" s="181"/>
      <c r="V28" s="181"/>
      <c r="W28" s="181"/>
      <c r="X28" s="254"/>
      <c r="Y28" s="254"/>
      <c r="Z28" s="246"/>
      <c r="AA28" s="246"/>
      <c r="AB28" s="246"/>
      <c r="AC28" s="246"/>
      <c r="AD28" s="246"/>
      <c r="AE28" s="246"/>
      <c r="AF28" s="246"/>
      <c r="AG28" s="246"/>
      <c r="AH28" s="246"/>
      <c r="AI28" s="246"/>
      <c r="AJ28" s="246"/>
      <c r="AK28" s="246"/>
      <c r="AL28" s="246"/>
      <c r="AM28" s="254"/>
      <c r="AN28" s="254"/>
      <c r="AO28" s="254"/>
      <c r="AP28" s="254"/>
      <c r="AQ28" s="254"/>
      <c r="AR28" s="254"/>
      <c r="AS28" s="254"/>
      <c r="AT28" s="254"/>
      <c r="AU28" s="254"/>
      <c r="AV28" s="254"/>
      <c r="AW28" s="243"/>
    </row>
    <row r="29" spans="2:49" ht="14.25" customHeight="1">
      <c r="B29" s="242"/>
      <c r="C29" s="246" t="s">
        <v>2461</v>
      </c>
      <c r="D29" s="181"/>
      <c r="E29" s="246"/>
      <c r="F29" s="246"/>
      <c r="G29" s="246"/>
      <c r="H29" s="246"/>
      <c r="I29" s="246"/>
      <c r="J29" s="246"/>
      <c r="K29" s="246"/>
      <c r="L29" s="246"/>
      <c r="M29" s="246"/>
      <c r="N29" s="246"/>
      <c r="O29" s="181"/>
      <c r="P29" s="1817"/>
      <c r="Q29" s="1818"/>
      <c r="R29" s="1818"/>
      <c r="S29" s="1818"/>
      <c r="T29" s="1818"/>
      <c r="U29" s="1819"/>
      <c r="V29" s="246"/>
      <c r="W29" s="181"/>
      <c r="X29" s="246" t="s">
        <v>2468</v>
      </c>
      <c r="Y29" s="181"/>
      <c r="Z29" s="246"/>
      <c r="AA29" s="246"/>
      <c r="AB29" s="246"/>
      <c r="AC29" s="246"/>
      <c r="AD29" s="246"/>
      <c r="AE29" s="1784"/>
      <c r="AF29" s="1785"/>
      <c r="AG29" s="1786"/>
      <c r="AH29" s="246" t="s">
        <v>2052</v>
      </c>
      <c r="AI29" s="181"/>
      <c r="AJ29" s="246"/>
      <c r="AK29" s="246"/>
      <c r="AL29" s="246" t="s">
        <v>2054</v>
      </c>
      <c r="AM29" s="181"/>
      <c r="AN29" s="246"/>
      <c r="AO29" s="246"/>
      <c r="AP29" s="246"/>
      <c r="AQ29" s="246"/>
      <c r="AR29" s="246"/>
      <c r="AS29" s="1814">
        <f>100-AE29</f>
        <v>100</v>
      </c>
      <c r="AT29" s="1815"/>
      <c r="AU29" s="1816"/>
      <c r="AV29" s="246" t="s">
        <v>2052</v>
      </c>
      <c r="AW29" s="243"/>
    </row>
    <row r="30" spans="2:49" ht="3" customHeight="1">
      <c r="B30" s="242"/>
      <c r="C30" s="246"/>
      <c r="D30" s="181"/>
      <c r="E30" s="246"/>
      <c r="F30" s="246"/>
      <c r="G30" s="246"/>
      <c r="H30" s="246"/>
      <c r="I30" s="246"/>
      <c r="J30" s="246"/>
      <c r="K30" s="246"/>
      <c r="L30" s="246"/>
      <c r="M30" s="246"/>
      <c r="N30" s="246"/>
      <c r="O30" s="181"/>
      <c r="P30" s="181"/>
      <c r="Q30" s="181"/>
      <c r="R30" s="255"/>
      <c r="S30" s="255"/>
      <c r="T30" s="255"/>
      <c r="U30" s="255"/>
      <c r="V30" s="246"/>
      <c r="W30" s="181"/>
      <c r="X30" s="246"/>
      <c r="Y30" s="181"/>
      <c r="Z30" s="246"/>
      <c r="AA30" s="246"/>
      <c r="AB30" s="246"/>
      <c r="AC30" s="246"/>
      <c r="AD30" s="246"/>
      <c r="AE30" s="255"/>
      <c r="AF30" s="255"/>
      <c r="AG30" s="255"/>
      <c r="AH30" s="246"/>
      <c r="AI30" s="181"/>
      <c r="AJ30" s="246"/>
      <c r="AK30" s="246"/>
      <c r="AL30" s="246"/>
      <c r="AM30" s="181"/>
      <c r="AN30" s="246"/>
      <c r="AO30" s="246"/>
      <c r="AP30" s="246"/>
      <c r="AQ30" s="246"/>
      <c r="AR30" s="246"/>
      <c r="AS30" s="262"/>
      <c r="AT30" s="262"/>
      <c r="AU30" s="262"/>
      <c r="AV30" s="246"/>
      <c r="AW30" s="243"/>
    </row>
    <row r="31" spans="2:49" ht="13.5" customHeight="1">
      <c r="B31" s="242"/>
      <c r="C31" s="246" t="s">
        <v>5190</v>
      </c>
      <c r="D31" s="181"/>
      <c r="E31" s="246"/>
      <c r="F31" s="246"/>
      <c r="G31" s="246"/>
      <c r="H31" s="246"/>
      <c r="I31" s="246"/>
      <c r="J31" s="246"/>
      <c r="K31" s="1811"/>
      <c r="L31" s="1812"/>
      <c r="M31" s="1812"/>
      <c r="N31" s="1812"/>
      <c r="O31" s="1812"/>
      <c r="P31" s="1812"/>
      <c r="Q31" s="1812"/>
      <c r="R31" s="1812"/>
      <c r="S31" s="1812"/>
      <c r="T31" s="1812"/>
      <c r="U31" s="1813"/>
      <c r="V31" s="246"/>
      <c r="W31" s="181"/>
      <c r="X31" s="359" t="s">
        <v>2053</v>
      </c>
      <c r="Y31" s="181"/>
      <c r="Z31" s="246"/>
      <c r="AA31" s="246"/>
      <c r="AB31" s="246"/>
      <c r="AC31" s="246"/>
      <c r="AD31" s="283"/>
      <c r="AE31" s="1784"/>
      <c r="AF31" s="1785"/>
      <c r="AG31" s="1786"/>
      <c r="AH31" s="246" t="s">
        <v>2052</v>
      </c>
      <c r="AI31" s="181"/>
      <c r="AJ31" s="246"/>
      <c r="AK31" s="246"/>
      <c r="AL31" s="246"/>
      <c r="AM31" s="181"/>
      <c r="AN31" s="246"/>
      <c r="AO31" s="246"/>
      <c r="AP31" s="246"/>
      <c r="AQ31" s="246"/>
      <c r="AR31" s="246"/>
      <c r="AS31" s="262"/>
      <c r="AT31" s="262"/>
      <c r="AU31" s="262"/>
      <c r="AV31" s="246"/>
      <c r="AW31" s="243"/>
    </row>
    <row r="32" spans="2:49" ht="4.5" customHeight="1">
      <c r="B32" s="245"/>
      <c r="C32" s="259"/>
      <c r="D32" s="259"/>
      <c r="E32" s="259"/>
      <c r="F32" s="259"/>
      <c r="G32" s="259"/>
      <c r="H32" s="259"/>
      <c r="I32" s="259"/>
      <c r="J32" s="259"/>
      <c r="K32" s="259"/>
      <c r="L32" s="259"/>
      <c r="M32" s="259"/>
      <c r="N32" s="259"/>
      <c r="O32" s="259"/>
      <c r="P32" s="259"/>
      <c r="Q32" s="259"/>
      <c r="R32" s="259"/>
      <c r="S32" s="259"/>
      <c r="T32" s="259"/>
      <c r="U32" s="259"/>
      <c r="V32" s="259"/>
      <c r="W32" s="259"/>
      <c r="X32" s="259"/>
      <c r="Y32" s="259"/>
      <c r="Z32" s="259"/>
      <c r="AA32" s="259"/>
      <c r="AB32" s="259"/>
      <c r="AC32" s="259"/>
      <c r="AD32" s="259"/>
      <c r="AE32" s="259"/>
      <c r="AF32" s="259"/>
      <c r="AG32" s="259"/>
      <c r="AH32" s="259"/>
      <c r="AI32" s="259"/>
      <c r="AJ32" s="259"/>
      <c r="AK32" s="259"/>
      <c r="AL32" s="259"/>
      <c r="AM32" s="259"/>
      <c r="AN32" s="259"/>
      <c r="AO32" s="259"/>
      <c r="AP32" s="259"/>
      <c r="AQ32" s="259"/>
      <c r="AR32" s="259"/>
      <c r="AS32" s="259"/>
      <c r="AT32" s="259"/>
      <c r="AU32" s="259"/>
      <c r="AV32" s="259"/>
      <c r="AW32" s="260"/>
    </row>
    <row r="33" spans="2:52" ht="5.25" customHeight="1">
      <c r="B33" s="246"/>
      <c r="C33" s="246"/>
      <c r="D33" s="246"/>
      <c r="E33" s="246"/>
      <c r="F33" s="246"/>
      <c r="G33" s="246"/>
      <c r="H33" s="246"/>
      <c r="I33" s="246"/>
      <c r="J33" s="246"/>
      <c r="K33" s="246"/>
      <c r="L33" s="246"/>
      <c r="M33" s="246"/>
      <c r="N33" s="246"/>
      <c r="O33" s="246"/>
      <c r="P33" s="246"/>
      <c r="Q33" s="246"/>
      <c r="R33" s="246"/>
      <c r="S33" s="246"/>
      <c r="T33" s="246"/>
      <c r="U33" s="246"/>
      <c r="V33" s="246"/>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row>
    <row r="34" spans="2:52" ht="4.5" customHeight="1">
      <c r="B34" s="239"/>
      <c r="C34" s="240"/>
      <c r="D34" s="240"/>
      <c r="E34" s="240"/>
      <c r="F34" s="240"/>
      <c r="G34" s="240"/>
      <c r="H34" s="240"/>
      <c r="I34" s="240"/>
      <c r="J34" s="240"/>
      <c r="K34" s="240"/>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1"/>
    </row>
    <row r="35" spans="2:52" ht="11.25" customHeight="1">
      <c r="B35" s="242"/>
      <c r="C35" s="1829" t="s">
        <v>2040</v>
      </c>
      <c r="D35" s="1829"/>
      <c r="E35" s="1829"/>
      <c r="F35" s="1829"/>
      <c r="G35" s="1829"/>
      <c r="H35" s="1829"/>
      <c r="I35" s="565"/>
      <c r="J35" s="565"/>
      <c r="K35" s="246"/>
      <c r="L35" s="246"/>
      <c r="M35" s="246"/>
      <c r="N35" s="246"/>
      <c r="O35" s="246"/>
      <c r="P35" s="246"/>
      <c r="Q35" s="246"/>
      <c r="R35" s="246"/>
      <c r="S35" s="246"/>
      <c r="T35" s="246"/>
      <c r="U35" s="246"/>
      <c r="V35" s="246"/>
      <c r="W35" s="246"/>
      <c r="X35" s="246"/>
      <c r="Y35" s="246"/>
      <c r="Z35" s="246"/>
      <c r="AA35" s="246"/>
      <c r="AB35" s="246"/>
      <c r="AC35" s="246"/>
      <c r="AD35" s="246"/>
      <c r="AE35" s="263"/>
      <c r="AF35" s="246"/>
      <c r="AG35" s="246"/>
      <c r="AH35" s="246"/>
      <c r="AI35" s="246"/>
      <c r="AJ35" s="246"/>
      <c r="AK35" s="246"/>
      <c r="AL35" s="246"/>
      <c r="AM35" s="246"/>
      <c r="AN35" s="246"/>
      <c r="AO35" s="246"/>
      <c r="AP35" s="246"/>
      <c r="AQ35" s="246"/>
      <c r="AR35" s="246"/>
      <c r="AS35" s="246"/>
      <c r="AT35" s="246"/>
      <c r="AU35" s="246"/>
      <c r="AV35" s="246"/>
      <c r="AW35" s="243"/>
    </row>
    <row r="36" spans="2:52" ht="11.25" customHeight="1">
      <c r="B36" s="242"/>
      <c r="C36" s="246"/>
      <c r="D36" s="246"/>
      <c r="E36" s="246"/>
      <c r="F36" s="246"/>
      <c r="G36" s="246"/>
      <c r="H36" s="246"/>
      <c r="I36" s="246"/>
      <c r="J36" s="246"/>
      <c r="K36" s="246"/>
      <c r="L36" s="246"/>
      <c r="M36" s="246"/>
      <c r="N36" s="246"/>
      <c r="O36" s="246"/>
      <c r="P36" s="246"/>
      <c r="Q36" s="246"/>
      <c r="R36" s="246"/>
      <c r="S36" s="1804" t="s">
        <v>2487</v>
      </c>
      <c r="T36" s="1804"/>
      <c r="U36" s="1804"/>
      <c r="V36" s="1804"/>
      <c r="W36" s="246"/>
      <c r="X36" s="246"/>
      <c r="Y36" s="246"/>
      <c r="Z36" s="246"/>
      <c r="AA36" s="246"/>
      <c r="AB36" s="246"/>
      <c r="AC36" s="246"/>
      <c r="AD36" s="246"/>
      <c r="AE36" s="263"/>
      <c r="AF36" s="246"/>
      <c r="AG36" s="246"/>
      <c r="AH36" s="246"/>
      <c r="AI36" s="246"/>
      <c r="AJ36" s="246"/>
      <c r="AK36" s="246"/>
      <c r="AL36" s="246"/>
      <c r="AM36" s="246"/>
      <c r="AN36" s="246"/>
      <c r="AO36" s="1777"/>
      <c r="AP36" s="1777"/>
      <c r="AQ36" s="1777"/>
      <c r="AR36" s="1777"/>
      <c r="AS36" s="1777"/>
      <c r="AT36" s="1777"/>
      <c r="AU36" s="1777"/>
      <c r="AV36" s="1777"/>
      <c r="AW36" s="243"/>
    </row>
    <row r="37" spans="2:52" ht="11.25" customHeight="1">
      <c r="B37" s="242"/>
      <c r="C37" s="246" t="s">
        <v>2469</v>
      </c>
      <c r="D37" s="246"/>
      <c r="E37" s="246"/>
      <c r="F37" s="246"/>
      <c r="G37" s="246"/>
      <c r="H37" s="246"/>
      <c r="I37" s="246"/>
      <c r="J37" s="246"/>
      <c r="K37" s="246"/>
      <c r="L37" s="246"/>
      <c r="M37" s="246"/>
      <c r="N37" s="246"/>
      <c r="O37" s="246"/>
      <c r="P37" s="1834">
        <f>'F11'!J53</f>
        <v>0</v>
      </c>
      <c r="Q37" s="1835"/>
      <c r="R37" s="1835"/>
      <c r="S37" s="1835"/>
      <c r="T37" s="1835"/>
      <c r="U37" s="1835"/>
      <c r="V37" s="1836"/>
      <c r="W37" s="246"/>
      <c r="X37" s="246"/>
      <c r="Y37" s="246"/>
      <c r="Z37" s="263" t="s">
        <v>2495</v>
      </c>
      <c r="AA37" s="263"/>
      <c r="AB37" s="263"/>
      <c r="AC37" s="246"/>
      <c r="AD37" s="246"/>
      <c r="AE37" s="263"/>
      <c r="AF37" s="246"/>
      <c r="AG37" s="246"/>
      <c r="AH37" s="246"/>
      <c r="AI37" s="246"/>
      <c r="AJ37" s="246"/>
      <c r="AK37" s="246"/>
      <c r="AL37" s="246"/>
      <c r="AM37" s="246"/>
      <c r="AN37" s="246"/>
      <c r="AO37" s="246"/>
      <c r="AP37" s="1801"/>
      <c r="AQ37" s="1802"/>
      <c r="AR37" s="1802"/>
      <c r="AS37" s="1802"/>
      <c r="AT37" s="1802"/>
      <c r="AU37" s="1802"/>
      <c r="AV37" s="1803"/>
      <c r="AW37" s="243"/>
    </row>
    <row r="38" spans="2:52" ht="11.25" customHeight="1">
      <c r="B38" s="242"/>
      <c r="C38" s="246"/>
      <c r="D38" s="246"/>
      <c r="E38" s="246"/>
      <c r="F38" s="246"/>
      <c r="G38" s="246"/>
      <c r="H38" s="246"/>
      <c r="I38" s="246"/>
      <c r="J38" s="246"/>
      <c r="K38" s="246"/>
      <c r="L38" s="246"/>
      <c r="M38" s="246"/>
      <c r="N38" s="246"/>
      <c r="O38" s="246"/>
      <c r="P38" s="246"/>
      <c r="Q38" s="246"/>
      <c r="R38" s="246"/>
      <c r="S38" s="1833" t="s">
        <v>2487</v>
      </c>
      <c r="T38" s="1833"/>
      <c r="U38" s="1833"/>
      <c r="V38" s="1833"/>
      <c r="W38" s="246"/>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246"/>
      <c r="AT38" s="246"/>
      <c r="AU38" s="246"/>
      <c r="AV38" s="246"/>
      <c r="AW38" s="243"/>
    </row>
    <row r="39" spans="2:52" ht="11.25" customHeight="1">
      <c r="B39" s="242"/>
      <c r="C39" s="1020" t="s">
        <v>2041</v>
      </c>
      <c r="D39" s="246"/>
      <c r="E39" s="246"/>
      <c r="F39" s="246"/>
      <c r="G39" s="246"/>
      <c r="H39" s="246"/>
      <c r="I39" s="246"/>
      <c r="J39" s="246"/>
      <c r="K39" s="246"/>
      <c r="L39" s="246"/>
      <c r="M39" s="246"/>
      <c r="N39" s="246"/>
      <c r="O39" s="246"/>
      <c r="P39" s="1834">
        <f>'F11'!J36</f>
        <v>0</v>
      </c>
      <c r="Q39" s="1835"/>
      <c r="R39" s="1835"/>
      <c r="S39" s="1835"/>
      <c r="T39" s="1835"/>
      <c r="U39" s="1835"/>
      <c r="V39" s="1836"/>
      <c r="W39" s="246"/>
      <c r="X39" s="246"/>
      <c r="Y39" s="246"/>
      <c r="Z39" s="263" t="s">
        <v>2516</v>
      </c>
      <c r="AA39" s="263"/>
      <c r="AB39" s="263"/>
      <c r="AC39" s="246"/>
      <c r="AD39" s="246"/>
      <c r="AE39" s="246"/>
      <c r="AF39" s="246"/>
      <c r="AG39" s="246"/>
      <c r="AH39" s="246"/>
      <c r="AI39" s="246"/>
      <c r="AJ39" s="246"/>
      <c r="AK39" s="246"/>
      <c r="AL39" s="246"/>
      <c r="AM39" s="246"/>
      <c r="AN39" s="246"/>
      <c r="AO39" s="246"/>
      <c r="AP39" s="1801"/>
      <c r="AQ39" s="1802"/>
      <c r="AR39" s="1802"/>
      <c r="AS39" s="1802"/>
      <c r="AT39" s="1802"/>
      <c r="AU39" s="1802"/>
      <c r="AV39" s="1803"/>
      <c r="AW39" s="243"/>
    </row>
    <row r="40" spans="2:52" ht="5.25" customHeight="1">
      <c r="B40" s="242"/>
      <c r="C40" s="246"/>
      <c r="D40" s="246"/>
      <c r="E40" s="246"/>
      <c r="F40" s="246"/>
      <c r="G40" s="246"/>
      <c r="H40" s="246"/>
      <c r="I40" s="246"/>
      <c r="J40" s="246"/>
      <c r="K40" s="246"/>
      <c r="L40" s="246"/>
      <c r="M40" s="246"/>
      <c r="N40" s="246"/>
      <c r="O40" s="246"/>
      <c r="P40" s="255"/>
      <c r="Q40" s="255"/>
      <c r="R40" s="255"/>
      <c r="S40" s="255"/>
      <c r="T40" s="255"/>
      <c r="U40" s="255"/>
      <c r="V40" s="255"/>
      <c r="W40" s="255"/>
      <c r="X40" s="255"/>
      <c r="Y40" s="255"/>
      <c r="Z40" s="255"/>
      <c r="AA40" s="255"/>
      <c r="AB40" s="255"/>
      <c r="AC40" s="255"/>
      <c r="AD40" s="255"/>
      <c r="AE40" s="255"/>
      <c r="AF40" s="255"/>
      <c r="AG40" s="255"/>
      <c r="AH40" s="255"/>
      <c r="AI40" s="255"/>
      <c r="AJ40" s="255"/>
      <c r="AK40" s="255"/>
      <c r="AL40" s="255"/>
      <c r="AM40" s="255"/>
      <c r="AN40" s="255"/>
      <c r="AO40" s="255"/>
      <c r="AP40" s="255"/>
      <c r="AQ40" s="255"/>
      <c r="AR40" s="255"/>
      <c r="AS40" s="255"/>
      <c r="AT40" s="255"/>
      <c r="AU40" s="255"/>
      <c r="AV40" s="255"/>
      <c r="AW40" s="243"/>
    </row>
    <row r="41" spans="2:52" ht="12.75" customHeight="1">
      <c r="B41" s="242"/>
      <c r="C41" s="263" t="s">
        <v>955</v>
      </c>
      <c r="D41" s="246"/>
      <c r="E41" s="246"/>
      <c r="F41" s="246"/>
      <c r="G41" s="246"/>
      <c r="H41" s="246"/>
      <c r="I41" s="246"/>
      <c r="J41" s="246"/>
      <c r="K41" s="246"/>
      <c r="L41" s="246"/>
      <c r="M41" s="246"/>
      <c r="N41" s="246"/>
      <c r="O41" s="246"/>
      <c r="P41" s="1784"/>
      <c r="Q41" s="1785"/>
      <c r="R41" s="1785"/>
      <c r="S41" s="1785"/>
      <c r="T41" s="1785"/>
      <c r="U41" s="1785"/>
      <c r="V41" s="1786"/>
      <c r="W41" s="255"/>
      <c r="X41" s="255"/>
      <c r="Z41" s="238" t="s">
        <v>2497</v>
      </c>
      <c r="AP41" s="1784"/>
      <c r="AQ41" s="1785"/>
      <c r="AR41" s="1785"/>
      <c r="AS41" s="1785"/>
      <c r="AT41" s="1785"/>
      <c r="AU41" s="1785"/>
      <c r="AV41" s="1786"/>
      <c r="AW41" s="243"/>
    </row>
    <row r="42" spans="2:52" ht="4.5" customHeight="1">
      <c r="B42" s="242"/>
      <c r="C42" s="263"/>
      <c r="D42" s="246"/>
      <c r="E42" s="246"/>
      <c r="F42" s="246"/>
      <c r="G42" s="246"/>
      <c r="H42" s="246"/>
      <c r="I42" s="246"/>
      <c r="J42" s="246"/>
      <c r="K42" s="246"/>
      <c r="L42" s="246"/>
      <c r="M42" s="246"/>
      <c r="N42" s="246"/>
      <c r="O42" s="246"/>
      <c r="P42" s="246"/>
      <c r="Q42" s="246"/>
      <c r="R42" s="246"/>
      <c r="S42" s="246"/>
      <c r="T42" s="246"/>
      <c r="U42" s="246"/>
      <c r="V42" s="246"/>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246"/>
      <c r="AT42" s="246"/>
      <c r="AU42" s="246"/>
      <c r="AV42" s="246"/>
      <c r="AW42" s="243"/>
    </row>
    <row r="43" spans="2:52" ht="13.5" customHeight="1">
      <c r="B43" s="242"/>
      <c r="C43" s="246" t="s">
        <v>2042</v>
      </c>
      <c r="D43" s="246"/>
      <c r="E43" s="246"/>
      <c r="F43" s="246"/>
      <c r="G43" s="246"/>
      <c r="H43" s="246"/>
      <c r="I43" s="246"/>
      <c r="J43" s="246"/>
      <c r="K43" s="246"/>
      <c r="L43" s="246"/>
      <c r="M43" s="246"/>
      <c r="N43" s="246"/>
      <c r="O43" s="246"/>
      <c r="P43" s="1781"/>
      <c r="Q43" s="1782"/>
      <c r="R43" s="1782"/>
      <c r="S43" s="1782"/>
      <c r="T43" s="1782"/>
      <c r="U43" s="1782"/>
      <c r="V43" s="1783"/>
      <c r="W43" s="246"/>
      <c r="X43" s="246"/>
      <c r="Y43" s="1778" t="str">
        <f>IF(P43="","",VLOOKUP(P43,Tabelas!$B$1569:$C$2417,2,FALSE))</f>
        <v/>
      </c>
      <c r="Z43" s="1779"/>
      <c r="AA43" s="1779"/>
      <c r="AB43" s="1779"/>
      <c r="AC43" s="1779"/>
      <c r="AD43" s="1779"/>
      <c r="AE43" s="1779"/>
      <c r="AF43" s="1779"/>
      <c r="AG43" s="1779"/>
      <c r="AH43" s="1779"/>
      <c r="AI43" s="1779"/>
      <c r="AJ43" s="1779"/>
      <c r="AK43" s="1779"/>
      <c r="AL43" s="1779"/>
      <c r="AM43" s="1779"/>
      <c r="AN43" s="1779"/>
      <c r="AO43" s="1779"/>
      <c r="AP43" s="1779"/>
      <c r="AQ43" s="1779"/>
      <c r="AR43" s="1779"/>
      <c r="AS43" s="1779"/>
      <c r="AT43" s="1779"/>
      <c r="AU43" s="1779"/>
      <c r="AV43" s="1780"/>
      <c r="AW43" s="243"/>
      <c r="AZ43" s="263"/>
    </row>
    <row r="44" spans="2:52" ht="4.5" customHeight="1">
      <c r="B44" s="242"/>
      <c r="C44" s="246"/>
      <c r="D44" s="246"/>
      <c r="E44" s="246"/>
      <c r="F44" s="246"/>
      <c r="G44" s="246"/>
      <c r="H44" s="246"/>
      <c r="I44" s="246"/>
      <c r="J44" s="246"/>
      <c r="K44" s="246"/>
      <c r="L44" s="246"/>
      <c r="M44" s="246"/>
      <c r="N44" s="246"/>
      <c r="O44" s="246"/>
      <c r="P44" s="246"/>
      <c r="Q44" s="246"/>
      <c r="R44" s="246"/>
      <c r="S44" s="246"/>
      <c r="T44" s="246"/>
      <c r="U44" s="246"/>
      <c r="V44" s="246"/>
      <c r="W44" s="246"/>
      <c r="X44" s="246"/>
      <c r="Y44" s="246"/>
      <c r="Z44" s="246"/>
      <c r="AA44" s="246"/>
      <c r="AB44" s="246"/>
      <c r="AC44" s="246"/>
      <c r="AD44" s="246"/>
      <c r="AE44" s="246"/>
      <c r="AF44" s="246"/>
      <c r="AG44" s="246"/>
      <c r="AH44" s="246"/>
      <c r="AI44" s="246"/>
      <c r="AJ44" s="246"/>
      <c r="AK44" s="246"/>
      <c r="AL44" s="246"/>
      <c r="AM44" s="246"/>
      <c r="AN44" s="246"/>
      <c r="AO44" s="246"/>
      <c r="AP44" s="246"/>
      <c r="AQ44" s="246"/>
      <c r="AR44" s="246"/>
      <c r="AS44" s="246"/>
      <c r="AT44" s="246"/>
      <c r="AU44" s="246"/>
      <c r="AV44" s="246"/>
      <c r="AW44" s="243"/>
    </row>
    <row r="45" spans="2:52" ht="12.75" customHeight="1">
      <c r="B45" s="242"/>
      <c r="C45" s="265" t="s">
        <v>2048</v>
      </c>
      <c r="D45" s="246"/>
      <c r="E45" s="246"/>
      <c r="F45" s="246"/>
      <c r="G45" s="246"/>
      <c r="H45" s="246"/>
      <c r="I45" s="246"/>
      <c r="J45" s="246"/>
      <c r="K45" s="246"/>
      <c r="L45" s="246"/>
      <c r="M45" s="246"/>
      <c r="N45" s="246"/>
      <c r="O45" s="246"/>
      <c r="P45" s="246"/>
      <c r="Q45" s="246"/>
      <c r="R45" s="246"/>
      <c r="S45" s="246"/>
      <c r="T45" s="246"/>
      <c r="U45" s="246"/>
      <c r="V45" s="246"/>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46"/>
      <c r="AV45" s="246"/>
      <c r="AW45" s="243"/>
    </row>
    <row r="46" spans="2:52" ht="6" customHeight="1">
      <c r="B46" s="242"/>
      <c r="C46" s="246"/>
      <c r="D46" s="246"/>
      <c r="E46" s="246"/>
      <c r="F46" s="246"/>
      <c r="G46" s="246"/>
      <c r="H46" s="246"/>
      <c r="I46" s="246"/>
      <c r="J46" s="246"/>
      <c r="K46" s="246"/>
      <c r="L46" s="246"/>
      <c r="M46" s="246"/>
      <c r="N46" s="246"/>
      <c r="O46" s="246"/>
      <c r="P46" s="246"/>
      <c r="Q46" s="246"/>
      <c r="R46" s="246"/>
      <c r="S46" s="246"/>
      <c r="T46" s="246"/>
      <c r="U46" s="246"/>
      <c r="V46" s="246"/>
      <c r="W46" s="246"/>
      <c r="X46" s="246"/>
      <c r="Y46" s="246"/>
      <c r="Z46" s="246"/>
      <c r="AA46" s="246"/>
      <c r="AB46" s="246"/>
      <c r="AC46" s="246"/>
      <c r="AD46" s="246"/>
      <c r="AE46" s="246"/>
      <c r="AF46" s="246"/>
      <c r="AG46" s="246"/>
      <c r="AH46" s="246"/>
      <c r="AI46" s="246"/>
      <c r="AJ46" s="246"/>
      <c r="AK46" s="246"/>
      <c r="AL46" s="246"/>
      <c r="AM46" s="246"/>
      <c r="AN46" s="246"/>
      <c r="AO46" s="246"/>
      <c r="AP46" s="246"/>
      <c r="AQ46" s="246"/>
      <c r="AR46" s="246"/>
      <c r="AS46" s="246"/>
      <c r="AT46" s="246"/>
      <c r="AU46" s="246"/>
      <c r="AV46" s="246"/>
      <c r="AW46" s="243"/>
    </row>
    <row r="47" spans="2:52" ht="11.25" customHeight="1">
      <c r="B47" s="242"/>
      <c r="C47" s="246" t="s">
        <v>2472</v>
      </c>
      <c r="D47" s="246"/>
      <c r="E47" s="246"/>
      <c r="F47" s="246"/>
      <c r="G47" s="246"/>
      <c r="H47" s="246"/>
      <c r="I47" s="1787"/>
      <c r="J47" s="1788"/>
      <c r="K47" s="1788"/>
      <c r="L47" s="1788"/>
      <c r="M47" s="1788"/>
      <c r="N47" s="1788"/>
      <c r="O47" s="1788"/>
      <c r="P47" s="1788"/>
      <c r="Q47" s="1788"/>
      <c r="R47" s="1788"/>
      <c r="S47" s="1788"/>
      <c r="T47" s="1788"/>
      <c r="U47" s="1788"/>
      <c r="V47" s="1788"/>
      <c r="W47" s="1788"/>
      <c r="X47" s="1788"/>
      <c r="Y47" s="1788"/>
      <c r="Z47" s="1788"/>
      <c r="AA47" s="1788"/>
      <c r="AB47" s="1788"/>
      <c r="AC47" s="1788"/>
      <c r="AD47" s="1788"/>
      <c r="AE47" s="1788"/>
      <c r="AF47" s="1788"/>
      <c r="AG47" s="1788"/>
      <c r="AH47" s="1788"/>
      <c r="AI47" s="1788"/>
      <c r="AJ47" s="1788"/>
      <c r="AK47" s="1788"/>
      <c r="AL47" s="1788"/>
      <c r="AM47" s="1788"/>
      <c r="AN47" s="1788"/>
      <c r="AO47" s="1788"/>
      <c r="AP47" s="1788"/>
      <c r="AQ47" s="1788"/>
      <c r="AR47" s="1788"/>
      <c r="AS47" s="1788"/>
      <c r="AT47" s="1788"/>
      <c r="AU47" s="1788"/>
      <c r="AV47" s="1789"/>
      <c r="AW47" s="243"/>
    </row>
    <row r="48" spans="2:52" ht="4.5" customHeight="1">
      <c r="B48" s="242"/>
      <c r="C48" s="246"/>
      <c r="D48" s="246"/>
      <c r="E48" s="246"/>
      <c r="F48" s="246"/>
      <c r="G48" s="246"/>
      <c r="H48" s="246"/>
      <c r="I48" s="246"/>
      <c r="J48" s="246"/>
      <c r="K48" s="246"/>
      <c r="L48" s="246"/>
      <c r="M48" s="246"/>
      <c r="N48" s="246"/>
      <c r="O48" s="246"/>
      <c r="P48" s="246"/>
      <c r="Q48" s="246"/>
      <c r="R48" s="246"/>
      <c r="S48" s="246"/>
      <c r="T48" s="246"/>
      <c r="U48" s="246"/>
      <c r="V48" s="246"/>
      <c r="W48" s="246"/>
      <c r="X48" s="246"/>
      <c r="Y48" s="246"/>
      <c r="Z48" s="246"/>
      <c r="AA48" s="246"/>
      <c r="AB48" s="246"/>
      <c r="AC48" s="246"/>
      <c r="AD48" s="246"/>
      <c r="AE48" s="246"/>
      <c r="AF48" s="246"/>
      <c r="AG48" s="246"/>
      <c r="AH48" s="246"/>
      <c r="AI48" s="246"/>
      <c r="AJ48" s="246"/>
      <c r="AK48" s="246"/>
      <c r="AL48" s="246"/>
      <c r="AM48" s="246"/>
      <c r="AN48" s="246"/>
      <c r="AO48" s="246"/>
      <c r="AP48" s="246"/>
      <c r="AQ48" s="246"/>
      <c r="AR48" s="246"/>
      <c r="AS48" s="246"/>
      <c r="AT48" s="246"/>
      <c r="AU48" s="246"/>
      <c r="AV48" s="246"/>
      <c r="AW48" s="243"/>
    </row>
    <row r="49" spans="2:52" ht="11.25" customHeight="1">
      <c r="B49" s="242"/>
      <c r="C49" s="246" t="s">
        <v>2470</v>
      </c>
      <c r="D49" s="246"/>
      <c r="E49" s="246"/>
      <c r="F49" s="246"/>
      <c r="G49" s="246"/>
      <c r="H49" s="246"/>
      <c r="I49" s="1784"/>
      <c r="J49" s="1785"/>
      <c r="K49" s="1785"/>
      <c r="L49" s="1785"/>
      <c r="M49" s="1785"/>
      <c r="N49" s="1785"/>
      <c r="O49" s="1785"/>
      <c r="P49" s="1786"/>
      <c r="Q49" s="246"/>
      <c r="R49" s="246"/>
      <c r="S49" s="246"/>
      <c r="T49" s="246"/>
      <c r="U49" s="246"/>
      <c r="V49" s="246"/>
      <c r="W49" s="246"/>
      <c r="X49" s="246" t="s">
        <v>4035</v>
      </c>
      <c r="Y49" s="246"/>
      <c r="Z49" s="246"/>
      <c r="AA49" s="246"/>
      <c r="AB49" s="246"/>
      <c r="AC49" s="1784"/>
      <c r="AD49" s="1785"/>
      <c r="AE49" s="1785"/>
      <c r="AF49" s="1785"/>
      <c r="AG49" s="1785"/>
      <c r="AH49" s="1785"/>
      <c r="AI49" s="1786"/>
      <c r="AJ49" s="246"/>
      <c r="AK49" s="246" t="s">
        <v>2471</v>
      </c>
      <c r="AL49" s="246"/>
      <c r="AM49" s="246"/>
      <c r="AN49" s="246"/>
      <c r="AO49" s="1826" t="str">
        <f>IF(ISERROR(VLOOKUP(AC49,Tabelas!$F$9:$G$317,2,FALSE))=TRUE,"",VLOOKUP(AC49,Tabelas!$F$9:$G$317,2,FALSE))</f>
        <v/>
      </c>
      <c r="AP49" s="1827"/>
      <c r="AQ49" s="1827"/>
      <c r="AR49" s="1827"/>
      <c r="AS49" s="1827"/>
      <c r="AT49" s="1827"/>
      <c r="AU49" s="1827"/>
      <c r="AV49" s="1828"/>
      <c r="AW49" s="243"/>
    </row>
    <row r="50" spans="2:52" ht="5.25" customHeight="1">
      <c r="B50" s="242"/>
      <c r="C50" s="246"/>
      <c r="D50" s="246"/>
      <c r="E50" s="246"/>
      <c r="F50" s="246"/>
      <c r="G50" s="246"/>
      <c r="H50" s="246"/>
      <c r="I50" s="255"/>
      <c r="J50" s="255"/>
      <c r="K50" s="255"/>
      <c r="L50" s="255"/>
      <c r="M50" s="255"/>
      <c r="N50" s="255"/>
      <c r="O50" s="255"/>
      <c r="P50" s="255"/>
      <c r="Q50" s="246"/>
      <c r="R50" s="246"/>
      <c r="S50" s="246"/>
      <c r="T50" s="246"/>
      <c r="U50" s="246"/>
      <c r="V50" s="246"/>
      <c r="W50" s="246"/>
      <c r="X50" s="246"/>
      <c r="Y50" s="246"/>
      <c r="Z50" s="246"/>
      <c r="AA50" s="246"/>
      <c r="AB50" s="246"/>
      <c r="AC50" s="255"/>
      <c r="AD50" s="255"/>
      <c r="AE50" s="255"/>
      <c r="AF50" s="255"/>
      <c r="AG50" s="255"/>
      <c r="AH50" s="255"/>
      <c r="AI50" s="255"/>
      <c r="AJ50" s="246"/>
      <c r="AK50" s="246"/>
      <c r="AL50" s="246"/>
      <c r="AM50" s="246"/>
      <c r="AN50" s="246"/>
      <c r="AO50" s="255"/>
      <c r="AP50" s="255"/>
      <c r="AQ50" s="255"/>
      <c r="AR50" s="255"/>
      <c r="AS50" s="255"/>
      <c r="AT50" s="255"/>
      <c r="AU50" s="255"/>
      <c r="AV50" s="255"/>
      <c r="AW50" s="243"/>
    </row>
    <row r="51" spans="2:52" ht="11.25" customHeight="1">
      <c r="B51" s="242"/>
      <c r="C51" s="265" t="s">
        <v>2473</v>
      </c>
      <c r="D51" s="246"/>
      <c r="E51" s="246"/>
      <c r="F51" s="246"/>
      <c r="G51" s="246"/>
      <c r="H51" s="246"/>
      <c r="I51" s="246"/>
      <c r="J51" s="246"/>
      <c r="K51" s="246"/>
      <c r="L51" s="246"/>
      <c r="M51" s="246"/>
      <c r="N51" s="246"/>
      <c r="O51" s="246"/>
      <c r="P51" s="246"/>
      <c r="Q51" s="246"/>
      <c r="R51" s="246"/>
      <c r="S51" s="246"/>
      <c r="T51" s="246"/>
      <c r="U51" s="246"/>
      <c r="V51" s="246"/>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c r="AT51" s="246"/>
      <c r="AU51" s="246"/>
      <c r="AV51" s="246"/>
      <c r="AW51" s="243"/>
    </row>
    <row r="52" spans="2:52" ht="6" customHeight="1">
      <c r="B52" s="242"/>
      <c r="C52" s="246"/>
      <c r="D52" s="246"/>
      <c r="E52" s="246"/>
      <c r="F52" s="246"/>
      <c r="G52" s="246"/>
      <c r="H52" s="246"/>
      <c r="I52" s="246"/>
      <c r="J52" s="246"/>
      <c r="K52" s="246"/>
      <c r="L52" s="246"/>
      <c r="M52" s="246"/>
      <c r="N52" s="246"/>
      <c r="O52" s="246"/>
      <c r="P52" s="246"/>
      <c r="Q52" s="246"/>
      <c r="R52" s="246"/>
      <c r="S52" s="246"/>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c r="AQ52" s="246"/>
      <c r="AR52" s="246"/>
      <c r="AS52" s="246"/>
      <c r="AT52" s="246"/>
      <c r="AU52" s="246"/>
      <c r="AV52" s="246"/>
      <c r="AW52" s="243"/>
    </row>
    <row r="53" spans="2:52" ht="11.25" customHeight="1">
      <c r="B53" s="242"/>
      <c r="C53" s="246" t="s">
        <v>2472</v>
      </c>
      <c r="D53" s="246"/>
      <c r="E53" s="246"/>
      <c r="F53" s="246"/>
      <c r="G53" s="246"/>
      <c r="H53" s="246"/>
      <c r="I53" s="1787"/>
      <c r="J53" s="1788"/>
      <c r="K53" s="1788"/>
      <c r="L53" s="1788"/>
      <c r="M53" s="1788"/>
      <c r="N53" s="1788"/>
      <c r="O53" s="1788"/>
      <c r="P53" s="1788"/>
      <c r="Q53" s="1788"/>
      <c r="R53" s="1788"/>
      <c r="S53" s="1788"/>
      <c r="T53" s="1788"/>
      <c r="U53" s="1788"/>
      <c r="V53" s="1788"/>
      <c r="W53" s="1788"/>
      <c r="X53" s="1788"/>
      <c r="Y53" s="1788"/>
      <c r="Z53" s="1788"/>
      <c r="AA53" s="1788"/>
      <c r="AB53" s="1788"/>
      <c r="AC53" s="1788"/>
      <c r="AD53" s="1788"/>
      <c r="AE53" s="1788"/>
      <c r="AF53" s="1788"/>
      <c r="AG53" s="1788"/>
      <c r="AH53" s="1788"/>
      <c r="AI53" s="1788"/>
      <c r="AJ53" s="1788"/>
      <c r="AK53" s="1788"/>
      <c r="AL53" s="1788"/>
      <c r="AM53" s="1788"/>
      <c r="AN53" s="1788"/>
      <c r="AO53" s="1788"/>
      <c r="AP53" s="1788"/>
      <c r="AQ53" s="1788"/>
      <c r="AR53" s="1788"/>
      <c r="AS53" s="1788"/>
      <c r="AT53" s="1788"/>
      <c r="AU53" s="1788"/>
      <c r="AV53" s="1789"/>
      <c r="AW53" s="243"/>
    </row>
    <row r="54" spans="2:52" ht="5.25" customHeight="1">
      <c r="B54" s="242"/>
      <c r="C54" s="246"/>
      <c r="D54" s="246"/>
      <c r="E54" s="246"/>
      <c r="F54" s="246"/>
      <c r="G54" s="246"/>
      <c r="H54" s="246"/>
      <c r="I54" s="246"/>
      <c r="J54" s="246"/>
      <c r="K54" s="246"/>
      <c r="L54" s="246"/>
      <c r="M54" s="246"/>
      <c r="N54" s="246"/>
      <c r="O54" s="246"/>
      <c r="P54" s="246"/>
      <c r="Q54" s="246"/>
      <c r="R54" s="246"/>
      <c r="S54" s="246"/>
      <c r="T54" s="246"/>
      <c r="U54" s="246"/>
      <c r="V54" s="246"/>
      <c r="W54" s="246"/>
      <c r="X54" s="246"/>
      <c r="Y54" s="246"/>
      <c r="Z54" s="246"/>
      <c r="AA54" s="246"/>
      <c r="AB54" s="246"/>
      <c r="AC54" s="246"/>
      <c r="AD54" s="246"/>
      <c r="AE54" s="246"/>
      <c r="AF54" s="246"/>
      <c r="AG54" s="246"/>
      <c r="AH54" s="246"/>
      <c r="AI54" s="246"/>
      <c r="AJ54" s="246"/>
      <c r="AK54" s="246"/>
      <c r="AL54" s="246"/>
      <c r="AM54" s="246"/>
      <c r="AN54" s="246"/>
      <c r="AO54" s="246"/>
      <c r="AP54" s="246"/>
      <c r="AQ54" s="246"/>
      <c r="AR54" s="246"/>
      <c r="AS54" s="246"/>
      <c r="AT54" s="246"/>
      <c r="AU54" s="246"/>
      <c r="AV54" s="246"/>
      <c r="AW54" s="243"/>
    </row>
    <row r="55" spans="2:52" ht="12" customHeight="1">
      <c r="B55" s="242"/>
      <c r="C55" s="246" t="s">
        <v>2470</v>
      </c>
      <c r="D55" s="246"/>
      <c r="E55" s="246"/>
      <c r="F55" s="246"/>
      <c r="G55" s="246"/>
      <c r="H55" s="246"/>
      <c r="I55" s="1830"/>
      <c r="J55" s="1831"/>
      <c r="K55" s="1831"/>
      <c r="L55" s="1831"/>
      <c r="M55" s="1831"/>
      <c r="N55" s="1831"/>
      <c r="O55" s="1831"/>
      <c r="P55" s="1832"/>
      <c r="Q55" s="246"/>
      <c r="R55" s="246"/>
      <c r="S55" s="246"/>
      <c r="T55" s="246"/>
      <c r="U55" s="246"/>
      <c r="V55" s="246"/>
      <c r="W55" s="246"/>
      <c r="X55" s="246" t="s">
        <v>4035</v>
      </c>
      <c r="Y55" s="246"/>
      <c r="Z55" s="246"/>
      <c r="AA55" s="246"/>
      <c r="AB55" s="246"/>
      <c r="AC55" s="1784"/>
      <c r="AD55" s="1785"/>
      <c r="AE55" s="1785"/>
      <c r="AF55" s="1785"/>
      <c r="AG55" s="1785"/>
      <c r="AH55" s="1785"/>
      <c r="AI55" s="1786"/>
      <c r="AJ55" s="246"/>
      <c r="AK55" s="246" t="s">
        <v>2471</v>
      </c>
      <c r="AL55" s="246"/>
      <c r="AM55" s="246"/>
      <c r="AN55" s="246"/>
      <c r="AO55" s="1826" t="str">
        <f>IF(ISERROR(VLOOKUP(AC55,Tabelas!$F$9:$G$317,2,FALSE))=TRUE,"",VLOOKUP(AC55,Tabelas!$F$9:$G$317,2,FALSE))</f>
        <v/>
      </c>
      <c r="AP55" s="1827"/>
      <c r="AQ55" s="1827"/>
      <c r="AR55" s="1827"/>
      <c r="AS55" s="1827"/>
      <c r="AT55" s="1827"/>
      <c r="AU55" s="1827"/>
      <c r="AV55" s="1828"/>
      <c r="AW55" s="243"/>
    </row>
    <row r="56" spans="2:52" ht="12" customHeight="1">
      <c r="B56" s="242"/>
      <c r="C56" s="246"/>
      <c r="D56" s="246"/>
      <c r="E56" s="246"/>
      <c r="F56" s="246"/>
      <c r="G56" s="246"/>
      <c r="H56" s="565"/>
      <c r="I56" s="1634"/>
      <c r="J56" s="1634"/>
      <c r="K56" s="1634"/>
      <c r="L56" s="1634"/>
      <c r="M56" s="1634"/>
      <c r="N56" s="1634"/>
      <c r="O56" s="1634"/>
      <c r="P56" s="1634"/>
      <c r="Q56" s="565"/>
      <c r="R56" s="565"/>
      <c r="S56" s="565"/>
      <c r="T56" s="565"/>
      <c r="U56" s="565"/>
      <c r="V56" s="565"/>
      <c r="W56" s="565"/>
      <c r="X56" s="565"/>
      <c r="Y56" s="565"/>
      <c r="Z56" s="565"/>
      <c r="AA56" s="565"/>
      <c r="AB56" s="565"/>
      <c r="AC56" s="1633"/>
      <c r="AD56" s="1633"/>
      <c r="AE56" s="1633"/>
      <c r="AF56" s="1633"/>
      <c r="AG56" s="1633"/>
      <c r="AH56" s="1633"/>
      <c r="AI56" s="1633"/>
      <c r="AJ56" s="565"/>
      <c r="AK56" s="565"/>
      <c r="AL56" s="565"/>
      <c r="AM56" s="565"/>
      <c r="AN56" s="246"/>
      <c r="AO56" s="1633"/>
      <c r="AP56" s="1633"/>
      <c r="AQ56" s="1633"/>
      <c r="AR56" s="1633"/>
      <c r="AS56" s="1633"/>
      <c r="AT56" s="1633"/>
      <c r="AU56" s="1633"/>
      <c r="AV56" s="1633"/>
      <c r="AW56" s="243"/>
    </row>
    <row r="57" spans="2:52" ht="12" customHeight="1">
      <c r="B57" s="242"/>
      <c r="C57" s="265" t="s">
        <v>5942</v>
      </c>
      <c r="D57" s="246"/>
      <c r="E57" s="246"/>
      <c r="F57" s="246"/>
      <c r="G57" s="246"/>
      <c r="H57" s="565"/>
      <c r="I57" s="1634"/>
      <c r="J57" s="1634"/>
      <c r="K57" s="1634"/>
      <c r="L57" s="1634"/>
      <c r="M57" s="1634"/>
      <c r="N57" s="1634"/>
      <c r="O57" s="1634"/>
      <c r="P57" s="1634"/>
      <c r="Q57" s="565"/>
      <c r="R57" s="565"/>
      <c r="S57" s="565"/>
      <c r="T57" s="565"/>
      <c r="U57" s="565"/>
      <c r="V57" s="565"/>
      <c r="W57" s="565"/>
      <c r="X57" s="565"/>
      <c r="Y57" s="565"/>
      <c r="Z57" s="565"/>
      <c r="AA57" s="565"/>
      <c r="AB57" s="565"/>
      <c r="AC57" s="1633"/>
      <c r="AD57" s="1633"/>
      <c r="AE57" s="1633"/>
      <c r="AF57" s="1633"/>
      <c r="AG57" s="1633"/>
      <c r="AH57" s="1633"/>
      <c r="AI57" s="1633"/>
      <c r="AJ57" s="565"/>
      <c r="AK57" s="565"/>
      <c r="AL57" s="565"/>
      <c r="AM57" s="565"/>
      <c r="AN57" s="246"/>
      <c r="AO57" s="1633"/>
      <c r="AP57" s="1633"/>
      <c r="AQ57" s="1633"/>
      <c r="AR57" s="1633"/>
      <c r="AS57" s="1633"/>
      <c r="AT57" s="1633"/>
      <c r="AU57" s="1633"/>
      <c r="AV57" s="1633"/>
      <c r="AW57" s="243"/>
    </row>
    <row r="58" spans="2:52" ht="12" customHeight="1">
      <c r="B58" s="242"/>
      <c r="C58" s="1820"/>
      <c r="D58" s="1821"/>
      <c r="E58" s="1821"/>
      <c r="F58" s="1821"/>
      <c r="G58" s="1821"/>
      <c r="H58" s="1821"/>
      <c r="I58" s="1821"/>
      <c r="J58" s="1821"/>
      <c r="K58" s="1821"/>
      <c r="L58" s="1821"/>
      <c r="M58" s="1821"/>
      <c r="N58" s="1821"/>
      <c r="O58" s="1821"/>
      <c r="P58" s="1821"/>
      <c r="Q58" s="1821"/>
      <c r="R58" s="1821"/>
      <c r="S58" s="1821"/>
      <c r="T58" s="1821"/>
      <c r="U58" s="1821"/>
      <c r="V58" s="1821"/>
      <c r="W58" s="1821"/>
      <c r="X58" s="1821"/>
      <c r="Y58" s="1821"/>
      <c r="Z58" s="1821"/>
      <c r="AA58" s="1821"/>
      <c r="AB58" s="1821"/>
      <c r="AC58" s="1821"/>
      <c r="AD58" s="1821"/>
      <c r="AE58" s="1821"/>
      <c r="AF58" s="1821"/>
      <c r="AG58" s="1821"/>
      <c r="AH58" s="1821"/>
      <c r="AI58" s="1821"/>
      <c r="AJ58" s="1821"/>
      <c r="AK58" s="1821"/>
      <c r="AL58" s="1821"/>
      <c r="AM58" s="1821"/>
      <c r="AN58" s="1821"/>
      <c r="AO58" s="1821"/>
      <c r="AP58" s="1821"/>
      <c r="AQ58" s="1821"/>
      <c r="AR58" s="1821"/>
      <c r="AS58" s="1821"/>
      <c r="AT58" s="1821"/>
      <c r="AU58" s="1821"/>
      <c r="AV58" s="1822"/>
      <c r="AW58" s="243"/>
      <c r="AZ58" s="238" t="str">
        <f>LEFT(C58,3)</f>
        <v/>
      </c>
    </row>
    <row r="59" spans="2:52" ht="12" customHeight="1">
      <c r="B59" s="242"/>
      <c r="C59" s="1823"/>
      <c r="D59" s="1824"/>
      <c r="E59" s="1824"/>
      <c r="F59" s="1824"/>
      <c r="G59" s="1824"/>
      <c r="H59" s="1824"/>
      <c r="I59" s="1824"/>
      <c r="J59" s="1824"/>
      <c r="K59" s="1824"/>
      <c r="L59" s="1824"/>
      <c r="M59" s="1824"/>
      <c r="N59" s="1824"/>
      <c r="O59" s="1824"/>
      <c r="P59" s="1824"/>
      <c r="Q59" s="1824"/>
      <c r="R59" s="1824"/>
      <c r="S59" s="1824"/>
      <c r="T59" s="1824"/>
      <c r="U59" s="1824"/>
      <c r="V59" s="1824"/>
      <c r="W59" s="1824"/>
      <c r="X59" s="1824"/>
      <c r="Y59" s="1824"/>
      <c r="Z59" s="1824"/>
      <c r="AA59" s="1824"/>
      <c r="AB59" s="1824"/>
      <c r="AC59" s="1824"/>
      <c r="AD59" s="1824"/>
      <c r="AE59" s="1824"/>
      <c r="AF59" s="1824"/>
      <c r="AG59" s="1824"/>
      <c r="AH59" s="1824"/>
      <c r="AI59" s="1824"/>
      <c r="AJ59" s="1824"/>
      <c r="AK59" s="1824"/>
      <c r="AL59" s="1824"/>
      <c r="AM59" s="1824"/>
      <c r="AN59" s="1824"/>
      <c r="AO59" s="1824"/>
      <c r="AP59" s="1824"/>
      <c r="AQ59" s="1824"/>
      <c r="AR59" s="1824"/>
      <c r="AS59" s="1824"/>
      <c r="AT59" s="1824"/>
      <c r="AU59" s="1824"/>
      <c r="AV59" s="1825"/>
      <c r="AW59" s="243"/>
    </row>
    <row r="60" spans="2:52" ht="11.1" customHeight="1">
      <c r="B60" s="245"/>
      <c r="C60" s="259"/>
      <c r="D60" s="259"/>
      <c r="E60" s="259"/>
      <c r="F60" s="259"/>
      <c r="G60" s="259"/>
      <c r="H60" s="259"/>
      <c r="I60" s="261"/>
      <c r="J60" s="261"/>
      <c r="K60" s="261"/>
      <c r="L60" s="261"/>
      <c r="M60" s="261"/>
      <c r="N60" s="261"/>
      <c r="O60" s="261"/>
      <c r="P60" s="261"/>
      <c r="Q60" s="259"/>
      <c r="R60" s="259"/>
      <c r="S60" s="259"/>
      <c r="T60" s="259"/>
      <c r="U60" s="259"/>
      <c r="V60" s="259"/>
      <c r="W60" s="259"/>
      <c r="X60" s="259"/>
      <c r="Y60" s="259"/>
      <c r="Z60" s="259"/>
      <c r="AA60" s="259"/>
      <c r="AB60" s="259"/>
      <c r="AC60" s="261"/>
      <c r="AD60" s="261"/>
      <c r="AE60" s="261"/>
      <c r="AF60" s="261"/>
      <c r="AG60" s="261"/>
      <c r="AH60" s="261"/>
      <c r="AI60" s="261"/>
      <c r="AJ60" s="259"/>
      <c r="AK60" s="259"/>
      <c r="AL60" s="259"/>
      <c r="AM60" s="259"/>
      <c r="AN60" s="259"/>
      <c r="AO60" s="261"/>
      <c r="AP60" s="261"/>
      <c r="AQ60" s="261"/>
      <c r="AR60" s="261"/>
      <c r="AS60" s="261"/>
      <c r="AT60" s="261"/>
      <c r="AU60" s="261"/>
      <c r="AV60" s="261"/>
      <c r="AW60" s="260"/>
    </row>
    <row r="61" spans="2:52" ht="6" customHeight="1">
      <c r="B61" s="246"/>
      <c r="C61" s="246"/>
      <c r="D61" s="246"/>
      <c r="E61" s="246"/>
      <c r="F61" s="246"/>
      <c r="G61" s="246"/>
      <c r="H61" s="246"/>
      <c r="I61" s="255"/>
      <c r="J61" s="255"/>
      <c r="K61" s="255"/>
      <c r="L61" s="255"/>
      <c r="M61" s="255"/>
      <c r="N61" s="255"/>
      <c r="O61" s="255"/>
      <c r="P61" s="255"/>
      <c r="Q61" s="246"/>
      <c r="R61" s="246"/>
      <c r="S61" s="246"/>
      <c r="T61" s="246"/>
      <c r="U61" s="246"/>
      <c r="V61" s="246"/>
      <c r="W61" s="246"/>
      <c r="X61" s="246"/>
      <c r="Y61" s="246"/>
      <c r="Z61" s="246"/>
      <c r="AA61" s="246"/>
      <c r="AB61" s="246"/>
      <c r="AC61" s="255"/>
      <c r="AD61" s="255"/>
      <c r="AE61" s="255"/>
      <c r="AF61" s="255"/>
      <c r="AG61" s="255"/>
      <c r="AH61" s="255"/>
      <c r="AI61" s="255"/>
      <c r="AJ61" s="246"/>
      <c r="AK61" s="246"/>
      <c r="AL61" s="246"/>
      <c r="AM61" s="246"/>
      <c r="AN61" s="246"/>
      <c r="AO61" s="255"/>
      <c r="AP61" s="255"/>
      <c r="AQ61" s="255"/>
      <c r="AR61" s="255"/>
      <c r="AS61" s="255"/>
      <c r="AT61" s="255"/>
      <c r="AU61" s="255"/>
      <c r="AV61" s="255"/>
      <c r="AW61" s="246"/>
    </row>
    <row r="62" spans="2:52" ht="4.5" customHeight="1">
      <c r="B62" s="239"/>
      <c r="C62" s="240"/>
      <c r="D62" s="240"/>
      <c r="E62" s="240"/>
      <c r="F62" s="240"/>
      <c r="G62" s="240"/>
      <c r="H62" s="240"/>
      <c r="I62" s="264"/>
      <c r="J62" s="264"/>
      <c r="K62" s="264"/>
      <c r="L62" s="264"/>
      <c r="M62" s="264"/>
      <c r="N62" s="264"/>
      <c r="O62" s="264"/>
      <c r="P62" s="264"/>
      <c r="Q62" s="240"/>
      <c r="R62" s="240"/>
      <c r="S62" s="240"/>
      <c r="T62" s="240"/>
      <c r="U62" s="240"/>
      <c r="V62" s="240"/>
      <c r="W62" s="240"/>
      <c r="X62" s="240"/>
      <c r="Y62" s="240"/>
      <c r="Z62" s="240"/>
      <c r="AA62" s="240"/>
      <c r="AB62" s="240"/>
      <c r="AC62" s="264"/>
      <c r="AD62" s="264"/>
      <c r="AE62" s="264"/>
      <c r="AF62" s="264"/>
      <c r="AG62" s="264"/>
      <c r="AH62" s="264"/>
      <c r="AI62" s="264"/>
      <c r="AJ62" s="240"/>
      <c r="AK62" s="240"/>
      <c r="AL62" s="240"/>
      <c r="AM62" s="240"/>
      <c r="AN62" s="240"/>
      <c r="AO62" s="264"/>
      <c r="AP62" s="264"/>
      <c r="AQ62" s="264"/>
      <c r="AR62" s="264"/>
      <c r="AS62" s="264"/>
      <c r="AT62" s="264"/>
      <c r="AU62" s="264"/>
      <c r="AV62" s="264"/>
      <c r="AW62" s="241"/>
    </row>
    <row r="63" spans="2:52" ht="12.75" customHeight="1">
      <c r="B63" s="242"/>
      <c r="C63" s="1829" t="s">
        <v>2043</v>
      </c>
      <c r="D63" s="1829"/>
      <c r="E63" s="1829"/>
      <c r="F63" s="1829"/>
      <c r="G63" s="1829"/>
      <c r="H63" s="1829"/>
      <c r="I63" s="1829"/>
      <c r="J63" s="1829"/>
      <c r="K63" s="1829"/>
      <c r="L63" s="1829"/>
      <c r="M63" s="1829"/>
      <c r="N63" s="1829"/>
      <c r="O63" s="1829"/>
      <c r="P63" s="1829"/>
      <c r="Q63" s="1829"/>
      <c r="R63" s="1829"/>
      <c r="S63" s="1829"/>
      <c r="T63" s="565"/>
      <c r="U63" s="565"/>
      <c r="V63" s="565"/>
      <c r="W63" s="246"/>
      <c r="X63" s="246"/>
      <c r="Y63" s="246"/>
      <c r="Z63" s="246"/>
      <c r="AA63" s="246"/>
      <c r="AB63" s="246"/>
      <c r="AC63" s="255"/>
      <c r="AD63" s="255"/>
      <c r="AE63" s="255"/>
      <c r="AF63" s="255"/>
      <c r="AG63" s="255"/>
      <c r="AH63" s="255"/>
      <c r="AI63" s="255"/>
      <c r="AJ63" s="246"/>
      <c r="AK63" s="246"/>
      <c r="AL63" s="246"/>
      <c r="AM63" s="246"/>
      <c r="AN63" s="246"/>
      <c r="AO63" s="255"/>
      <c r="AP63" s="255"/>
      <c r="AQ63" s="255"/>
      <c r="AR63" s="255"/>
      <c r="AS63" s="255"/>
      <c r="AT63" s="255"/>
      <c r="AU63" s="255"/>
      <c r="AV63" s="255"/>
      <c r="AW63" s="243"/>
    </row>
    <row r="64" spans="2:52" ht="4.5" customHeight="1">
      <c r="B64" s="242"/>
      <c r="C64" s="246"/>
      <c r="D64" s="246"/>
      <c r="E64" s="246"/>
      <c r="F64" s="246"/>
      <c r="G64" s="246"/>
      <c r="H64" s="246"/>
      <c r="I64" s="255"/>
      <c r="J64" s="255"/>
      <c r="K64" s="255"/>
      <c r="L64" s="255"/>
      <c r="M64" s="255"/>
      <c r="N64" s="255"/>
      <c r="O64" s="255"/>
      <c r="P64" s="255"/>
      <c r="Q64" s="246"/>
      <c r="R64" s="246"/>
      <c r="S64" s="246"/>
      <c r="T64" s="246"/>
      <c r="U64" s="246"/>
      <c r="V64" s="246"/>
      <c r="W64" s="246"/>
      <c r="X64" s="246"/>
      <c r="Y64" s="246"/>
      <c r="Z64" s="246"/>
      <c r="AA64" s="246"/>
      <c r="AB64" s="246"/>
      <c r="AC64" s="255"/>
      <c r="AD64" s="255"/>
      <c r="AE64" s="255"/>
      <c r="AF64" s="255"/>
      <c r="AG64" s="255"/>
      <c r="AH64" s="255"/>
      <c r="AI64" s="255"/>
      <c r="AJ64" s="246"/>
      <c r="AK64" s="246"/>
      <c r="AL64" s="246"/>
      <c r="AM64" s="246"/>
      <c r="AN64" s="246"/>
      <c r="AO64" s="255"/>
      <c r="AP64" s="255"/>
      <c r="AQ64" s="255"/>
      <c r="AR64" s="255"/>
      <c r="AS64" s="255"/>
      <c r="AT64" s="255"/>
      <c r="AU64" s="255"/>
      <c r="AV64" s="255"/>
      <c r="AW64" s="243"/>
    </row>
    <row r="65" spans="2:49" ht="14.25" customHeight="1">
      <c r="B65" s="242"/>
      <c r="C65" s="246" t="s">
        <v>2462</v>
      </c>
      <c r="D65" s="246"/>
      <c r="E65" s="246"/>
      <c r="F65" s="246"/>
      <c r="G65" s="246"/>
      <c r="H65" s="246"/>
      <c r="I65" s="246"/>
      <c r="J65" s="246"/>
      <c r="K65" s="246"/>
      <c r="L65" s="246"/>
      <c r="M65" s="246"/>
      <c r="N65" s="246"/>
      <c r="O65" s="246"/>
      <c r="P65" s="246"/>
      <c r="Q65" s="246"/>
      <c r="R65" s="1767"/>
      <c r="S65" s="1768"/>
      <c r="T65" s="1768"/>
      <c r="U65" s="1768"/>
      <c r="V65" s="1768"/>
      <c r="W65" s="1768"/>
      <c r="X65" s="1768"/>
      <c r="Y65" s="1768"/>
      <c r="Z65" s="1768"/>
      <c r="AA65" s="1768"/>
      <c r="AB65" s="1768"/>
      <c r="AC65" s="1768"/>
      <c r="AD65" s="1768"/>
      <c r="AE65" s="1768"/>
      <c r="AF65" s="1768"/>
      <c r="AG65" s="1768"/>
      <c r="AH65" s="1768"/>
      <c r="AI65" s="1768"/>
      <c r="AJ65" s="1768"/>
      <c r="AK65" s="1768"/>
      <c r="AL65" s="1768"/>
      <c r="AM65" s="1768"/>
      <c r="AN65" s="1768"/>
      <c r="AO65" s="1768"/>
      <c r="AP65" s="1768"/>
      <c r="AQ65" s="1768"/>
      <c r="AR65" s="1768"/>
      <c r="AS65" s="1768"/>
      <c r="AT65" s="1768"/>
      <c r="AU65" s="1768"/>
      <c r="AV65" s="1769"/>
      <c r="AW65" s="243"/>
    </row>
    <row r="66" spans="2:49" ht="3" customHeight="1">
      <c r="B66" s="242"/>
      <c r="C66" s="246"/>
      <c r="D66" s="246"/>
      <c r="E66" s="246"/>
      <c r="F66" s="246"/>
      <c r="G66" s="246"/>
      <c r="H66" s="246"/>
      <c r="I66" s="246"/>
      <c r="J66" s="246"/>
      <c r="K66" s="246"/>
      <c r="L66" s="246"/>
      <c r="M66" s="246"/>
      <c r="N66" s="246"/>
      <c r="O66" s="246"/>
      <c r="P66" s="246"/>
      <c r="Q66" s="246"/>
      <c r="R66" s="259"/>
      <c r="S66" s="259"/>
      <c r="T66" s="259"/>
      <c r="U66" s="259"/>
      <c r="V66" s="259"/>
      <c r="W66" s="259"/>
      <c r="X66" s="259"/>
      <c r="Y66" s="259"/>
      <c r="Z66" s="259"/>
      <c r="AA66" s="259"/>
      <c r="AB66" s="259"/>
      <c r="AC66" s="259"/>
      <c r="AD66" s="259"/>
      <c r="AE66" s="259"/>
      <c r="AF66" s="259"/>
      <c r="AG66" s="259"/>
      <c r="AH66" s="259"/>
      <c r="AI66" s="259"/>
      <c r="AJ66" s="259"/>
      <c r="AK66" s="259"/>
      <c r="AL66" s="259"/>
      <c r="AM66" s="259"/>
      <c r="AN66" s="259"/>
      <c r="AO66" s="259"/>
      <c r="AP66" s="259"/>
      <c r="AQ66" s="259"/>
      <c r="AR66" s="259"/>
      <c r="AS66" s="259"/>
      <c r="AT66" s="259"/>
      <c r="AU66" s="259"/>
      <c r="AV66" s="259"/>
      <c r="AW66" s="243"/>
    </row>
    <row r="67" spans="2:49" ht="14.25" customHeight="1">
      <c r="B67" s="242"/>
      <c r="C67" s="246" t="s">
        <v>2463</v>
      </c>
      <c r="D67" s="246"/>
      <c r="E67" s="246"/>
      <c r="F67" s="246"/>
      <c r="G67" s="246"/>
      <c r="H67" s="246"/>
      <c r="I67" s="246"/>
      <c r="J67" s="246"/>
      <c r="K67" s="246"/>
      <c r="L67" s="246"/>
      <c r="M67" s="246"/>
      <c r="N67" s="246"/>
      <c r="O67" s="246"/>
      <c r="P67" s="246"/>
      <c r="Q67" s="246"/>
      <c r="R67" s="1767"/>
      <c r="S67" s="1768"/>
      <c r="T67" s="1768"/>
      <c r="U67" s="1768"/>
      <c r="V67" s="1768"/>
      <c r="W67" s="1768"/>
      <c r="X67" s="1768"/>
      <c r="Y67" s="1768"/>
      <c r="Z67" s="1768"/>
      <c r="AA67" s="1768"/>
      <c r="AB67" s="1768"/>
      <c r="AC67" s="1768"/>
      <c r="AD67" s="1768"/>
      <c r="AE67" s="1768"/>
      <c r="AF67" s="1768"/>
      <c r="AG67" s="1768"/>
      <c r="AH67" s="1768"/>
      <c r="AI67" s="1768"/>
      <c r="AJ67" s="1768"/>
      <c r="AK67" s="1768"/>
      <c r="AL67" s="1768"/>
      <c r="AM67" s="1768"/>
      <c r="AN67" s="1768"/>
      <c r="AO67" s="1768"/>
      <c r="AP67" s="1768"/>
      <c r="AQ67" s="1768"/>
      <c r="AR67" s="1768"/>
      <c r="AS67" s="1768"/>
      <c r="AT67" s="1768"/>
      <c r="AU67" s="1768"/>
      <c r="AV67" s="1769"/>
      <c r="AW67" s="243"/>
    </row>
    <row r="68" spans="2:49" ht="3" customHeight="1">
      <c r="B68" s="242"/>
      <c r="C68" s="246"/>
      <c r="D68" s="246"/>
      <c r="E68" s="246"/>
      <c r="F68" s="246"/>
      <c r="G68" s="246"/>
      <c r="H68" s="246"/>
      <c r="I68" s="246"/>
      <c r="J68" s="246"/>
      <c r="K68" s="246"/>
      <c r="L68" s="246"/>
      <c r="M68" s="246"/>
      <c r="N68" s="246"/>
      <c r="O68" s="246"/>
      <c r="P68" s="246"/>
      <c r="Q68" s="246"/>
      <c r="R68" s="259"/>
      <c r="S68" s="259"/>
      <c r="T68" s="259"/>
      <c r="U68" s="259"/>
      <c r="V68" s="259"/>
      <c r="W68" s="259"/>
      <c r="X68" s="259"/>
      <c r="Y68" s="259"/>
      <c r="Z68" s="259"/>
      <c r="AA68" s="259"/>
      <c r="AB68" s="259"/>
      <c r="AC68" s="259"/>
      <c r="AD68" s="259"/>
      <c r="AE68" s="259"/>
      <c r="AF68" s="259"/>
      <c r="AG68" s="259"/>
      <c r="AH68" s="259"/>
      <c r="AI68" s="259"/>
      <c r="AJ68" s="259"/>
      <c r="AK68" s="259"/>
      <c r="AL68" s="259"/>
      <c r="AM68" s="259"/>
      <c r="AN68" s="259"/>
      <c r="AO68" s="259"/>
      <c r="AP68" s="259"/>
      <c r="AQ68" s="259"/>
      <c r="AR68" s="259"/>
      <c r="AS68" s="259"/>
      <c r="AT68" s="259"/>
      <c r="AU68" s="259"/>
      <c r="AV68" s="259"/>
      <c r="AW68" s="243"/>
    </row>
    <row r="69" spans="2:49" ht="14.25" customHeight="1">
      <c r="B69" s="242"/>
      <c r="C69" s="246" t="s">
        <v>2464</v>
      </c>
      <c r="D69" s="246"/>
      <c r="E69" s="246"/>
      <c r="F69" s="246"/>
      <c r="G69" s="246"/>
      <c r="H69" s="246"/>
      <c r="I69" s="246"/>
      <c r="J69" s="246"/>
      <c r="K69" s="246"/>
      <c r="L69" s="246"/>
      <c r="M69" s="246"/>
      <c r="N69" s="246"/>
      <c r="O69" s="246"/>
      <c r="P69" s="246"/>
      <c r="Q69" s="246"/>
      <c r="R69" s="1767"/>
      <c r="S69" s="1768"/>
      <c r="T69" s="1768"/>
      <c r="U69" s="1768"/>
      <c r="V69" s="1768"/>
      <c r="W69" s="1768"/>
      <c r="X69" s="1768"/>
      <c r="Y69" s="1768"/>
      <c r="Z69" s="1768"/>
      <c r="AA69" s="1768"/>
      <c r="AB69" s="1768"/>
      <c r="AC69" s="1768"/>
      <c r="AD69" s="1768"/>
      <c r="AE69" s="1768"/>
      <c r="AF69" s="1768"/>
      <c r="AG69" s="1768"/>
      <c r="AH69" s="1768"/>
      <c r="AI69" s="1768"/>
      <c r="AJ69" s="1768"/>
      <c r="AK69" s="1768"/>
      <c r="AL69" s="1768"/>
      <c r="AM69" s="1768"/>
      <c r="AN69" s="1768"/>
      <c r="AO69" s="1768"/>
      <c r="AP69" s="1768"/>
      <c r="AQ69" s="1768"/>
      <c r="AR69" s="1768"/>
      <c r="AS69" s="1768"/>
      <c r="AT69" s="1768"/>
      <c r="AU69" s="1768"/>
      <c r="AV69" s="1769"/>
      <c r="AW69" s="243"/>
    </row>
    <row r="70" spans="2:49" ht="4.5" customHeight="1">
      <c r="B70" s="242"/>
      <c r="C70" s="246"/>
      <c r="D70" s="246"/>
      <c r="E70" s="246"/>
      <c r="F70" s="246"/>
      <c r="G70" s="246"/>
      <c r="H70" s="246"/>
      <c r="I70" s="246"/>
      <c r="J70" s="246"/>
      <c r="K70" s="246"/>
      <c r="L70" s="246"/>
      <c r="M70" s="246"/>
      <c r="N70" s="246"/>
      <c r="O70" s="246"/>
      <c r="P70" s="246"/>
      <c r="Q70" s="246"/>
      <c r="R70" s="259"/>
      <c r="S70" s="259"/>
      <c r="T70" s="259"/>
      <c r="U70" s="259"/>
      <c r="V70" s="259"/>
      <c r="W70" s="259"/>
      <c r="X70" s="259"/>
      <c r="Y70" s="259"/>
      <c r="Z70" s="259"/>
      <c r="AA70" s="259"/>
      <c r="AB70" s="259"/>
      <c r="AC70" s="259"/>
      <c r="AD70" s="259"/>
      <c r="AE70" s="246"/>
      <c r="AF70" s="246"/>
      <c r="AG70" s="246"/>
      <c r="AH70" s="246"/>
      <c r="AI70" s="259"/>
      <c r="AJ70" s="259"/>
      <c r="AK70" s="259"/>
      <c r="AL70" s="259"/>
      <c r="AM70" s="259"/>
      <c r="AN70" s="259"/>
      <c r="AO70" s="259"/>
      <c r="AP70" s="259"/>
      <c r="AQ70" s="259"/>
      <c r="AR70" s="259"/>
      <c r="AS70" s="259"/>
      <c r="AT70" s="259"/>
      <c r="AU70" s="259"/>
      <c r="AV70" s="259"/>
      <c r="AW70" s="243"/>
    </row>
    <row r="71" spans="2:49" ht="14.25" customHeight="1">
      <c r="B71" s="242"/>
      <c r="C71" s="246" t="s">
        <v>2051</v>
      </c>
      <c r="D71" s="246"/>
      <c r="E71" s="246"/>
      <c r="F71" s="246"/>
      <c r="G71" s="246"/>
      <c r="H71" s="246"/>
      <c r="I71" s="246"/>
      <c r="J71" s="246"/>
      <c r="K71" s="246"/>
      <c r="L71" s="246"/>
      <c r="M71" s="246"/>
      <c r="N71" s="246"/>
      <c r="O71" s="246"/>
      <c r="P71" s="246"/>
      <c r="Q71" s="246"/>
      <c r="R71" s="1771"/>
      <c r="S71" s="1772"/>
      <c r="T71" s="1772"/>
      <c r="U71" s="1772"/>
      <c r="V71" s="1772"/>
      <c r="W71" s="1772"/>
      <c r="X71" s="1772"/>
      <c r="Y71" s="1772"/>
      <c r="Z71" s="1772"/>
      <c r="AA71" s="1772"/>
      <c r="AB71" s="1772"/>
      <c r="AC71" s="1772"/>
      <c r="AD71" s="1773"/>
      <c r="AF71" s="248" t="s">
        <v>2458</v>
      </c>
      <c r="AG71" s="248"/>
      <c r="AH71" s="619"/>
      <c r="AI71" s="1774"/>
      <c r="AJ71" s="1775"/>
      <c r="AK71" s="1775"/>
      <c r="AL71" s="1775"/>
      <c r="AM71" s="1775"/>
      <c r="AN71" s="1775"/>
      <c r="AO71" s="1775"/>
      <c r="AP71" s="1775"/>
      <c r="AQ71" s="1775"/>
      <c r="AR71" s="1775"/>
      <c r="AS71" s="1775"/>
      <c r="AT71" s="1775"/>
      <c r="AU71" s="1775"/>
      <c r="AV71" s="1776"/>
      <c r="AW71" s="243"/>
    </row>
    <row r="72" spans="2:49" ht="4.5" customHeight="1">
      <c r="B72" s="242"/>
      <c r="C72" s="246"/>
      <c r="D72" s="246"/>
      <c r="E72" s="246"/>
      <c r="F72" s="246"/>
      <c r="G72" s="246"/>
      <c r="H72" s="246"/>
      <c r="I72" s="246"/>
      <c r="J72" s="246"/>
      <c r="K72" s="246"/>
      <c r="L72" s="246"/>
      <c r="M72" s="246"/>
      <c r="N72" s="246"/>
      <c r="O72" s="246"/>
      <c r="P72" s="246"/>
      <c r="Q72" s="246"/>
      <c r="R72" s="259"/>
      <c r="S72" s="259"/>
      <c r="T72" s="259"/>
      <c r="U72" s="259"/>
      <c r="V72" s="259"/>
      <c r="W72" s="259"/>
      <c r="X72" s="259"/>
      <c r="Y72" s="259"/>
      <c r="Z72" s="259"/>
      <c r="AA72" s="259"/>
      <c r="AB72" s="259"/>
      <c r="AC72" s="259"/>
      <c r="AD72" s="259"/>
      <c r="AE72" s="259"/>
      <c r="AF72" s="259"/>
      <c r="AG72" s="259"/>
      <c r="AH72" s="259"/>
      <c r="AI72" s="259"/>
      <c r="AJ72" s="259"/>
      <c r="AK72" s="259"/>
      <c r="AL72" s="259"/>
      <c r="AM72" s="259"/>
      <c r="AN72" s="259"/>
      <c r="AO72" s="259"/>
      <c r="AP72" s="259"/>
      <c r="AQ72" s="259"/>
      <c r="AR72" s="259"/>
      <c r="AS72" s="259"/>
      <c r="AT72" s="259"/>
      <c r="AU72" s="259"/>
      <c r="AV72" s="259"/>
      <c r="AW72" s="243"/>
    </row>
    <row r="73" spans="2:49" ht="14.25" customHeight="1">
      <c r="B73" s="242"/>
      <c r="C73" s="246" t="s">
        <v>2457</v>
      </c>
      <c r="D73" s="246"/>
      <c r="E73" s="246"/>
      <c r="F73" s="246"/>
      <c r="G73" s="246"/>
      <c r="H73" s="246"/>
      <c r="I73" s="246"/>
      <c r="J73" s="246"/>
      <c r="K73" s="246"/>
      <c r="L73" s="246"/>
      <c r="M73" s="246"/>
      <c r="N73" s="246"/>
      <c r="O73" s="246"/>
      <c r="P73" s="246"/>
      <c r="Q73" s="246"/>
      <c r="R73" s="1767"/>
      <c r="S73" s="1768"/>
      <c r="T73" s="1768"/>
      <c r="U73" s="1768"/>
      <c r="V73" s="1768"/>
      <c r="W73" s="1768"/>
      <c r="X73" s="1768"/>
      <c r="Y73" s="1768"/>
      <c r="Z73" s="1768"/>
      <c r="AA73" s="1768"/>
      <c r="AB73" s="1768"/>
      <c r="AC73" s="1768"/>
      <c r="AD73" s="1768"/>
      <c r="AE73" s="1768"/>
      <c r="AF73" s="1768"/>
      <c r="AG73" s="1768"/>
      <c r="AH73" s="1768"/>
      <c r="AI73" s="1768"/>
      <c r="AJ73" s="1768"/>
      <c r="AK73" s="1768"/>
      <c r="AL73" s="1768"/>
      <c r="AM73" s="1768"/>
      <c r="AN73" s="1768"/>
      <c r="AO73" s="1768"/>
      <c r="AP73" s="1768"/>
      <c r="AQ73" s="1768"/>
      <c r="AR73" s="1768"/>
      <c r="AS73" s="1768"/>
      <c r="AT73" s="1768"/>
      <c r="AU73" s="1768"/>
      <c r="AV73" s="1769"/>
      <c r="AW73" s="243"/>
    </row>
    <row r="74" spans="2:49" ht="14.25" customHeight="1">
      <c r="B74" s="245"/>
      <c r="C74" s="259"/>
      <c r="D74" s="259"/>
      <c r="E74" s="259"/>
      <c r="F74" s="259"/>
      <c r="G74" s="259"/>
      <c r="H74" s="259"/>
      <c r="I74" s="259"/>
      <c r="J74" s="259"/>
      <c r="K74" s="259"/>
      <c r="L74" s="259"/>
      <c r="M74" s="259"/>
      <c r="N74" s="259"/>
      <c r="O74" s="259"/>
      <c r="P74" s="259"/>
      <c r="Q74" s="259"/>
      <c r="R74" s="259"/>
      <c r="S74" s="259"/>
      <c r="T74" s="259"/>
      <c r="U74" s="259"/>
      <c r="V74" s="259"/>
      <c r="W74" s="259"/>
      <c r="X74" s="259"/>
      <c r="Y74" s="259"/>
      <c r="Z74" s="259"/>
      <c r="AA74" s="259"/>
      <c r="AB74" s="259"/>
      <c r="AC74" s="259"/>
      <c r="AD74" s="259"/>
      <c r="AE74" s="259"/>
      <c r="AF74" s="259"/>
      <c r="AG74" s="259"/>
      <c r="AH74" s="259"/>
      <c r="AI74" s="259"/>
      <c r="AJ74" s="259"/>
      <c r="AK74" s="259"/>
      <c r="AL74" s="259"/>
      <c r="AM74" s="259"/>
      <c r="AN74" s="259"/>
      <c r="AO74" s="259"/>
      <c r="AP74" s="259"/>
      <c r="AQ74" s="259"/>
      <c r="AR74" s="259"/>
      <c r="AS74" s="259"/>
      <c r="AT74" s="259"/>
      <c r="AU74" s="259"/>
      <c r="AV74" s="259"/>
      <c r="AW74" s="260"/>
    </row>
    <row r="75" spans="2:49" s="246" customFormat="1" ht="14.25" customHeight="1"/>
    <row r="76" spans="2:49" s="246" customFormat="1" ht="14.25" customHeight="1"/>
    <row r="77" spans="2:49" s="246" customFormat="1" ht="14.25" customHeight="1"/>
    <row r="78" spans="2:49" s="246" customFormat="1" ht="14.25" customHeight="1"/>
    <row r="79" spans="2:49" s="246" customFormat="1" ht="14.25" customHeight="1"/>
    <row r="80" spans="2:49" s="250" customFormat="1" ht="13.5" customHeight="1"/>
    <row r="83" spans="2:49" ht="12.75" customHeight="1">
      <c r="B83" s="1764" t="s">
        <v>4338</v>
      </c>
      <c r="C83" s="1765"/>
      <c r="D83" s="1765"/>
      <c r="E83" s="1765"/>
      <c r="F83" s="1765"/>
      <c r="G83" s="1765"/>
      <c r="H83" s="1765"/>
      <c r="I83" s="1765"/>
      <c r="J83" s="1765"/>
      <c r="K83" s="1765"/>
      <c r="L83" s="1765"/>
      <c r="M83" s="1765"/>
      <c r="N83" s="1765"/>
      <c r="O83" s="1765"/>
      <c r="P83" s="1765"/>
      <c r="Q83" s="1765"/>
      <c r="R83" s="1765"/>
      <c r="S83" s="1765"/>
      <c r="T83" s="1765"/>
      <c r="U83" s="1765"/>
      <c r="V83" s="1765"/>
      <c r="W83" s="1765"/>
      <c r="X83" s="1765"/>
      <c r="Y83" s="1765"/>
      <c r="Z83" s="1765"/>
      <c r="AA83" s="1765"/>
      <c r="AB83" s="1765"/>
      <c r="AC83" s="1765"/>
      <c r="AD83" s="1765"/>
      <c r="AE83" s="1765"/>
      <c r="AF83" s="1765"/>
      <c r="AG83" s="1765"/>
      <c r="AH83" s="1765"/>
      <c r="AI83" s="1765"/>
      <c r="AJ83" s="1765"/>
      <c r="AK83" s="1765"/>
      <c r="AL83" s="1765"/>
      <c r="AM83" s="1765"/>
      <c r="AN83" s="1765"/>
      <c r="AO83" s="1765"/>
      <c r="AP83" s="1765"/>
      <c r="AQ83" s="1765"/>
      <c r="AR83" s="1765"/>
      <c r="AS83" s="1765"/>
      <c r="AT83" s="1765"/>
      <c r="AU83" s="1765"/>
      <c r="AV83" s="1765"/>
      <c r="AW83" s="1766"/>
    </row>
    <row r="84" spans="2:49" ht="6" customHeight="1">
      <c r="B84" s="728"/>
      <c r="C84" s="728"/>
      <c r="D84" s="728"/>
      <c r="E84" s="728"/>
      <c r="F84" s="728"/>
      <c r="G84" s="728"/>
      <c r="H84" s="728"/>
      <c r="I84" s="728"/>
      <c r="J84" s="728"/>
      <c r="K84" s="728"/>
      <c r="L84" s="728"/>
      <c r="M84" s="728"/>
      <c r="N84" s="728"/>
      <c r="O84" s="728"/>
      <c r="P84" s="728"/>
      <c r="Q84" s="728"/>
      <c r="R84" s="728"/>
      <c r="S84" s="728"/>
      <c r="T84" s="728"/>
      <c r="U84" s="728"/>
      <c r="V84" s="728"/>
      <c r="W84" s="728"/>
      <c r="X84" s="728"/>
      <c r="Y84" s="728"/>
      <c r="Z84" s="728"/>
      <c r="AA84" s="728"/>
      <c r="AB84" s="728"/>
      <c r="AC84" s="728"/>
      <c r="AD84" s="728"/>
      <c r="AE84" s="728"/>
      <c r="AF84" s="728"/>
      <c r="AG84" s="728"/>
      <c r="AH84" s="728"/>
      <c r="AI84" s="728"/>
      <c r="AJ84" s="728"/>
      <c r="AK84" s="728"/>
      <c r="AL84" s="728"/>
      <c r="AM84" s="728"/>
      <c r="AN84" s="728"/>
      <c r="AO84" s="728"/>
      <c r="AP84" s="728"/>
      <c r="AQ84" s="728"/>
      <c r="AR84" s="728"/>
      <c r="AS84" s="728"/>
      <c r="AT84" s="728"/>
      <c r="AU84" s="728"/>
      <c r="AV84" s="728"/>
      <c r="AW84" s="728"/>
    </row>
    <row r="85" spans="2:49">
      <c r="B85" s="1758">
        <f>$K$17</f>
        <v>0</v>
      </c>
      <c r="C85" s="1759"/>
      <c r="D85" s="1759"/>
      <c r="E85" s="1759"/>
      <c r="F85" s="1759"/>
      <c r="G85" s="1759"/>
      <c r="H85" s="1759"/>
      <c r="I85" s="1759"/>
      <c r="J85" s="1759"/>
      <c r="K85" s="1759"/>
      <c r="L85" s="1759"/>
      <c r="M85" s="1759"/>
      <c r="N85" s="1759"/>
      <c r="O85" s="1759"/>
      <c r="P85" s="1759"/>
      <c r="Q85" s="1759"/>
      <c r="R85" s="1759"/>
      <c r="S85" s="1759"/>
      <c r="T85" s="1759"/>
      <c r="U85" s="1759"/>
      <c r="V85" s="1759"/>
      <c r="W85" s="1759"/>
      <c r="X85" s="1759"/>
      <c r="Y85" s="1759"/>
      <c r="Z85" s="1759"/>
      <c r="AA85" s="1759"/>
      <c r="AB85" s="1759"/>
      <c r="AC85" s="1759"/>
      <c r="AD85" s="1759"/>
      <c r="AE85" s="1759"/>
      <c r="AF85" s="1759"/>
      <c r="AG85" s="1759"/>
      <c r="AH85" s="1759"/>
      <c r="AI85" s="1759"/>
      <c r="AJ85" s="1759"/>
      <c r="AK85" s="1759"/>
      <c r="AL85" s="1759"/>
      <c r="AM85" s="1759"/>
      <c r="AN85" s="1759"/>
      <c r="AO85" s="1759"/>
      <c r="AP85" s="1759"/>
      <c r="AQ85" s="1759"/>
      <c r="AR85" s="1759"/>
      <c r="AS85" s="1759"/>
      <c r="AT85" s="1759"/>
      <c r="AU85" s="1759"/>
      <c r="AV85" s="1759"/>
      <c r="AW85" s="1760"/>
    </row>
    <row r="86" spans="2:49">
      <c r="C86" s="342"/>
      <c r="D86" s="342"/>
      <c r="E86" s="342"/>
      <c r="F86" s="342"/>
      <c r="G86" s="342"/>
      <c r="H86" s="342"/>
      <c r="I86" s="342"/>
      <c r="J86" s="342"/>
      <c r="K86" s="342"/>
      <c r="L86" s="342"/>
      <c r="M86" s="342"/>
      <c r="N86" s="342"/>
      <c r="O86" s="342"/>
      <c r="P86" s="342"/>
      <c r="Q86" s="342"/>
      <c r="R86" s="342"/>
      <c r="S86" s="342"/>
      <c r="T86" s="342"/>
      <c r="U86" s="342"/>
      <c r="V86" s="342"/>
      <c r="W86" s="342"/>
      <c r="X86" s="342"/>
      <c r="Y86" s="342"/>
      <c r="Z86" s="342"/>
      <c r="AA86" s="342"/>
      <c r="AB86" s="342"/>
      <c r="AC86" s="342"/>
      <c r="AD86" s="342"/>
      <c r="AE86" s="342"/>
      <c r="AF86" s="342"/>
      <c r="AG86" s="342"/>
      <c r="AH86" s="342"/>
      <c r="AI86" s="342"/>
      <c r="AJ86" s="342"/>
      <c r="AK86" s="342"/>
      <c r="AL86" s="342"/>
      <c r="AM86" s="342"/>
      <c r="AN86" s="342"/>
      <c r="AO86" s="342"/>
      <c r="AP86" s="342"/>
      <c r="AQ86" s="342"/>
      <c r="AR86" s="342"/>
      <c r="AS86" s="342"/>
      <c r="AT86" s="342"/>
      <c r="AU86" s="342"/>
      <c r="AV86" s="342"/>
    </row>
    <row r="87" spans="2:49">
      <c r="C87" s="342"/>
      <c r="D87" s="342"/>
      <c r="E87" s="342"/>
      <c r="F87" s="342"/>
      <c r="G87" s="342"/>
      <c r="H87" s="342"/>
      <c r="I87" s="342"/>
      <c r="J87" s="342"/>
      <c r="K87" s="342"/>
      <c r="L87" s="342"/>
      <c r="M87" s="342"/>
      <c r="N87" s="342"/>
      <c r="O87" s="342"/>
      <c r="P87" s="342"/>
      <c r="Q87" s="342"/>
      <c r="R87" s="342"/>
      <c r="S87" s="342"/>
      <c r="T87" s="342"/>
      <c r="U87" s="342"/>
      <c r="V87" s="342"/>
      <c r="W87" s="342"/>
      <c r="X87" s="342"/>
      <c r="Y87" s="342"/>
      <c r="Z87" s="342"/>
      <c r="AA87" s="342"/>
      <c r="AB87" s="342"/>
      <c r="AC87" s="342"/>
      <c r="AD87" s="342"/>
      <c r="AE87" s="342"/>
      <c r="AF87" s="342"/>
      <c r="AG87" s="342"/>
      <c r="AH87" s="342"/>
      <c r="AI87" s="342"/>
      <c r="AJ87" s="342"/>
      <c r="AK87" s="342"/>
      <c r="AL87" s="342"/>
      <c r="AM87" s="342"/>
      <c r="AN87" s="342"/>
      <c r="AO87" s="342"/>
      <c r="AP87" s="342"/>
      <c r="AQ87" s="342"/>
      <c r="AR87" s="342"/>
      <c r="AS87" s="342"/>
      <c r="AT87" s="342"/>
      <c r="AU87" s="342"/>
      <c r="AV87" s="342"/>
      <c r="AW87" s="283" t="s">
        <v>2465</v>
      </c>
    </row>
    <row r="96" spans="2:49">
      <c r="C96" s="1770"/>
      <c r="D96" s="1770"/>
      <c r="E96" s="1770"/>
      <c r="F96" s="1770"/>
      <c r="G96" s="1770"/>
      <c r="H96" s="1770"/>
      <c r="I96" s="1770"/>
      <c r="J96" s="1770"/>
      <c r="K96" s="1770"/>
      <c r="L96" s="1770"/>
      <c r="M96" s="1770"/>
      <c r="N96" s="1770"/>
      <c r="O96" s="1770"/>
      <c r="P96" s="1770"/>
      <c r="Q96" s="1770"/>
      <c r="R96" s="1770"/>
      <c r="S96" s="1770"/>
      <c r="T96" s="1770"/>
      <c r="U96" s="1770"/>
      <c r="V96" s="1770"/>
      <c r="W96" s="1770"/>
      <c r="X96" s="1770"/>
      <c r="Y96" s="1770"/>
      <c r="Z96" s="1770"/>
      <c r="AA96" s="1770"/>
      <c r="AB96" s="1770"/>
      <c r="AC96" s="1770"/>
      <c r="AD96" s="1770"/>
      <c r="AE96" s="1770"/>
      <c r="AF96" s="1770"/>
      <c r="AG96" s="1770"/>
      <c r="AH96" s="1770"/>
      <c r="AI96" s="1770"/>
      <c r="AJ96" s="1770"/>
      <c r="AK96" s="1770"/>
      <c r="AL96" s="1770"/>
      <c r="AM96" s="1770"/>
      <c r="AN96" s="1770"/>
      <c r="AO96" s="1770"/>
      <c r="AP96" s="1770"/>
      <c r="AQ96" s="1770"/>
      <c r="AR96" s="1770"/>
      <c r="AS96" s="1770"/>
      <c r="AT96" s="1770"/>
      <c r="AU96" s="1770"/>
      <c r="AV96" s="1770"/>
      <c r="AW96" s="1770"/>
    </row>
    <row r="97" spans="3:49" ht="15">
      <c r="C97" s="341"/>
      <c r="D97" s="341"/>
      <c r="E97" s="341"/>
      <c r="F97" s="341"/>
      <c r="G97" s="341"/>
      <c r="H97" s="341"/>
      <c r="I97" s="341"/>
      <c r="J97" s="341"/>
      <c r="K97" s="341"/>
      <c r="L97" s="341"/>
      <c r="M97" s="341"/>
      <c r="N97" s="341"/>
      <c r="O97" s="341"/>
      <c r="P97" s="341"/>
      <c r="Q97" s="341"/>
      <c r="R97" s="341"/>
      <c r="S97" s="341"/>
      <c r="T97" s="341"/>
      <c r="U97" s="341"/>
      <c r="V97" s="341"/>
      <c r="W97" s="341"/>
      <c r="X97" s="341"/>
      <c r="Y97" s="341"/>
      <c r="Z97" s="341"/>
      <c r="AA97" s="341"/>
      <c r="AB97" s="341"/>
      <c r="AC97" s="341"/>
      <c r="AD97" s="341"/>
      <c r="AE97" s="341"/>
      <c r="AF97" s="341"/>
      <c r="AG97" s="341"/>
      <c r="AH97" s="341"/>
      <c r="AI97" s="341"/>
      <c r="AJ97" s="341"/>
      <c r="AK97" s="341"/>
      <c r="AL97" s="341"/>
      <c r="AM97" s="341"/>
      <c r="AN97" s="341"/>
      <c r="AO97" s="341"/>
      <c r="AP97" s="341"/>
      <c r="AQ97" s="341"/>
      <c r="AR97" s="341"/>
      <c r="AS97" s="341"/>
      <c r="AT97" s="341"/>
      <c r="AU97" s="341"/>
      <c r="AV97" s="341"/>
      <c r="AW97" s="341"/>
    </row>
    <row r="98" spans="3:49" ht="13.5" customHeight="1">
      <c r="C98" s="341"/>
      <c r="D98" s="341"/>
      <c r="E98" s="341"/>
      <c r="F98" s="341"/>
      <c r="G98" s="341"/>
      <c r="H98" s="341"/>
      <c r="I98" s="341"/>
      <c r="J98" s="341"/>
      <c r="K98" s="341"/>
      <c r="L98" s="341"/>
      <c r="M98" s="341"/>
      <c r="N98" s="341"/>
      <c r="O98" s="341"/>
      <c r="P98" s="341"/>
      <c r="Q98" s="341"/>
      <c r="R98" s="341"/>
      <c r="S98" s="341"/>
      <c r="T98" s="341"/>
      <c r="U98" s="341"/>
      <c r="V98" s="341"/>
      <c r="W98" s="341"/>
      <c r="X98" s="341"/>
      <c r="Y98" s="341"/>
      <c r="Z98" s="341"/>
      <c r="AA98" s="341"/>
      <c r="AB98" s="341"/>
      <c r="AC98" s="341"/>
      <c r="AD98" s="341"/>
      <c r="AE98" s="341"/>
      <c r="AF98" s="341"/>
      <c r="AG98" s="341"/>
      <c r="AH98" s="341"/>
      <c r="AI98" s="341"/>
      <c r="AJ98" s="341"/>
      <c r="AK98" s="341"/>
      <c r="AL98" s="341"/>
      <c r="AM98" s="341"/>
      <c r="AN98" s="341"/>
      <c r="AO98" s="341"/>
      <c r="AP98" s="341"/>
      <c r="AQ98" s="341"/>
      <c r="AR98" s="341"/>
      <c r="AS98" s="341"/>
      <c r="AT98" s="341"/>
      <c r="AU98" s="341"/>
      <c r="AV98" s="341"/>
      <c r="AW98" s="341"/>
    </row>
    <row r="99" spans="3:49" ht="12.75" customHeight="1">
      <c r="I99" s="340"/>
      <c r="J99" s="310"/>
      <c r="K99" s="310"/>
      <c r="L99" s="310"/>
      <c r="M99" s="310"/>
      <c r="N99" s="310"/>
      <c r="O99" s="310"/>
      <c r="P99" s="310"/>
      <c r="Q99" s="310"/>
    </row>
    <row r="102" spans="3:49" hidden="1">
      <c r="G102" s="238" t="b">
        <v>0</v>
      </c>
      <c r="I102" s="238" t="b">
        <v>0</v>
      </c>
    </row>
    <row r="131" spans="49:49">
      <c r="AW131" s="251"/>
    </row>
  </sheetData>
  <sheetProtection password="99F3" sheet="1" formatCells="0" formatColumns="0" formatRows="0"/>
  <mergeCells count="50">
    <mergeCell ref="AE31:AG31"/>
    <mergeCell ref="K31:U31"/>
    <mergeCell ref="R67:AV67"/>
    <mergeCell ref="C58:AV59"/>
    <mergeCell ref="AO55:AV55"/>
    <mergeCell ref="C63:S63"/>
    <mergeCell ref="R65:AV65"/>
    <mergeCell ref="AC55:AI55"/>
    <mergeCell ref="I55:P55"/>
    <mergeCell ref="C35:H35"/>
    <mergeCell ref="S36:V36"/>
    <mergeCell ref="AO49:AV49"/>
    <mergeCell ref="I53:AV53"/>
    <mergeCell ref="S38:V38"/>
    <mergeCell ref="P39:V39"/>
    <mergeCell ref="P37:V37"/>
    <mergeCell ref="AE21:AV21"/>
    <mergeCell ref="K21:Y21"/>
    <mergeCell ref="P41:V41"/>
    <mergeCell ref="AP39:AV39"/>
    <mergeCell ref="AE29:AG29"/>
    <mergeCell ref="AP41:AV41"/>
    <mergeCell ref="AE25:AV25"/>
    <mergeCell ref="AI26:AL26"/>
    <mergeCell ref="AP37:AV37"/>
    <mergeCell ref="P27:U27"/>
    <mergeCell ref="AE27:AL27"/>
    <mergeCell ref="K23:U23"/>
    <mergeCell ref="AS29:AU29"/>
    <mergeCell ref="P29:U29"/>
    <mergeCell ref="AE23:AV23"/>
    <mergeCell ref="K25:U25"/>
    <mergeCell ref="C8:AV8"/>
    <mergeCell ref="C9:AV9"/>
    <mergeCell ref="K17:AH17"/>
    <mergeCell ref="K19:AV19"/>
    <mergeCell ref="AM17:AV17"/>
    <mergeCell ref="AO36:AV36"/>
    <mergeCell ref="Y43:AV43"/>
    <mergeCell ref="P43:V43"/>
    <mergeCell ref="AC49:AI49"/>
    <mergeCell ref="I47:AV47"/>
    <mergeCell ref="I49:P49"/>
    <mergeCell ref="R69:AV69"/>
    <mergeCell ref="C96:AW96"/>
    <mergeCell ref="B83:AW83"/>
    <mergeCell ref="B85:AW85"/>
    <mergeCell ref="R71:AD71"/>
    <mergeCell ref="R73:AV73"/>
    <mergeCell ref="AI71:AV71"/>
  </mergeCells>
  <phoneticPr fontId="0" type="noConversion"/>
  <dataValidations count="3">
    <dataValidation type="list" allowBlank="1" showInputMessage="1" showErrorMessage="1" sqref="AC49:AI49 AC55:AI57 K21:Y21" xr:uid="{00000000-0002-0000-0200-000000000000}">
      <formula1>Concelhos</formula1>
    </dataValidation>
    <dataValidation type="list" allowBlank="1" showInputMessage="1" showErrorMessage="1" sqref="C58" xr:uid="{00000000-0002-0000-0200-000001000000}">
      <formula1>Tipologia_Inv</formula1>
    </dataValidation>
    <dataValidation type="list" allowBlank="1" showInputMessage="1" showErrorMessage="1" sqref="K31:U31" xr:uid="{00000000-0002-0000-0200-000002000000}">
      <formula1>Opções_Dimensão</formula1>
    </dataValidation>
  </dataValidations>
  <pageMargins left="0.34" right="0.38" top="0.8" bottom="0.72" header="0.5" footer="0.5"/>
  <pageSetup paperSize="9" scale="89" orientation="portrait" r:id="rId1"/>
  <headerFooter alignWithMargins="0"/>
  <drawing r:id="rId2"/>
  <legacy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syncVertical="1" syncRef="A1" transitionEvaluation="1" codeName="Sheet49"/>
  <dimension ref="B2:G61"/>
  <sheetViews>
    <sheetView showGridLines="0" view="pageBreakPreview" zoomScale="75" zoomScaleNormal="100" workbookViewId="0">
      <selection activeCell="C4" sqref="C4"/>
    </sheetView>
  </sheetViews>
  <sheetFormatPr defaultColWidth="9.42578125" defaultRowHeight="9"/>
  <cols>
    <col min="1" max="1" width="1.5703125" style="43" customWidth="1"/>
    <col min="2" max="2" width="2.7109375" style="43" customWidth="1"/>
    <col min="3" max="3" width="45.28515625" style="43" customWidth="1"/>
    <col min="4" max="4" width="9.42578125" style="44" customWidth="1"/>
    <col min="5" max="6" width="10" style="44" customWidth="1"/>
    <col min="7" max="7" width="2.5703125" style="43" customWidth="1"/>
    <col min="8" max="8" width="2.42578125" style="43" customWidth="1"/>
    <col min="9" max="245" width="9.42578125" style="43" customWidth="1"/>
    <col min="246" max="16384" width="9.42578125" style="43"/>
  </cols>
  <sheetData>
    <row r="2" spans="2:7">
      <c r="B2" s="839"/>
      <c r="C2" s="840"/>
      <c r="D2" s="841"/>
      <c r="E2" s="841"/>
      <c r="F2" s="841"/>
      <c r="G2" s="842"/>
    </row>
    <row r="3" spans="2:7" ht="37.5" customHeight="1">
      <c r="B3" s="843"/>
      <c r="C3" s="2053" t="s">
        <v>1341</v>
      </c>
      <c r="D3" s="2054"/>
      <c r="E3" s="2054"/>
      <c r="F3" s="2055"/>
      <c r="G3" s="844"/>
    </row>
    <row r="4" spans="2:7" ht="33.75" customHeight="1">
      <c r="B4" s="843"/>
      <c r="C4" s="846"/>
      <c r="D4" s="847"/>
      <c r="E4" s="847"/>
      <c r="F4" s="847"/>
      <c r="G4" s="844"/>
    </row>
    <row r="5" spans="2:7" ht="10.5" customHeight="1">
      <c r="B5" s="843"/>
      <c r="C5" s="51" t="s">
        <v>718</v>
      </c>
      <c r="D5" s="51" t="s">
        <v>717</v>
      </c>
      <c r="E5" s="668">
        <f>F5-1</f>
        <v>-3</v>
      </c>
      <c r="F5" s="668">
        <f>IF('F1'!AP37="","0",YEAR('F1'!AP37))-2</f>
        <v>-2</v>
      </c>
      <c r="G5" s="885"/>
    </row>
    <row r="6" spans="2:7" ht="9" customHeight="1">
      <c r="B6" s="843"/>
      <c r="C6" s="45" t="s">
        <v>719</v>
      </c>
      <c r="D6" s="46" t="s">
        <v>720</v>
      </c>
      <c r="E6" s="669"/>
      <c r="F6" s="669"/>
      <c r="G6" s="844"/>
    </row>
    <row r="7" spans="2:7" ht="12.95" customHeight="1">
      <c r="B7" s="843"/>
      <c r="C7" s="45" t="s">
        <v>721</v>
      </c>
      <c r="D7" s="46" t="s">
        <v>2049</v>
      </c>
      <c r="E7" s="53"/>
      <c r="F7" s="53"/>
      <c r="G7" s="844"/>
    </row>
    <row r="8" spans="2:7" ht="9.9499999999999993" customHeight="1">
      <c r="B8" s="843"/>
      <c r="C8" s="45" t="s">
        <v>722</v>
      </c>
      <c r="D8" s="46" t="s">
        <v>2049</v>
      </c>
      <c r="E8" s="53"/>
      <c r="F8" s="53"/>
      <c r="G8" s="844"/>
    </row>
    <row r="9" spans="2:7" ht="9.9499999999999993" customHeight="1">
      <c r="B9" s="843"/>
      <c r="C9" s="45" t="s">
        <v>723</v>
      </c>
      <c r="D9" s="46">
        <v>72</v>
      </c>
      <c r="E9" s="53"/>
      <c r="F9" s="53"/>
      <c r="G9" s="844"/>
    </row>
    <row r="10" spans="2:7" ht="9.9499999999999993" customHeight="1">
      <c r="B10" s="843"/>
      <c r="C10" s="45" t="s">
        <v>724</v>
      </c>
      <c r="D10" s="46" t="s">
        <v>725</v>
      </c>
      <c r="E10" s="53"/>
      <c r="F10" s="53"/>
      <c r="G10" s="844"/>
    </row>
    <row r="11" spans="2:7" ht="9.9499999999999993" customHeight="1">
      <c r="B11" s="843"/>
      <c r="C11" s="45" t="s">
        <v>726</v>
      </c>
      <c r="D11" s="46">
        <v>75</v>
      </c>
      <c r="E11" s="53"/>
      <c r="F11" s="53"/>
      <c r="G11" s="844"/>
    </row>
    <row r="12" spans="2:7" ht="9.9499999999999993" customHeight="1">
      <c r="B12" s="843"/>
      <c r="C12" s="45" t="s">
        <v>727</v>
      </c>
      <c r="D12" s="46" t="s">
        <v>728</v>
      </c>
      <c r="E12" s="53"/>
      <c r="F12" s="53"/>
      <c r="G12" s="844"/>
    </row>
    <row r="13" spans="2:7" ht="9.9499999999999993" customHeight="1">
      <c r="B13" s="843"/>
      <c r="C13" s="45" t="s">
        <v>729</v>
      </c>
      <c r="D13" s="46" t="s">
        <v>2049</v>
      </c>
      <c r="E13" s="669">
        <f>SUM(E14:E15)</f>
        <v>0</v>
      </c>
      <c r="F13" s="669">
        <f>SUM(F14:F15)</f>
        <v>0</v>
      </c>
      <c r="G13" s="844"/>
    </row>
    <row r="14" spans="2:7" ht="9.9499999999999993" customHeight="1">
      <c r="B14" s="843"/>
      <c r="C14" s="45" t="s">
        <v>730</v>
      </c>
      <c r="D14" s="46">
        <v>785</v>
      </c>
      <c r="E14" s="53"/>
      <c r="F14" s="53"/>
      <c r="G14" s="844"/>
    </row>
    <row r="15" spans="2:7" ht="9.9499999999999993" customHeight="1">
      <c r="B15" s="843"/>
      <c r="C15" s="45" t="s">
        <v>731</v>
      </c>
      <c r="D15" s="46">
        <v>786</v>
      </c>
      <c r="E15" s="53"/>
      <c r="F15" s="53"/>
      <c r="G15" s="844"/>
    </row>
    <row r="16" spans="2:7" ht="9.9499999999999993" customHeight="1">
      <c r="B16" s="843"/>
      <c r="C16" s="47" t="s">
        <v>732</v>
      </c>
      <c r="D16" s="48"/>
      <c r="E16" s="670">
        <f>E6+E9+E10+E11+E12+E13</f>
        <v>0</v>
      </c>
      <c r="F16" s="670">
        <f>F6+F9+F10+F11+F12+F13</f>
        <v>0</v>
      </c>
      <c r="G16" s="844"/>
    </row>
    <row r="17" spans="2:7" ht="9.9499999999999993" customHeight="1">
      <c r="B17" s="843"/>
      <c r="C17" s="45" t="s">
        <v>733</v>
      </c>
      <c r="D17" s="46">
        <v>612</v>
      </c>
      <c r="E17" s="53"/>
      <c r="F17" s="53"/>
      <c r="G17" s="844"/>
    </row>
    <row r="18" spans="2:7" ht="11.1" customHeight="1">
      <c r="B18" s="843"/>
      <c r="C18" s="45" t="s">
        <v>1139</v>
      </c>
      <c r="D18" s="46">
        <v>616</v>
      </c>
      <c r="E18" s="53"/>
      <c r="F18" s="53"/>
      <c r="G18" s="844"/>
    </row>
    <row r="19" spans="2:7" ht="9.9499999999999993" customHeight="1">
      <c r="B19" s="843"/>
      <c r="C19" s="45" t="s">
        <v>1140</v>
      </c>
      <c r="D19" s="46">
        <v>62</v>
      </c>
      <c r="E19" s="669">
        <f>SUM(E20:E24)</f>
        <v>0</v>
      </c>
      <c r="F19" s="669">
        <f>SUM(F20:F24)</f>
        <v>0</v>
      </c>
      <c r="G19" s="844"/>
    </row>
    <row r="20" spans="2:7" ht="9.9499999999999993" customHeight="1">
      <c r="B20" s="843"/>
      <c r="C20" s="45" t="s">
        <v>1141</v>
      </c>
      <c r="D20" s="46">
        <v>621</v>
      </c>
      <c r="E20" s="53"/>
      <c r="F20" s="53"/>
      <c r="G20" s="844"/>
    </row>
    <row r="21" spans="2:7" ht="9.9499999999999993" customHeight="1">
      <c r="B21" s="843"/>
      <c r="C21" s="45" t="s">
        <v>1142</v>
      </c>
      <c r="D21" s="46">
        <v>62236</v>
      </c>
      <c r="E21" s="53"/>
      <c r="F21" s="53"/>
      <c r="G21" s="844"/>
    </row>
    <row r="22" spans="2:7" ht="9.9499999999999993" customHeight="1">
      <c r="B22" s="843"/>
      <c r="C22" s="45" t="s">
        <v>1143</v>
      </c>
      <c r="D22" s="46" t="s">
        <v>1144</v>
      </c>
      <c r="E22" s="53"/>
      <c r="F22" s="53"/>
      <c r="G22" s="844"/>
    </row>
    <row r="23" spans="2:7" ht="9.9499999999999993" customHeight="1">
      <c r="B23" s="843"/>
      <c r="C23" s="45" t="s">
        <v>1145</v>
      </c>
      <c r="D23" s="46" t="s">
        <v>1146</v>
      </c>
      <c r="E23" s="53"/>
      <c r="F23" s="53"/>
      <c r="G23" s="844"/>
    </row>
    <row r="24" spans="2:7" ht="9.9499999999999993" customHeight="1">
      <c r="B24" s="843"/>
      <c r="C24" s="45" t="s">
        <v>1147</v>
      </c>
      <c r="D24" s="46" t="s">
        <v>2049</v>
      </c>
      <c r="E24" s="53"/>
      <c r="F24" s="53"/>
      <c r="G24" s="844"/>
    </row>
    <row r="25" spans="2:7" ht="9.9499999999999993" customHeight="1">
      <c r="B25" s="843"/>
      <c r="C25" s="45" t="s">
        <v>1148</v>
      </c>
      <c r="D25" s="46">
        <v>64</v>
      </c>
      <c r="E25" s="53"/>
      <c r="F25" s="53"/>
      <c r="G25" s="844"/>
    </row>
    <row r="26" spans="2:7" ht="9.9499999999999993" customHeight="1">
      <c r="B26" s="843"/>
      <c r="C26" s="45" t="s">
        <v>1149</v>
      </c>
      <c r="D26" s="46">
        <v>66</v>
      </c>
      <c r="E26" s="53"/>
      <c r="F26" s="53"/>
      <c r="G26" s="844"/>
    </row>
    <row r="27" spans="2:7" ht="9.9499999999999993" customHeight="1">
      <c r="B27" s="843"/>
      <c r="C27" s="45" t="s">
        <v>1150</v>
      </c>
      <c r="D27" s="46">
        <v>67</v>
      </c>
      <c r="E27" s="53"/>
      <c r="F27" s="53"/>
      <c r="G27" s="844"/>
    </row>
    <row r="28" spans="2:7" ht="9.9499999999999993" customHeight="1">
      <c r="B28" s="843"/>
      <c r="C28" s="45" t="s">
        <v>1151</v>
      </c>
      <c r="D28" s="46">
        <v>63</v>
      </c>
      <c r="E28" s="669">
        <f>SUM(E29:E30)</f>
        <v>0</v>
      </c>
      <c r="F28" s="669">
        <f>SUM(F29:F30)</f>
        <v>0</v>
      </c>
      <c r="G28" s="844"/>
    </row>
    <row r="29" spans="2:7" ht="9.9499999999999993" customHeight="1">
      <c r="B29" s="843"/>
      <c r="C29" s="45" t="s">
        <v>1152</v>
      </c>
      <c r="D29" s="46">
        <v>632</v>
      </c>
      <c r="E29" s="53"/>
      <c r="F29" s="53"/>
      <c r="G29" s="844"/>
    </row>
    <row r="30" spans="2:7" ht="9.9499999999999993" customHeight="1">
      <c r="B30" s="843"/>
      <c r="C30" s="45" t="s">
        <v>1153</v>
      </c>
      <c r="D30" s="46">
        <v>631</v>
      </c>
      <c r="E30" s="53"/>
      <c r="F30" s="53"/>
      <c r="G30" s="844"/>
    </row>
    <row r="31" spans="2:7" ht="9.9499999999999993" customHeight="1">
      <c r="B31" s="843"/>
      <c r="C31" s="45" t="s">
        <v>1154</v>
      </c>
      <c r="D31" s="46">
        <v>65</v>
      </c>
      <c r="E31" s="53"/>
      <c r="F31" s="53"/>
      <c r="G31" s="844"/>
    </row>
    <row r="32" spans="2:7" ht="9.9499999999999993" customHeight="1">
      <c r="B32" s="843"/>
      <c r="C32" s="45" t="s">
        <v>1155</v>
      </c>
      <c r="D32" s="46" t="s">
        <v>2049</v>
      </c>
      <c r="E32" s="669">
        <f>SUM(E34+E33)</f>
        <v>0</v>
      </c>
      <c r="F32" s="669">
        <f>SUM(F34+F33)</f>
        <v>0</v>
      </c>
      <c r="G32" s="844"/>
    </row>
    <row r="33" spans="2:7" ht="9.9499999999999993" customHeight="1">
      <c r="B33" s="843"/>
      <c r="C33" s="45" t="s">
        <v>1156</v>
      </c>
      <c r="D33" s="46">
        <v>685</v>
      </c>
      <c r="E33" s="53"/>
      <c r="F33" s="53"/>
      <c r="G33" s="844"/>
    </row>
    <row r="34" spans="2:7" ht="9.9499999999999993" customHeight="1">
      <c r="B34" s="843"/>
      <c r="C34" s="45" t="s">
        <v>1157</v>
      </c>
      <c r="D34" s="46">
        <v>686</v>
      </c>
      <c r="E34" s="53"/>
      <c r="F34" s="53"/>
      <c r="G34" s="844"/>
    </row>
    <row r="35" spans="2:7" ht="9.9499999999999993" customHeight="1">
      <c r="B35" s="843"/>
      <c r="C35" s="47" t="s">
        <v>961</v>
      </c>
      <c r="D35" s="48"/>
      <c r="E35" s="670">
        <f>E17+E18+E19+E25+E26+E27+E28+E31+E32</f>
        <v>0</v>
      </c>
      <c r="F35" s="670">
        <f>F17+F18+F19+F25+F26+F27+F28+F31+F32</f>
        <v>0</v>
      </c>
      <c r="G35" s="844"/>
    </row>
    <row r="36" spans="2:7" ht="9.9499999999999993" customHeight="1">
      <c r="B36" s="843"/>
      <c r="C36" s="50" t="s">
        <v>5444</v>
      </c>
      <c r="D36" s="49" t="s">
        <v>2049</v>
      </c>
      <c r="E36" s="670">
        <f>E16-E35</f>
        <v>0</v>
      </c>
      <c r="F36" s="670">
        <f>F16-F35</f>
        <v>0</v>
      </c>
      <c r="G36" s="844"/>
    </row>
    <row r="37" spans="2:7" ht="11.1" customHeight="1">
      <c r="B37" s="843"/>
      <c r="C37" s="45" t="s">
        <v>1158</v>
      </c>
      <c r="D37" s="46">
        <v>79</v>
      </c>
      <c r="E37" s="53"/>
      <c r="F37" s="53"/>
      <c r="G37" s="844"/>
    </row>
    <row r="38" spans="2:7" ht="12.75" customHeight="1">
      <c r="B38" s="843"/>
      <c r="C38" s="45" t="s">
        <v>782</v>
      </c>
      <c r="D38" s="46">
        <v>69</v>
      </c>
      <c r="E38" s="53"/>
      <c r="F38" s="53"/>
      <c r="G38" s="844"/>
    </row>
    <row r="39" spans="2:7" ht="9.9499999999999993" customHeight="1">
      <c r="B39" s="843"/>
      <c r="C39" s="50" t="s">
        <v>783</v>
      </c>
      <c r="D39" s="49" t="s">
        <v>2049</v>
      </c>
      <c r="E39" s="671">
        <f>E36+E37-E38</f>
        <v>0</v>
      </c>
      <c r="F39" s="671">
        <f>F36+F37-F38</f>
        <v>0</v>
      </c>
      <c r="G39" s="844"/>
    </row>
    <row r="40" spans="2:7" ht="9.9499999999999993" customHeight="1">
      <c r="B40" s="843"/>
      <c r="C40" s="45" t="s">
        <v>784</v>
      </c>
      <c r="D40" s="46" t="s">
        <v>785</v>
      </c>
      <c r="E40" s="53"/>
      <c r="F40" s="53"/>
      <c r="G40" s="844"/>
    </row>
    <row r="41" spans="2:7" ht="11.1" customHeight="1">
      <c r="B41" s="843"/>
      <c r="C41" s="45" t="s">
        <v>2153</v>
      </c>
      <c r="D41" s="46" t="s">
        <v>2154</v>
      </c>
      <c r="E41" s="669">
        <f>SUM(E43+E42)</f>
        <v>0</v>
      </c>
      <c r="F41" s="669">
        <f>SUM(F43+F42)</f>
        <v>0</v>
      </c>
      <c r="G41" s="844"/>
    </row>
    <row r="42" spans="2:7" ht="9.9499999999999993" customHeight="1">
      <c r="B42" s="843"/>
      <c r="C42" s="45" t="s">
        <v>2155</v>
      </c>
      <c r="D42" s="46">
        <v>681</v>
      </c>
      <c r="E42" s="53"/>
      <c r="F42" s="53"/>
      <c r="G42" s="844"/>
    </row>
    <row r="43" spans="2:7" ht="9.9499999999999993" customHeight="1">
      <c r="B43" s="843"/>
      <c r="C43" s="45" t="s">
        <v>2156</v>
      </c>
      <c r="D43" s="46" t="s">
        <v>2049</v>
      </c>
      <c r="E43" s="53"/>
      <c r="F43" s="53"/>
      <c r="G43" s="844"/>
    </row>
    <row r="44" spans="2:7" ht="9.9499999999999993" customHeight="1">
      <c r="B44" s="843"/>
      <c r="C44" s="45" t="s">
        <v>2157</v>
      </c>
      <c r="D44" s="46">
        <v>85</v>
      </c>
      <c r="E44" s="669">
        <f>E39+E40-E41</f>
        <v>0</v>
      </c>
      <c r="F44" s="669">
        <f>F39+F40-F41</f>
        <v>0</v>
      </c>
      <c r="G44" s="844"/>
    </row>
    <row r="45" spans="2:7" ht="9.9499999999999993" customHeight="1">
      <c r="B45" s="843"/>
      <c r="C45" s="45" t="s">
        <v>2158</v>
      </c>
      <c r="D45" s="46">
        <v>86</v>
      </c>
      <c r="E45" s="53"/>
      <c r="F45" s="53"/>
      <c r="G45" s="844"/>
    </row>
    <row r="46" spans="2:7" ht="9.9499999999999993" customHeight="1">
      <c r="B46" s="843"/>
      <c r="C46" s="50" t="s">
        <v>2159</v>
      </c>
      <c r="D46" s="49">
        <v>88</v>
      </c>
      <c r="E46" s="670">
        <f>E44-E45</f>
        <v>0</v>
      </c>
      <c r="F46" s="670">
        <f>F44-F45</f>
        <v>0</v>
      </c>
      <c r="G46" s="844"/>
    </row>
    <row r="47" spans="2:7" ht="9.9499999999999993" customHeight="1">
      <c r="B47" s="843"/>
      <c r="C47" s="846"/>
      <c r="D47" s="847"/>
      <c r="E47" s="846"/>
      <c r="F47" s="846"/>
      <c r="G47" s="844"/>
    </row>
    <row r="48" spans="2:7" ht="11.1" customHeight="1">
      <c r="B48" s="843"/>
      <c r="C48" s="50" t="s">
        <v>950</v>
      </c>
      <c r="D48" s="49">
        <v>31</v>
      </c>
      <c r="E48" s="314"/>
      <c r="F48" s="314"/>
      <c r="G48" s="844"/>
    </row>
    <row r="49" spans="2:7" ht="3" customHeight="1">
      <c r="B49" s="843"/>
      <c r="C49" s="848"/>
      <c r="D49" s="849"/>
      <c r="E49" s="849"/>
      <c r="F49" s="849"/>
      <c r="G49" s="844"/>
    </row>
    <row r="50" spans="2:7" ht="11.1" customHeight="1">
      <c r="B50" s="843"/>
      <c r="C50" s="848" t="s">
        <v>2160</v>
      </c>
      <c r="D50" s="847"/>
      <c r="E50" s="847"/>
      <c r="F50" s="847"/>
      <c r="G50" s="844"/>
    </row>
    <row r="51" spans="2:7" ht="10.5" customHeight="1">
      <c r="B51" s="843"/>
      <c r="C51" s="848" t="s">
        <v>2161</v>
      </c>
      <c r="D51" s="847"/>
      <c r="E51" s="847"/>
      <c r="F51" s="847"/>
      <c r="G51" s="844"/>
    </row>
    <row r="52" spans="2:7" ht="9.9499999999999993" customHeight="1">
      <c r="B52" s="843"/>
      <c r="C52" s="848" t="s">
        <v>2162</v>
      </c>
      <c r="D52" s="847"/>
      <c r="E52" s="847"/>
      <c r="F52" s="847"/>
      <c r="G52" s="844"/>
    </row>
    <row r="53" spans="2:7" ht="9.9499999999999993" customHeight="1">
      <c r="B53" s="843"/>
      <c r="C53" s="848" t="s">
        <v>2163</v>
      </c>
      <c r="D53" s="847"/>
      <c r="E53" s="847"/>
      <c r="F53" s="847"/>
      <c r="G53" s="844"/>
    </row>
    <row r="54" spans="2:7" ht="12" customHeight="1">
      <c r="B54" s="843"/>
      <c r="C54" s="848" t="s">
        <v>2681</v>
      </c>
      <c r="D54" s="847"/>
      <c r="E54" s="847"/>
      <c r="F54" s="847"/>
      <c r="G54" s="844"/>
    </row>
    <row r="55" spans="2:7" ht="12.75" customHeight="1">
      <c r="B55" s="851"/>
      <c r="C55" s="854"/>
      <c r="D55" s="853"/>
      <c r="E55" s="853"/>
      <c r="F55" s="853"/>
      <c r="G55" s="856"/>
    </row>
    <row r="56" spans="2:7" ht="9.75" customHeight="1"/>
    <row r="57" spans="2:7" ht="11.25">
      <c r="B57" s="906" t="s">
        <v>4338</v>
      </c>
      <c r="C57" s="907"/>
      <c r="D57" s="907"/>
      <c r="E57" s="907"/>
      <c r="F57" s="907"/>
      <c r="G57" s="910"/>
    </row>
    <row r="58" spans="2:7" ht="6.75" customHeight="1">
      <c r="B58" s="836"/>
      <c r="C58" s="759"/>
      <c r="D58" s="745"/>
      <c r="E58" s="745"/>
      <c r="F58" s="745"/>
    </row>
    <row r="59" spans="2:7" ht="11.25">
      <c r="B59" s="729">
        <f>'F1'!$K$17</f>
        <v>0</v>
      </c>
      <c r="C59" s="730"/>
      <c r="D59" s="730"/>
      <c r="E59" s="730"/>
      <c r="F59" s="730"/>
      <c r="G59" s="858"/>
    </row>
    <row r="61" spans="2:7" ht="12.75">
      <c r="G61" s="850" t="s">
        <v>5427</v>
      </c>
    </row>
  </sheetData>
  <mergeCells count="1">
    <mergeCell ref="C3:F3"/>
  </mergeCells>
  <phoneticPr fontId="0" type="noConversion"/>
  <printOptions horizontalCentered="1" gridLinesSet="0"/>
  <pageMargins left="0.39" right="0.37" top="0.43307086614173229" bottom="0.26" header="0.62" footer="0.36"/>
  <pageSetup paperSize="9" scale="72" orientation="landscape" horizontalDpi="4294967292" verticalDpi="4294967292"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4">
    <pageSetUpPr fitToPage="1"/>
  </sheetPr>
  <dimension ref="B2:AI219"/>
  <sheetViews>
    <sheetView showGridLines="0" showZeros="0" zoomScaleNormal="100" zoomScaleSheetLayoutView="90" workbookViewId="0"/>
  </sheetViews>
  <sheetFormatPr defaultColWidth="9.140625" defaultRowHeight="12.75"/>
  <cols>
    <col min="1" max="1" width="1.28515625" style="441" customWidth="1"/>
    <col min="2" max="2" width="1.85546875" style="441" customWidth="1"/>
    <col min="3" max="3" width="59.85546875" style="441" customWidth="1"/>
    <col min="4" max="4" width="11.5703125" style="441" customWidth="1"/>
    <col min="5" max="5" width="12.42578125" style="441" customWidth="1"/>
    <col min="6" max="16" width="11.5703125" style="441" customWidth="1"/>
    <col min="17" max="17" width="3" style="441" customWidth="1"/>
    <col min="18" max="18" width="2.5703125" style="441" customWidth="1"/>
    <col min="19" max="20" width="9.140625" style="441"/>
    <col min="21" max="22" width="4" style="441" customWidth="1"/>
    <col min="23" max="16384" width="9.140625" style="441"/>
  </cols>
  <sheetData>
    <row r="2" spans="2:35" ht="15" customHeight="1">
      <c r="B2" s="859"/>
      <c r="C2" s="860"/>
      <c r="D2" s="860"/>
      <c r="E2" s="860"/>
      <c r="F2" s="860"/>
      <c r="G2" s="860"/>
      <c r="H2" s="860"/>
      <c r="I2" s="860"/>
      <c r="J2" s="860"/>
      <c r="K2" s="860"/>
      <c r="L2" s="860"/>
      <c r="M2" s="860"/>
      <c r="N2" s="860"/>
      <c r="O2" s="860"/>
      <c r="P2" s="860"/>
      <c r="Q2" s="861"/>
      <c r="R2" s="440"/>
      <c r="S2" s="440"/>
      <c r="T2" s="440"/>
      <c r="U2" s="440"/>
      <c r="V2" s="440"/>
      <c r="W2" s="440"/>
      <c r="X2" s="440"/>
      <c r="Y2" s="440"/>
      <c r="Z2" s="440"/>
      <c r="AA2" s="440"/>
      <c r="AB2" s="440"/>
      <c r="AC2" s="440"/>
      <c r="AD2" s="440"/>
      <c r="AE2" s="440"/>
      <c r="AF2" s="440"/>
      <c r="AG2" s="440"/>
      <c r="AH2" s="440"/>
      <c r="AI2" s="440"/>
    </row>
    <row r="3" spans="2:35" ht="24" customHeight="1">
      <c r="B3" s="862"/>
      <c r="C3" s="1529" t="s">
        <v>793</v>
      </c>
      <c r="D3" s="1530"/>
      <c r="E3" s="1530"/>
      <c r="F3" s="1530"/>
      <c r="G3" s="1530"/>
      <c r="H3" s="1530"/>
      <c r="I3" s="1530"/>
      <c r="J3" s="1530"/>
      <c r="K3" s="1530"/>
      <c r="L3" s="1530"/>
      <c r="M3" s="1530"/>
      <c r="N3" s="1530"/>
      <c r="O3" s="1530"/>
      <c r="P3" s="1531"/>
      <c r="Q3" s="863"/>
      <c r="R3" s="442"/>
      <c r="S3" s="440"/>
      <c r="T3" s="440"/>
      <c r="U3" s="440"/>
      <c r="V3" s="440"/>
      <c r="W3" s="440"/>
      <c r="X3" s="440"/>
      <c r="Y3" s="440"/>
      <c r="Z3" s="440"/>
      <c r="AA3" s="440"/>
      <c r="AB3" s="440"/>
      <c r="AC3" s="440"/>
      <c r="AD3" s="440"/>
      <c r="AE3" s="440"/>
      <c r="AF3" s="440"/>
      <c r="AG3" s="440"/>
      <c r="AH3" s="440"/>
      <c r="AI3" s="440"/>
    </row>
    <row r="4" spans="2:35" s="455" customFormat="1" ht="5.25" customHeight="1">
      <c r="B4" s="864"/>
      <c r="C4" s="452"/>
      <c r="D4" s="452"/>
      <c r="E4" s="452"/>
      <c r="F4" s="452"/>
      <c r="G4" s="452"/>
      <c r="H4" s="452"/>
      <c r="I4" s="452"/>
      <c r="J4" s="452"/>
      <c r="K4" s="452"/>
      <c r="L4" s="452"/>
      <c r="M4" s="452"/>
      <c r="N4" s="452"/>
      <c r="O4" s="452"/>
      <c r="P4" s="452"/>
      <c r="Q4" s="865"/>
      <c r="R4" s="453"/>
      <c r="S4" s="454"/>
      <c r="T4" s="454"/>
      <c r="U4" s="454"/>
      <c r="V4" s="454"/>
      <c r="W4" s="454"/>
      <c r="X4" s="454"/>
      <c r="Y4" s="454"/>
      <c r="Z4" s="454"/>
      <c r="AA4" s="454"/>
      <c r="AB4" s="454"/>
      <c r="AC4" s="454"/>
      <c r="AD4" s="454"/>
      <c r="AE4" s="454"/>
      <c r="AF4" s="454"/>
      <c r="AG4" s="454"/>
      <c r="AH4" s="454"/>
      <c r="AI4" s="454"/>
    </row>
    <row r="5" spans="2:35" s="444" customFormat="1" ht="15" customHeight="1">
      <c r="B5" s="866"/>
      <c r="C5" s="867"/>
      <c r="D5" s="867"/>
      <c r="E5" s="867"/>
      <c r="F5" s="867"/>
      <c r="G5" s="867"/>
      <c r="H5" s="867"/>
      <c r="I5" s="867"/>
      <c r="J5" s="867"/>
      <c r="K5" s="867"/>
      <c r="L5" s="867"/>
      <c r="M5" s="867"/>
      <c r="N5" s="867"/>
      <c r="O5" s="867"/>
      <c r="P5" s="787" t="s">
        <v>2487</v>
      </c>
      <c r="Q5" s="868"/>
      <c r="R5" s="443"/>
      <c r="S5" s="443"/>
      <c r="T5" s="443"/>
      <c r="U5" s="443"/>
      <c r="V5" s="443"/>
      <c r="W5" s="443"/>
      <c r="X5" s="443"/>
      <c r="Y5" s="443"/>
      <c r="Z5" s="443"/>
      <c r="AA5" s="443"/>
      <c r="AB5" s="443"/>
      <c r="AC5" s="443"/>
      <c r="AD5" s="443"/>
      <c r="AE5" s="443"/>
      <c r="AF5" s="443"/>
      <c r="AG5" s="443"/>
      <c r="AH5" s="443"/>
      <c r="AI5" s="443"/>
    </row>
    <row r="6" spans="2:35" ht="18" customHeight="1">
      <c r="B6" s="862"/>
      <c r="C6" s="1127" t="s">
        <v>1227</v>
      </c>
      <c r="D6" s="1128" t="str">
        <f>IF('F1'!AP37="","0",YEAR('F1'!AP37))</f>
        <v>0</v>
      </c>
      <c r="E6" s="1128">
        <f>+D6+1</f>
        <v>1</v>
      </c>
      <c r="F6" s="1128">
        <f>+E6+1</f>
        <v>2</v>
      </c>
      <c r="G6" s="1128">
        <f t="shared" ref="G6:P6" si="0">+F6+1</f>
        <v>3</v>
      </c>
      <c r="H6" s="1128">
        <f t="shared" si="0"/>
        <v>4</v>
      </c>
      <c r="I6" s="1128">
        <f t="shared" si="0"/>
        <v>5</v>
      </c>
      <c r="J6" s="1128">
        <f t="shared" si="0"/>
        <v>6</v>
      </c>
      <c r="K6" s="1128">
        <f t="shared" si="0"/>
        <v>7</v>
      </c>
      <c r="L6" s="1128">
        <f t="shared" si="0"/>
        <v>8</v>
      </c>
      <c r="M6" s="1128">
        <f t="shared" si="0"/>
        <v>9</v>
      </c>
      <c r="N6" s="1128">
        <f t="shared" si="0"/>
        <v>10</v>
      </c>
      <c r="O6" s="1128">
        <f t="shared" si="0"/>
        <v>11</v>
      </c>
      <c r="P6" s="1128">
        <f t="shared" si="0"/>
        <v>12</v>
      </c>
      <c r="Q6" s="869"/>
      <c r="R6" s="440"/>
      <c r="S6" s="440"/>
      <c r="T6" s="440"/>
      <c r="U6" s="440"/>
      <c r="V6" s="440"/>
      <c r="W6" s="440"/>
      <c r="X6" s="440"/>
      <c r="Y6" s="440"/>
      <c r="Z6" s="440"/>
      <c r="AA6" s="440"/>
      <c r="AB6" s="440"/>
      <c r="AC6" s="440"/>
      <c r="AD6" s="440"/>
      <c r="AE6" s="440"/>
      <c r="AF6" s="440"/>
      <c r="AG6" s="440"/>
      <c r="AH6" s="440"/>
      <c r="AI6" s="440"/>
    </row>
    <row r="7" spans="2:35" ht="17.100000000000001" customHeight="1">
      <c r="B7" s="862"/>
      <c r="C7" s="448" t="s">
        <v>3254</v>
      </c>
      <c r="D7" s="1239">
        <f>'F14'!D29</f>
        <v>0</v>
      </c>
      <c r="E7" s="1240">
        <f>'F14'!E29</f>
        <v>0</v>
      </c>
      <c r="F7" s="1240">
        <f>'F14'!F29</f>
        <v>0</v>
      </c>
      <c r="G7" s="1240">
        <f>'F14'!G29</f>
        <v>0</v>
      </c>
      <c r="H7" s="1240">
        <f>'F14'!H29</f>
        <v>0</v>
      </c>
      <c r="I7" s="1240">
        <f>'F14'!I29</f>
        <v>0</v>
      </c>
      <c r="J7" s="1240">
        <f>'F14'!J29</f>
        <v>0</v>
      </c>
      <c r="K7" s="1240">
        <f>'F14'!K29</f>
        <v>0</v>
      </c>
      <c r="L7" s="1240">
        <f>'F14'!L29</f>
        <v>0</v>
      </c>
      <c r="M7" s="1240">
        <f>'F14'!M29</f>
        <v>0</v>
      </c>
      <c r="N7" s="1240">
        <f>'F14'!N29</f>
        <v>0</v>
      </c>
      <c r="O7" s="1240">
        <f>'F14'!O29</f>
        <v>0</v>
      </c>
      <c r="P7" s="1240">
        <f>'F14'!P29</f>
        <v>0</v>
      </c>
      <c r="Q7" s="869"/>
      <c r="R7" s="440"/>
      <c r="S7" s="440"/>
      <c r="T7" s="440"/>
      <c r="U7" s="440"/>
      <c r="V7" s="440"/>
      <c r="W7" s="440"/>
      <c r="X7" s="440"/>
      <c r="Y7" s="440"/>
      <c r="Z7" s="440"/>
      <c r="AA7" s="440"/>
      <c r="AB7" s="440"/>
      <c r="AC7" s="440"/>
      <c r="AD7" s="440"/>
      <c r="AE7" s="440"/>
      <c r="AF7" s="440"/>
      <c r="AG7" s="440"/>
      <c r="AH7" s="440"/>
      <c r="AI7" s="440"/>
    </row>
    <row r="8" spans="2:35" ht="17.100000000000001" customHeight="1">
      <c r="B8" s="862"/>
      <c r="C8" s="448" t="s">
        <v>2097</v>
      </c>
      <c r="D8" s="1241">
        <f>IF(D7*0.23&lt;0,0,D7*0.23)</f>
        <v>0</v>
      </c>
      <c r="E8" s="1241">
        <f t="shared" ref="E8:P8" si="1">IF(E7*0.23&lt;0,0,E7*0.23)</f>
        <v>0</v>
      </c>
      <c r="F8" s="1241">
        <f t="shared" si="1"/>
        <v>0</v>
      </c>
      <c r="G8" s="1241">
        <f t="shared" si="1"/>
        <v>0</v>
      </c>
      <c r="H8" s="1241">
        <f t="shared" si="1"/>
        <v>0</v>
      </c>
      <c r="I8" s="1241">
        <f t="shared" si="1"/>
        <v>0</v>
      </c>
      <c r="J8" s="1241">
        <f t="shared" si="1"/>
        <v>0</v>
      </c>
      <c r="K8" s="1241">
        <f t="shared" si="1"/>
        <v>0</v>
      </c>
      <c r="L8" s="1241">
        <f t="shared" si="1"/>
        <v>0</v>
      </c>
      <c r="M8" s="1241">
        <f t="shared" si="1"/>
        <v>0</v>
      </c>
      <c r="N8" s="1241">
        <f t="shared" si="1"/>
        <v>0</v>
      </c>
      <c r="O8" s="1241">
        <f t="shared" si="1"/>
        <v>0</v>
      </c>
      <c r="P8" s="1241">
        <f t="shared" si="1"/>
        <v>0</v>
      </c>
      <c r="Q8" s="869"/>
      <c r="R8" s="440"/>
      <c r="S8" s="440"/>
      <c r="T8" s="440"/>
      <c r="U8" s="440"/>
      <c r="V8" s="440"/>
      <c r="W8" s="440"/>
      <c r="X8" s="440"/>
      <c r="Y8" s="440"/>
      <c r="Z8" s="440"/>
      <c r="AA8" s="440"/>
      <c r="AB8" s="440"/>
      <c r="AC8" s="440"/>
      <c r="AD8" s="440"/>
      <c r="AE8" s="440"/>
      <c r="AF8" s="440"/>
      <c r="AG8" s="440"/>
      <c r="AH8" s="440"/>
      <c r="AI8" s="440"/>
    </row>
    <row r="9" spans="2:35" ht="17.100000000000001" customHeight="1">
      <c r="B9" s="862"/>
      <c r="C9" s="448" t="s">
        <v>2</v>
      </c>
      <c r="D9" s="1241">
        <f>D7-D8</f>
        <v>0</v>
      </c>
      <c r="E9" s="1242">
        <f t="shared" ref="E9:L9" si="2">E7-E8</f>
        <v>0</v>
      </c>
      <c r="F9" s="1242">
        <f t="shared" si="2"/>
        <v>0</v>
      </c>
      <c r="G9" s="1242">
        <f t="shared" si="2"/>
        <v>0</v>
      </c>
      <c r="H9" s="1242">
        <f t="shared" si="2"/>
        <v>0</v>
      </c>
      <c r="I9" s="1242">
        <f t="shared" si="2"/>
        <v>0</v>
      </c>
      <c r="J9" s="1242">
        <f t="shared" si="2"/>
        <v>0</v>
      </c>
      <c r="K9" s="1242">
        <f t="shared" si="2"/>
        <v>0</v>
      </c>
      <c r="L9" s="1242">
        <f t="shared" si="2"/>
        <v>0</v>
      </c>
      <c r="M9" s="1242">
        <f>M7-M8</f>
        <v>0</v>
      </c>
      <c r="N9" s="1242">
        <f>N7-N8</f>
        <v>0</v>
      </c>
      <c r="O9" s="1242">
        <f>O7-O8</f>
        <v>0</v>
      </c>
      <c r="P9" s="1242">
        <f>P7-P8</f>
        <v>0</v>
      </c>
      <c r="Q9" s="869"/>
      <c r="R9" s="440"/>
      <c r="S9" s="440"/>
      <c r="T9" s="440"/>
      <c r="U9" s="440"/>
      <c r="V9" s="440"/>
      <c r="W9" s="440"/>
      <c r="X9" s="440"/>
      <c r="Y9" s="440"/>
      <c r="Z9" s="440"/>
      <c r="AA9" s="440"/>
      <c r="AB9" s="440"/>
      <c r="AC9" s="440"/>
      <c r="AD9" s="440"/>
      <c r="AE9" s="440"/>
      <c r="AF9" s="440"/>
      <c r="AG9" s="440"/>
      <c r="AH9" s="440"/>
      <c r="AI9" s="440"/>
    </row>
    <row r="10" spans="2:35" ht="17.100000000000001" customHeight="1">
      <c r="B10" s="862"/>
      <c r="C10" s="1026" t="s">
        <v>2039</v>
      </c>
      <c r="D10" s="1243">
        <f>'F14'!D27+'F14'!D28+SUM('F14'!D14:D18)-'F14'!D19</f>
        <v>0</v>
      </c>
      <c r="E10" s="1243">
        <f>'F14'!E27+'F14'!E28+SUM('F14'!E14:E18)-'F14'!E19</f>
        <v>0</v>
      </c>
      <c r="F10" s="1243">
        <f>'F14'!F27+'F14'!F28+SUM('F14'!F14:F18)-'F14'!F19</f>
        <v>0</v>
      </c>
      <c r="G10" s="1243">
        <f>'F14'!G27+'F14'!G28+SUM('F14'!G14:G18)-'F14'!G19</f>
        <v>0</v>
      </c>
      <c r="H10" s="1243">
        <f>'F14'!H27+'F14'!H28+SUM('F14'!H14:H18)-'F14'!H19</f>
        <v>0</v>
      </c>
      <c r="I10" s="1243">
        <f>'F14'!I27+'F14'!I28+SUM('F14'!I14:I18)-'F14'!I19</f>
        <v>0</v>
      </c>
      <c r="J10" s="1243">
        <f>'F14'!J27+'F14'!J28+SUM('F14'!J14:J18)-'F14'!J19</f>
        <v>0</v>
      </c>
      <c r="K10" s="1243">
        <f>'F14'!K27+'F14'!K28+SUM('F14'!K14:K18)-'F14'!K19</f>
        <v>0</v>
      </c>
      <c r="L10" s="1243">
        <f>'F14'!L27+'F14'!L28+SUM('F14'!L14:L18)-'F14'!L19</f>
        <v>0</v>
      </c>
      <c r="M10" s="1243">
        <f>'F14'!M27+'F14'!M28+SUM('F14'!M14:M18)-'F14'!M19</f>
        <v>0</v>
      </c>
      <c r="N10" s="1243">
        <f>'F14'!N27+'F14'!N28+SUM('F14'!N14:N18)-'F14'!N19</f>
        <v>0</v>
      </c>
      <c r="O10" s="1243">
        <f>'F14'!O27+'F14'!O28+SUM('F14'!O14:O18)-'F14'!O19</f>
        <v>0</v>
      </c>
      <c r="P10" s="1243">
        <f>'F14'!P27+'F14'!P28+SUM('F14'!P14:P18)-'F14'!P19</f>
        <v>0</v>
      </c>
      <c r="Q10" s="869"/>
      <c r="R10" s="440"/>
      <c r="S10" s="440"/>
      <c r="T10" s="440"/>
      <c r="U10" s="440"/>
      <c r="V10" s="440"/>
      <c r="W10" s="440"/>
      <c r="X10" s="440"/>
      <c r="Y10" s="440"/>
      <c r="Z10" s="440"/>
      <c r="AA10" s="440"/>
      <c r="AB10" s="440"/>
      <c r="AC10" s="440"/>
      <c r="AD10" s="440"/>
      <c r="AE10" s="440"/>
      <c r="AF10" s="440"/>
      <c r="AG10" s="440"/>
      <c r="AH10" s="440"/>
      <c r="AI10" s="440"/>
    </row>
    <row r="11" spans="2:35" ht="17.100000000000001" customHeight="1">
      <c r="B11" s="862"/>
      <c r="C11" s="1220" t="s">
        <v>3</v>
      </c>
      <c r="D11" s="1161">
        <f>+D9+D10</f>
        <v>0</v>
      </c>
      <c r="E11" s="1161">
        <f t="shared" ref="E11:L11" si="3">+E9+E10</f>
        <v>0</v>
      </c>
      <c r="F11" s="1161">
        <f t="shared" si="3"/>
        <v>0</v>
      </c>
      <c r="G11" s="1161">
        <f t="shared" si="3"/>
        <v>0</v>
      </c>
      <c r="H11" s="1161">
        <f t="shared" si="3"/>
        <v>0</v>
      </c>
      <c r="I11" s="1161">
        <f t="shared" si="3"/>
        <v>0</v>
      </c>
      <c r="J11" s="1161">
        <f t="shared" si="3"/>
        <v>0</v>
      </c>
      <c r="K11" s="1161">
        <f t="shared" si="3"/>
        <v>0</v>
      </c>
      <c r="L11" s="1161">
        <f t="shared" si="3"/>
        <v>0</v>
      </c>
      <c r="M11" s="1161">
        <f>+M9+M10</f>
        <v>0</v>
      </c>
      <c r="N11" s="1161">
        <f>+N9+N10</f>
        <v>0</v>
      </c>
      <c r="O11" s="1161">
        <f>+O9+O10</f>
        <v>0</v>
      </c>
      <c r="P11" s="1161">
        <f>+P9+P10</f>
        <v>0</v>
      </c>
      <c r="Q11" s="869"/>
      <c r="R11" s="440"/>
      <c r="S11" s="440"/>
      <c r="T11" s="440"/>
      <c r="U11" s="440"/>
      <c r="V11" s="440"/>
      <c r="W11" s="440"/>
      <c r="X11" s="440"/>
      <c r="Y11" s="440"/>
      <c r="Z11" s="440"/>
      <c r="AA11" s="440"/>
      <c r="AB11" s="440"/>
      <c r="AC11" s="440"/>
      <c r="AD11" s="440"/>
      <c r="AE11" s="440"/>
      <c r="AF11" s="440"/>
      <c r="AG11" s="440"/>
      <c r="AH11" s="440"/>
      <c r="AI11" s="440"/>
    </row>
    <row r="12" spans="2:35" ht="17.100000000000001" customHeight="1">
      <c r="B12" s="862"/>
      <c r="C12" s="445" t="s">
        <v>4</v>
      </c>
      <c r="D12" s="1239">
        <f>'F11'!D36+'F11'!D40</f>
        <v>0</v>
      </c>
      <c r="E12" s="1239">
        <f>'F11'!E36+'F11'!E40</f>
        <v>0</v>
      </c>
      <c r="F12" s="1239">
        <f>'F11'!F36+'F11'!F40</f>
        <v>0</v>
      </c>
      <c r="G12" s="1239">
        <f>'F11'!G36+'F11'!G40</f>
        <v>0</v>
      </c>
      <c r="H12" s="1239">
        <f>'F11'!H36+'F11'!H40</f>
        <v>0</v>
      </c>
      <c r="I12" s="1239">
        <f>'F11'!I36+'F11'!I40</f>
        <v>0</v>
      </c>
      <c r="J12" s="1240"/>
      <c r="K12" s="1240"/>
      <c r="L12" s="1240"/>
      <c r="M12" s="1240"/>
      <c r="N12" s="1240"/>
      <c r="O12" s="1240"/>
      <c r="P12" s="1240"/>
      <c r="Q12" s="447"/>
      <c r="R12" s="440"/>
      <c r="S12" s="440"/>
      <c r="T12" s="440"/>
      <c r="U12" s="440"/>
      <c r="V12" s="440"/>
      <c r="W12" s="440"/>
      <c r="X12" s="440"/>
      <c r="Y12" s="440"/>
      <c r="Z12" s="440"/>
      <c r="AA12" s="440"/>
      <c r="AB12" s="440"/>
      <c r="AC12" s="440"/>
      <c r="AD12" s="440"/>
    </row>
    <row r="13" spans="2:35" ht="17.100000000000001" customHeight="1">
      <c r="B13" s="862"/>
      <c r="C13" s="446" t="s">
        <v>5</v>
      </c>
      <c r="D13" s="1553"/>
      <c r="E13" s="1554"/>
      <c r="F13" s="1554"/>
      <c r="G13" s="1554"/>
      <c r="H13" s="1554"/>
      <c r="I13" s="1554"/>
      <c r="J13" s="1554"/>
      <c r="K13" s="1554"/>
      <c r="L13" s="1553"/>
      <c r="M13" s="1553"/>
      <c r="N13" s="1553"/>
      <c r="O13" s="1553"/>
      <c r="P13" s="1553"/>
      <c r="Q13" s="869"/>
      <c r="R13" s="440"/>
      <c r="S13" s="440"/>
      <c r="T13" s="440"/>
      <c r="U13" s="440"/>
      <c r="V13" s="440"/>
      <c r="W13" s="440"/>
      <c r="X13" s="440"/>
      <c r="Y13" s="440"/>
      <c r="Z13" s="440"/>
      <c r="AA13" s="440"/>
      <c r="AB13" s="440"/>
      <c r="AC13" s="440"/>
      <c r="AD13" s="440"/>
      <c r="AE13" s="440"/>
      <c r="AF13" s="440"/>
      <c r="AG13" s="440"/>
      <c r="AH13" s="440"/>
      <c r="AI13" s="440"/>
    </row>
    <row r="14" spans="2:35" ht="17.100000000000001" customHeight="1">
      <c r="B14" s="862"/>
      <c r="C14" s="448" t="s">
        <v>6</v>
      </c>
      <c r="D14" s="1241">
        <f>'F11'!D52</f>
        <v>0</v>
      </c>
      <c r="E14" s="1242">
        <f>'F11'!E52</f>
        <v>0</v>
      </c>
      <c r="F14" s="1242">
        <f>'F11'!F52</f>
        <v>0</v>
      </c>
      <c r="G14" s="1242">
        <f>'F11'!G52</f>
        <v>0</v>
      </c>
      <c r="H14" s="1242">
        <f>'F11'!H52</f>
        <v>0</v>
      </c>
      <c r="I14" s="1242">
        <f>'F11'!I52</f>
        <v>0</v>
      </c>
      <c r="J14" s="1242"/>
      <c r="K14" s="1242"/>
      <c r="L14" s="1242"/>
      <c r="M14" s="1242"/>
      <c r="N14" s="1242"/>
      <c r="O14" s="1242"/>
      <c r="P14" s="1242"/>
      <c r="Q14" s="869"/>
      <c r="R14" s="440"/>
      <c r="S14" s="440"/>
      <c r="T14" s="440"/>
      <c r="U14" s="440"/>
      <c r="V14" s="440"/>
      <c r="W14" s="440"/>
      <c r="X14" s="440"/>
      <c r="Y14" s="440"/>
      <c r="Z14" s="440"/>
      <c r="AA14" s="440"/>
      <c r="AB14" s="440"/>
      <c r="AC14" s="440"/>
      <c r="AD14" s="440"/>
      <c r="AE14" s="440"/>
    </row>
    <row r="15" spans="2:35" ht="17.100000000000001" customHeight="1">
      <c r="B15" s="862"/>
      <c r="C15" s="449" t="s">
        <v>2096</v>
      </c>
      <c r="D15" s="1243"/>
      <c r="E15" s="1244"/>
      <c r="F15" s="1244"/>
      <c r="G15" s="1244"/>
      <c r="H15" s="1244"/>
      <c r="I15" s="1244"/>
      <c r="J15" s="1244"/>
      <c r="K15" s="1244"/>
      <c r="L15" s="1244"/>
      <c r="M15" s="1244"/>
      <c r="N15" s="1244"/>
      <c r="O15" s="1244"/>
      <c r="P15" s="1244">
        <f>SUM(D14:H14)</f>
        <v>0</v>
      </c>
      <c r="Q15" s="869"/>
      <c r="R15" s="440"/>
      <c r="S15" s="440"/>
      <c r="T15" s="440"/>
      <c r="U15" s="440"/>
      <c r="V15" s="440"/>
      <c r="W15" s="440"/>
      <c r="X15" s="440"/>
      <c r="Y15" s="440"/>
      <c r="Z15" s="440"/>
      <c r="AA15" s="440"/>
      <c r="AB15" s="440"/>
      <c r="AC15" s="440"/>
      <c r="AD15" s="440"/>
      <c r="AE15" s="440"/>
      <c r="AF15" s="440"/>
      <c r="AG15" s="440"/>
      <c r="AH15" s="440"/>
      <c r="AI15" s="440"/>
    </row>
    <row r="16" spans="2:35" ht="17.100000000000001" customHeight="1">
      <c r="B16" s="862"/>
      <c r="C16" s="1220" t="s">
        <v>2814</v>
      </c>
      <c r="D16" s="1161">
        <f>+D11-D12+D13-D14+D15</f>
        <v>0</v>
      </c>
      <c r="E16" s="1161">
        <f t="shared" ref="E16:L16" si="4">+E11-E12+E13-E14+E15</f>
        <v>0</v>
      </c>
      <c r="F16" s="1161">
        <f t="shared" si="4"/>
        <v>0</v>
      </c>
      <c r="G16" s="1161">
        <f t="shared" si="4"/>
        <v>0</v>
      </c>
      <c r="H16" s="1161">
        <f t="shared" si="4"/>
        <v>0</v>
      </c>
      <c r="I16" s="1161">
        <f t="shared" si="4"/>
        <v>0</v>
      </c>
      <c r="J16" s="1161">
        <f t="shared" si="4"/>
        <v>0</v>
      </c>
      <c r="K16" s="1161">
        <f t="shared" si="4"/>
        <v>0</v>
      </c>
      <c r="L16" s="1161">
        <f t="shared" si="4"/>
        <v>0</v>
      </c>
      <c r="M16" s="1161">
        <f>+M11-M12+M13-M14+M15</f>
        <v>0</v>
      </c>
      <c r="N16" s="1161">
        <f>+N11-N12+N13-N14+N15</f>
        <v>0</v>
      </c>
      <c r="O16" s="1161">
        <f>+O11-O12+O13-O14+O15</f>
        <v>0</v>
      </c>
      <c r="P16" s="1161">
        <f>+P11-P12+P13-P14+P15</f>
        <v>0</v>
      </c>
      <c r="Q16" s="869"/>
      <c r="R16" s="440"/>
      <c r="S16" s="440"/>
      <c r="T16" s="440"/>
      <c r="U16" s="440"/>
      <c r="V16" s="440"/>
      <c r="W16" s="440"/>
      <c r="X16" s="440"/>
      <c r="Y16" s="440"/>
      <c r="Z16" s="440"/>
      <c r="AA16" s="440"/>
      <c r="AB16" s="440"/>
      <c r="AC16" s="440"/>
      <c r="AD16" s="440"/>
      <c r="AE16" s="440"/>
      <c r="AF16" s="440"/>
      <c r="AG16" s="440"/>
      <c r="AH16" s="440"/>
      <c r="AI16" s="440"/>
    </row>
    <row r="17" spans="2:35" ht="18" customHeight="1" thickBot="1">
      <c r="B17" s="862"/>
      <c r="C17" s="206"/>
      <c r="D17" s="206"/>
      <c r="E17" s="206"/>
      <c r="F17" s="206"/>
      <c r="G17" s="206"/>
      <c r="H17" s="206"/>
      <c r="I17" s="206"/>
      <c r="J17" s="206"/>
      <c r="K17" s="206"/>
      <c r="L17" s="870"/>
      <c r="M17" s="870"/>
      <c r="N17" s="870"/>
      <c r="O17" s="870"/>
      <c r="P17" s="870"/>
      <c r="Q17" s="869"/>
      <c r="R17" s="440"/>
      <c r="S17" s="440"/>
      <c r="T17" s="440"/>
      <c r="U17" s="440"/>
      <c r="V17" s="440"/>
      <c r="W17" s="440"/>
      <c r="X17" s="440"/>
      <c r="Y17" s="440"/>
      <c r="Z17" s="440"/>
      <c r="AA17" s="440"/>
      <c r="AB17" s="440"/>
      <c r="AC17" s="440"/>
      <c r="AD17" s="440"/>
      <c r="AE17" s="440"/>
      <c r="AF17" s="440"/>
      <c r="AG17" s="440"/>
      <c r="AH17" s="440"/>
      <c r="AI17" s="440"/>
    </row>
    <row r="18" spans="2:35" ht="18" customHeight="1" thickBot="1">
      <c r="B18" s="862"/>
      <c r="C18" s="206"/>
      <c r="D18" s="1221" t="s">
        <v>1228</v>
      </c>
      <c r="E18" s="1222" t="s">
        <v>1229</v>
      </c>
      <c r="F18" s="206"/>
      <c r="G18" s="206"/>
      <c r="H18" s="206"/>
      <c r="I18" s="206"/>
      <c r="J18" s="206"/>
      <c r="K18" s="206"/>
      <c r="L18" s="1223" t="s">
        <v>1230</v>
      </c>
      <c r="M18" s="870"/>
      <c r="N18" s="870"/>
      <c r="O18" s="870"/>
      <c r="P18" s="1129" t="str">
        <f>+IF(ISERR(IRR(D16:P16,0))=TRUE,"NA",IF(SUM(D16:P16)=0,0,IRR(D16:P16,0)))</f>
        <v>NA</v>
      </c>
      <c r="Q18" s="869"/>
      <c r="R18" s="440"/>
      <c r="S18" s="440"/>
      <c r="T18" s="440"/>
      <c r="U18" s="440"/>
      <c r="V18" s="440"/>
      <c r="W18" s="440"/>
      <c r="X18" s="440"/>
      <c r="Y18" s="440"/>
      <c r="Z18" s="440"/>
      <c r="AA18" s="440"/>
      <c r="AB18" s="440"/>
      <c r="AC18" s="440"/>
      <c r="AD18" s="440"/>
      <c r="AE18" s="440"/>
      <c r="AF18" s="440"/>
      <c r="AG18" s="440"/>
      <c r="AH18" s="440"/>
      <c r="AI18" s="440"/>
    </row>
    <row r="19" spans="2:35" ht="18" customHeight="1">
      <c r="B19" s="862"/>
      <c r="C19" s="206"/>
      <c r="D19" s="1104">
        <f>+NPV(E19,$E$16:$P$16)+$D$16</f>
        <v>0</v>
      </c>
      <c r="E19" s="1106"/>
      <c r="F19" s="206"/>
      <c r="G19" s="206"/>
      <c r="H19" s="206"/>
      <c r="I19" s="206"/>
      <c r="J19" s="206"/>
      <c r="K19" s="206"/>
      <c r="L19" s="871" t="s">
        <v>249</v>
      </c>
      <c r="M19" s="871"/>
      <c r="N19" s="871"/>
      <c r="O19" s="871"/>
      <c r="P19" s="872"/>
      <c r="Q19" s="869"/>
      <c r="R19" s="440"/>
      <c r="S19" s="440"/>
      <c r="T19" s="440"/>
      <c r="U19" s="440"/>
      <c r="V19" s="440"/>
      <c r="W19" s="440"/>
      <c r="X19" s="440"/>
      <c r="Y19" s="440"/>
      <c r="Z19" s="440"/>
      <c r="AA19" s="440"/>
      <c r="AB19" s="440"/>
      <c r="AC19" s="440"/>
      <c r="AD19" s="440"/>
      <c r="AE19" s="440"/>
      <c r="AF19" s="440"/>
      <c r="AG19" s="440"/>
      <c r="AH19" s="440"/>
      <c r="AI19" s="440"/>
    </row>
    <row r="20" spans="2:35" ht="18" customHeight="1">
      <c r="B20" s="862"/>
      <c r="C20" s="206"/>
      <c r="D20" s="1104">
        <f>+NPV(E20,$E$16:$P$16)+$D$16</f>
        <v>0</v>
      </c>
      <c r="E20" s="1106"/>
      <c r="F20" s="206"/>
      <c r="G20" s="206"/>
      <c r="H20" s="206"/>
      <c r="I20" s="206"/>
      <c r="J20" s="206"/>
      <c r="K20" s="206"/>
      <c r="L20" s="870"/>
      <c r="M20" s="870"/>
      <c r="N20" s="870"/>
      <c r="O20" s="870"/>
      <c r="P20" s="870"/>
      <c r="Q20" s="869"/>
      <c r="R20" s="440"/>
      <c r="S20" s="440"/>
      <c r="T20" s="440"/>
      <c r="U20" s="440"/>
      <c r="V20" s="440"/>
      <c r="W20" s="440"/>
      <c r="X20" s="440"/>
      <c r="Y20" s="440"/>
      <c r="Z20" s="440"/>
      <c r="AA20" s="440"/>
      <c r="AB20" s="440"/>
      <c r="AC20" s="440"/>
      <c r="AD20" s="440"/>
      <c r="AE20" s="440"/>
      <c r="AF20" s="440"/>
      <c r="AG20" s="440"/>
      <c r="AH20" s="440"/>
      <c r="AI20" s="440"/>
    </row>
    <row r="21" spans="2:35" ht="18" customHeight="1" thickBot="1">
      <c r="B21" s="862"/>
      <c r="C21" s="206"/>
      <c r="D21" s="1105">
        <f>+NPV(E21,$E$16:$P$16)+$D$16</f>
        <v>0</v>
      </c>
      <c r="E21" s="1107"/>
      <c r="F21" s="870"/>
      <c r="G21" s="870"/>
      <c r="H21" s="870"/>
      <c r="I21" s="870"/>
      <c r="J21" s="870"/>
      <c r="K21" s="870"/>
      <c r="L21" s="206"/>
      <c r="M21" s="206"/>
      <c r="N21" s="206"/>
      <c r="O21" s="206"/>
      <c r="P21" s="870"/>
      <c r="Q21" s="869"/>
      <c r="R21" s="440"/>
      <c r="S21" s="440"/>
      <c r="T21" s="440"/>
      <c r="U21" s="440"/>
      <c r="V21" s="440"/>
      <c r="W21" s="440"/>
      <c r="X21" s="440"/>
      <c r="Y21" s="440"/>
      <c r="Z21" s="440"/>
      <c r="AA21" s="440"/>
      <c r="AB21" s="440"/>
      <c r="AC21" s="440"/>
      <c r="AD21" s="440"/>
      <c r="AE21" s="440"/>
      <c r="AF21" s="440"/>
      <c r="AG21" s="440"/>
      <c r="AH21" s="440"/>
      <c r="AI21" s="440"/>
    </row>
    <row r="22" spans="2:35" ht="18" customHeight="1">
      <c r="B22" s="862"/>
      <c r="C22" s="870"/>
      <c r="D22" s="870"/>
      <c r="E22" s="206"/>
      <c r="F22" s="870"/>
      <c r="G22" s="870"/>
      <c r="H22" s="870"/>
      <c r="I22" s="870"/>
      <c r="J22" s="870"/>
      <c r="K22" s="870"/>
      <c r="L22" s="206"/>
      <c r="M22" s="206"/>
      <c r="N22" s="206"/>
      <c r="O22" s="206"/>
      <c r="P22" s="870"/>
      <c r="Q22" s="869"/>
      <c r="R22" s="440"/>
      <c r="S22" s="440"/>
      <c r="T22" s="440"/>
      <c r="U22" s="440"/>
      <c r="V22" s="440"/>
      <c r="W22" s="440"/>
      <c r="X22" s="440"/>
      <c r="Y22" s="440"/>
      <c r="Z22" s="440"/>
      <c r="AA22" s="440"/>
      <c r="AB22" s="440"/>
      <c r="AC22" s="440"/>
      <c r="AD22" s="440"/>
      <c r="AE22" s="440"/>
      <c r="AF22" s="440"/>
      <c r="AG22" s="440"/>
      <c r="AH22" s="440"/>
      <c r="AI22" s="440"/>
    </row>
    <row r="23" spans="2:35" ht="18" customHeight="1">
      <c r="B23" s="862"/>
      <c r="C23" s="870"/>
      <c r="D23" s="870"/>
      <c r="E23" s="206"/>
      <c r="F23" s="870"/>
      <c r="G23" s="870"/>
      <c r="H23" s="870"/>
      <c r="I23" s="870"/>
      <c r="J23" s="870"/>
      <c r="K23" s="870"/>
      <c r="L23" s="206"/>
      <c r="M23" s="206"/>
      <c r="N23" s="206"/>
      <c r="O23" s="206"/>
      <c r="P23" s="870"/>
      <c r="Q23" s="869"/>
      <c r="R23" s="440"/>
      <c r="S23" s="440"/>
      <c r="T23" s="440"/>
      <c r="U23" s="440"/>
      <c r="V23" s="440"/>
      <c r="W23" s="440"/>
      <c r="X23" s="440"/>
      <c r="Y23" s="440"/>
      <c r="Z23" s="440"/>
      <c r="AA23" s="440"/>
      <c r="AB23" s="440"/>
      <c r="AC23" s="440"/>
      <c r="AD23" s="440"/>
      <c r="AE23" s="440"/>
      <c r="AF23" s="440"/>
      <c r="AG23" s="440"/>
      <c r="AH23" s="440"/>
      <c r="AI23" s="440"/>
    </row>
    <row r="24" spans="2:35" ht="18" customHeight="1">
      <c r="B24" s="862"/>
      <c r="C24" s="870"/>
      <c r="D24" s="870"/>
      <c r="E24" s="206"/>
      <c r="F24" s="870"/>
      <c r="G24" s="870"/>
      <c r="H24" s="870"/>
      <c r="I24" s="870"/>
      <c r="J24" s="870"/>
      <c r="K24" s="870"/>
      <c r="L24" s="206"/>
      <c r="M24" s="206"/>
      <c r="N24" s="206"/>
      <c r="O24" s="206"/>
      <c r="P24" s="870"/>
      <c r="Q24" s="869"/>
      <c r="R24" s="440"/>
      <c r="S24" s="440"/>
      <c r="T24" s="440"/>
      <c r="U24" s="440"/>
      <c r="V24" s="440"/>
      <c r="W24" s="440"/>
      <c r="X24" s="440"/>
      <c r="Y24" s="440"/>
      <c r="Z24" s="440"/>
      <c r="AA24" s="440"/>
      <c r="AB24" s="440"/>
      <c r="AC24" s="440"/>
      <c r="AD24" s="440"/>
      <c r="AE24" s="440"/>
      <c r="AF24" s="440"/>
      <c r="AG24" s="440"/>
      <c r="AH24" s="440"/>
      <c r="AI24" s="440"/>
    </row>
    <row r="25" spans="2:35" ht="18" customHeight="1">
      <c r="B25" s="862"/>
      <c r="C25" s="870"/>
      <c r="D25" s="870"/>
      <c r="E25" s="206"/>
      <c r="F25" s="870"/>
      <c r="G25" s="870"/>
      <c r="H25" s="870"/>
      <c r="I25" s="870"/>
      <c r="J25" s="870"/>
      <c r="K25" s="870"/>
      <c r="L25" s="206"/>
      <c r="M25" s="206"/>
      <c r="N25" s="206"/>
      <c r="O25" s="206"/>
      <c r="P25" s="870"/>
      <c r="Q25" s="869"/>
      <c r="R25" s="440"/>
      <c r="S25" s="440"/>
      <c r="T25" s="440"/>
      <c r="U25" s="440"/>
      <c r="V25" s="440"/>
      <c r="W25" s="440"/>
      <c r="X25" s="440"/>
      <c r="Y25" s="440"/>
      <c r="Z25" s="440"/>
      <c r="AA25" s="440"/>
      <c r="AB25" s="440"/>
      <c r="AC25" s="440"/>
      <c r="AD25" s="440"/>
      <c r="AE25" s="440"/>
      <c r="AF25" s="440"/>
      <c r="AG25" s="440"/>
      <c r="AH25" s="440"/>
      <c r="AI25" s="440"/>
    </row>
    <row r="26" spans="2:35" ht="18" customHeight="1">
      <c r="B26" s="862"/>
      <c r="C26" s="870"/>
      <c r="D26" s="870"/>
      <c r="E26" s="206"/>
      <c r="F26" s="870"/>
      <c r="G26" s="870"/>
      <c r="H26" s="870"/>
      <c r="I26" s="870"/>
      <c r="J26" s="870"/>
      <c r="K26" s="870"/>
      <c r="L26" s="206"/>
      <c r="M26" s="206"/>
      <c r="N26" s="206"/>
      <c r="O26" s="206"/>
      <c r="P26" s="870"/>
      <c r="Q26" s="869"/>
      <c r="R26" s="440"/>
      <c r="S26" s="440"/>
      <c r="T26" s="440"/>
      <c r="U26" s="440"/>
      <c r="V26" s="440"/>
      <c r="W26" s="440"/>
      <c r="X26" s="440"/>
      <c r="Y26" s="440"/>
      <c r="Z26" s="440"/>
      <c r="AA26" s="440"/>
      <c r="AB26" s="440"/>
      <c r="AC26" s="440"/>
      <c r="AD26" s="440"/>
      <c r="AE26" s="440"/>
      <c r="AF26" s="440"/>
      <c r="AG26" s="440"/>
      <c r="AH26" s="440"/>
      <c r="AI26" s="440"/>
    </row>
    <row r="27" spans="2:35" ht="18" customHeight="1">
      <c r="B27" s="862"/>
      <c r="C27" s="870"/>
      <c r="D27" s="870"/>
      <c r="E27" s="206"/>
      <c r="F27" s="870"/>
      <c r="G27" s="870"/>
      <c r="H27" s="870"/>
      <c r="I27" s="870"/>
      <c r="J27" s="870"/>
      <c r="K27" s="870"/>
      <c r="L27" s="206"/>
      <c r="M27" s="206"/>
      <c r="N27" s="206"/>
      <c r="O27" s="206"/>
      <c r="P27" s="870"/>
      <c r="Q27" s="869"/>
      <c r="R27" s="440"/>
      <c r="S27" s="440"/>
      <c r="T27" s="440"/>
      <c r="U27" s="440"/>
      <c r="V27" s="440"/>
      <c r="W27" s="440"/>
      <c r="X27" s="440"/>
      <c r="Y27" s="440"/>
      <c r="Z27" s="440"/>
      <c r="AA27" s="440"/>
      <c r="AB27" s="440"/>
      <c r="AC27" s="440"/>
      <c r="AD27" s="440"/>
      <c r="AE27" s="440"/>
      <c r="AF27" s="440"/>
      <c r="AG27" s="440"/>
      <c r="AH27" s="440"/>
      <c r="AI27" s="440"/>
    </row>
    <row r="28" spans="2:35" ht="18" customHeight="1">
      <c r="B28" s="862"/>
      <c r="C28" s="870"/>
      <c r="D28" s="870"/>
      <c r="E28" s="206"/>
      <c r="F28" s="870"/>
      <c r="G28" s="870"/>
      <c r="H28" s="870"/>
      <c r="I28" s="870"/>
      <c r="J28" s="870"/>
      <c r="K28" s="870"/>
      <c r="L28" s="206"/>
      <c r="M28" s="206"/>
      <c r="N28" s="206"/>
      <c r="O28" s="206"/>
      <c r="P28" s="870"/>
      <c r="Q28" s="869"/>
      <c r="R28" s="440"/>
      <c r="S28" s="440"/>
      <c r="T28" s="440"/>
      <c r="U28" s="440"/>
      <c r="V28" s="440"/>
      <c r="W28" s="440"/>
      <c r="X28" s="440"/>
      <c r="Y28" s="440"/>
      <c r="Z28" s="440"/>
      <c r="AA28" s="440"/>
      <c r="AB28" s="440"/>
      <c r="AC28" s="440"/>
      <c r="AD28" s="440"/>
      <c r="AE28" s="440"/>
      <c r="AF28" s="440"/>
      <c r="AG28" s="440"/>
      <c r="AH28" s="440"/>
      <c r="AI28" s="440"/>
    </row>
    <row r="29" spans="2:35" ht="18" customHeight="1">
      <c r="B29" s="862"/>
      <c r="C29" s="870"/>
      <c r="D29" s="870"/>
      <c r="E29" s="206"/>
      <c r="F29" s="870"/>
      <c r="G29" s="870"/>
      <c r="H29" s="870"/>
      <c r="I29" s="870"/>
      <c r="J29" s="870"/>
      <c r="K29" s="870"/>
      <c r="L29" s="206"/>
      <c r="M29" s="206"/>
      <c r="N29" s="206"/>
      <c r="O29" s="206"/>
      <c r="P29" s="870"/>
      <c r="Q29" s="869"/>
      <c r="R29" s="440"/>
      <c r="S29" s="440"/>
      <c r="T29" s="440"/>
      <c r="U29" s="440"/>
      <c r="V29" s="440"/>
      <c r="W29" s="440"/>
      <c r="X29" s="440"/>
      <c r="Y29" s="440"/>
      <c r="Z29" s="440"/>
      <c r="AA29" s="440"/>
      <c r="AB29" s="440"/>
      <c r="AC29" s="440"/>
      <c r="AD29" s="440"/>
      <c r="AE29" s="440"/>
      <c r="AF29" s="440"/>
      <c r="AG29" s="440"/>
      <c r="AH29" s="440"/>
      <c r="AI29" s="440"/>
    </row>
    <row r="30" spans="2:35" ht="18" customHeight="1">
      <c r="B30" s="862"/>
      <c r="C30" s="870"/>
      <c r="D30" s="870"/>
      <c r="E30" s="206"/>
      <c r="F30" s="870"/>
      <c r="G30" s="870"/>
      <c r="H30" s="870"/>
      <c r="I30" s="870"/>
      <c r="J30" s="870"/>
      <c r="K30" s="870"/>
      <c r="L30" s="206"/>
      <c r="M30" s="206"/>
      <c r="N30" s="206"/>
      <c r="O30" s="206"/>
      <c r="P30" s="870"/>
      <c r="Q30" s="869"/>
      <c r="R30" s="440"/>
      <c r="S30" s="440"/>
      <c r="T30" s="440"/>
      <c r="U30" s="440"/>
      <c r="V30" s="440"/>
      <c r="W30" s="440"/>
      <c r="X30" s="440"/>
      <c r="Y30" s="440"/>
      <c r="Z30" s="440"/>
      <c r="AA30" s="440"/>
      <c r="AB30" s="440"/>
      <c r="AC30" s="440"/>
      <c r="AD30" s="440"/>
      <c r="AE30" s="440"/>
      <c r="AF30" s="440"/>
      <c r="AG30" s="440"/>
      <c r="AH30" s="440"/>
      <c r="AI30" s="440"/>
    </row>
    <row r="31" spans="2:35" ht="18" customHeight="1">
      <c r="B31" s="862"/>
      <c r="C31" s="870"/>
      <c r="D31" s="870"/>
      <c r="E31" s="206"/>
      <c r="F31" s="870"/>
      <c r="G31" s="870"/>
      <c r="H31" s="870"/>
      <c r="I31" s="870"/>
      <c r="J31" s="870"/>
      <c r="K31" s="870"/>
      <c r="L31" s="206"/>
      <c r="M31" s="206"/>
      <c r="N31" s="206"/>
      <c r="O31" s="206"/>
      <c r="P31" s="870"/>
      <c r="Q31" s="869"/>
      <c r="R31" s="440"/>
      <c r="S31" s="440"/>
      <c r="T31" s="440"/>
      <c r="U31" s="440"/>
      <c r="V31" s="440"/>
      <c r="W31" s="440"/>
      <c r="X31" s="440"/>
      <c r="Y31" s="440"/>
      <c r="Z31" s="440"/>
      <c r="AA31" s="440"/>
      <c r="AB31" s="440"/>
      <c r="AC31" s="440"/>
      <c r="AD31" s="440"/>
      <c r="AE31" s="440"/>
      <c r="AF31" s="440"/>
      <c r="AG31" s="440"/>
      <c r="AH31" s="440"/>
      <c r="AI31" s="440"/>
    </row>
    <row r="32" spans="2:35" ht="18" customHeight="1">
      <c r="B32" s="862"/>
      <c r="C32" s="870"/>
      <c r="D32" s="870"/>
      <c r="E32" s="206"/>
      <c r="F32" s="870"/>
      <c r="G32" s="870"/>
      <c r="H32" s="870"/>
      <c r="I32" s="870"/>
      <c r="J32" s="870"/>
      <c r="K32" s="870"/>
      <c r="L32" s="206"/>
      <c r="M32" s="206"/>
      <c r="N32" s="206"/>
      <c r="O32" s="206"/>
      <c r="P32" s="870"/>
      <c r="Q32" s="869"/>
      <c r="R32" s="440"/>
      <c r="S32" s="440"/>
      <c r="T32" s="440"/>
      <c r="U32" s="440"/>
      <c r="V32" s="440"/>
      <c r="W32" s="440"/>
      <c r="X32" s="440"/>
      <c r="Y32" s="440"/>
      <c r="Z32" s="440"/>
      <c r="AA32" s="440"/>
      <c r="AB32" s="440"/>
      <c r="AC32" s="440"/>
      <c r="AD32" s="440"/>
      <c r="AE32" s="440"/>
      <c r="AF32" s="440"/>
      <c r="AG32" s="440"/>
      <c r="AH32" s="440"/>
      <c r="AI32" s="440"/>
    </row>
    <row r="33" spans="2:35" ht="18" customHeight="1">
      <c r="B33" s="862"/>
      <c r="C33" s="870"/>
      <c r="D33" s="870"/>
      <c r="E33" s="206"/>
      <c r="F33" s="870"/>
      <c r="G33" s="870"/>
      <c r="H33" s="870"/>
      <c r="I33" s="870"/>
      <c r="J33" s="870"/>
      <c r="K33" s="870"/>
      <c r="L33" s="206"/>
      <c r="M33" s="206"/>
      <c r="N33" s="206"/>
      <c r="O33" s="206"/>
      <c r="P33" s="870"/>
      <c r="Q33" s="869"/>
      <c r="R33" s="440"/>
      <c r="S33" s="440"/>
      <c r="T33" s="440"/>
      <c r="U33" s="440"/>
      <c r="V33" s="440"/>
      <c r="W33" s="440"/>
      <c r="X33" s="440"/>
      <c r="Y33" s="440"/>
      <c r="Z33" s="440"/>
      <c r="AA33" s="440"/>
      <c r="AB33" s="440"/>
      <c r="AC33" s="440"/>
      <c r="AD33" s="440"/>
      <c r="AE33" s="440"/>
      <c r="AF33" s="440"/>
      <c r="AG33" s="440"/>
      <c r="AH33" s="440"/>
      <c r="AI33" s="440"/>
    </row>
    <row r="34" spans="2:35" ht="18" customHeight="1">
      <c r="B34" s="862"/>
      <c r="C34" s="870"/>
      <c r="D34" s="870"/>
      <c r="E34" s="206"/>
      <c r="F34" s="870"/>
      <c r="G34" s="870"/>
      <c r="H34" s="870"/>
      <c r="I34" s="870"/>
      <c r="J34" s="870"/>
      <c r="K34" s="870"/>
      <c r="L34" s="206"/>
      <c r="M34" s="206"/>
      <c r="N34" s="206"/>
      <c r="O34" s="206"/>
      <c r="P34" s="870"/>
      <c r="Q34" s="869"/>
      <c r="R34" s="440"/>
      <c r="S34" s="440"/>
      <c r="T34" s="440"/>
      <c r="U34" s="440"/>
      <c r="V34" s="440"/>
      <c r="W34" s="440"/>
      <c r="X34" s="440"/>
      <c r="Y34" s="440"/>
      <c r="Z34" s="440"/>
      <c r="AA34" s="440"/>
      <c r="AB34" s="440"/>
      <c r="AC34" s="440"/>
      <c r="AD34" s="440"/>
      <c r="AE34" s="440"/>
      <c r="AF34" s="440"/>
      <c r="AG34" s="440"/>
      <c r="AH34" s="440"/>
      <c r="AI34" s="440"/>
    </row>
    <row r="35" spans="2:35" ht="18" customHeight="1">
      <c r="B35" s="862"/>
      <c r="C35" s="870"/>
      <c r="D35" s="870"/>
      <c r="E35" s="206"/>
      <c r="F35" s="870"/>
      <c r="G35" s="870"/>
      <c r="H35" s="870"/>
      <c r="I35" s="870"/>
      <c r="J35" s="870"/>
      <c r="K35" s="870"/>
      <c r="L35" s="206"/>
      <c r="M35" s="206"/>
      <c r="N35" s="206"/>
      <c r="O35" s="206"/>
      <c r="P35" s="870"/>
      <c r="Q35" s="869"/>
      <c r="R35" s="440"/>
      <c r="S35" s="440"/>
      <c r="T35" s="440"/>
      <c r="U35" s="440"/>
      <c r="V35" s="440"/>
      <c r="W35" s="440"/>
      <c r="X35" s="440"/>
      <c r="Y35" s="440"/>
      <c r="Z35" s="440"/>
      <c r="AA35" s="440"/>
      <c r="AB35" s="440"/>
      <c r="AC35" s="440"/>
      <c r="AD35" s="440"/>
      <c r="AE35" s="440"/>
      <c r="AF35" s="440"/>
      <c r="AG35" s="440"/>
      <c r="AH35" s="440"/>
      <c r="AI35" s="440"/>
    </row>
    <row r="36" spans="2:35" ht="18" customHeight="1">
      <c r="B36" s="862"/>
      <c r="C36" s="870"/>
      <c r="D36" s="870"/>
      <c r="E36" s="206"/>
      <c r="F36" s="870"/>
      <c r="G36" s="870"/>
      <c r="H36" s="870"/>
      <c r="I36" s="870"/>
      <c r="J36" s="870"/>
      <c r="K36" s="870"/>
      <c r="L36" s="206"/>
      <c r="M36" s="206"/>
      <c r="N36" s="206"/>
      <c r="O36" s="206"/>
      <c r="P36" s="870"/>
      <c r="Q36" s="869"/>
      <c r="R36" s="440"/>
      <c r="S36" s="440"/>
      <c r="T36" s="440"/>
      <c r="U36" s="440"/>
      <c r="V36" s="440"/>
      <c r="W36" s="440"/>
      <c r="X36" s="440"/>
      <c r="Y36" s="440"/>
      <c r="Z36" s="440"/>
      <c r="AA36" s="440"/>
      <c r="AB36" s="440"/>
      <c r="AC36" s="440"/>
      <c r="AD36" s="440"/>
      <c r="AE36" s="440"/>
      <c r="AF36" s="440"/>
      <c r="AG36" s="440"/>
      <c r="AH36" s="440"/>
      <c r="AI36" s="440"/>
    </row>
    <row r="37" spans="2:35" ht="18" customHeight="1">
      <c r="B37" s="862"/>
      <c r="C37" s="870"/>
      <c r="D37" s="870"/>
      <c r="E37" s="206"/>
      <c r="F37" s="870"/>
      <c r="G37" s="870"/>
      <c r="H37" s="870"/>
      <c r="I37" s="870"/>
      <c r="J37" s="870"/>
      <c r="K37" s="870"/>
      <c r="L37" s="206"/>
      <c r="M37" s="206"/>
      <c r="N37" s="206"/>
      <c r="O37" s="206"/>
      <c r="P37" s="870"/>
      <c r="Q37" s="869"/>
      <c r="R37" s="440"/>
      <c r="S37" s="440"/>
      <c r="T37" s="440"/>
      <c r="U37" s="440"/>
      <c r="V37" s="440"/>
      <c r="W37" s="440"/>
      <c r="X37" s="440"/>
      <c r="Y37" s="440"/>
      <c r="Z37" s="440"/>
      <c r="AA37" s="440"/>
      <c r="AB37" s="440"/>
      <c r="AC37" s="440"/>
      <c r="AD37" s="440"/>
      <c r="AE37" s="440"/>
      <c r="AF37" s="440"/>
      <c r="AG37" s="440"/>
      <c r="AH37" s="440"/>
      <c r="AI37" s="440"/>
    </row>
    <row r="38" spans="2:35" ht="18" customHeight="1">
      <c r="B38" s="862"/>
      <c r="C38" s="870"/>
      <c r="D38" s="870"/>
      <c r="E38" s="206"/>
      <c r="F38" s="870"/>
      <c r="G38" s="870"/>
      <c r="H38" s="870"/>
      <c r="I38" s="870"/>
      <c r="J38" s="870"/>
      <c r="K38" s="870"/>
      <c r="L38" s="206"/>
      <c r="M38" s="206"/>
      <c r="N38" s="206"/>
      <c r="O38" s="206"/>
      <c r="P38" s="870"/>
      <c r="Q38" s="869"/>
      <c r="R38" s="440"/>
      <c r="S38" s="440"/>
      <c r="T38" s="440"/>
      <c r="U38" s="440"/>
      <c r="V38" s="440"/>
      <c r="W38" s="440"/>
      <c r="X38" s="440"/>
      <c r="Y38" s="440"/>
      <c r="Z38" s="440"/>
      <c r="AA38" s="440"/>
      <c r="AB38" s="440"/>
      <c r="AC38" s="440"/>
      <c r="AD38" s="440"/>
      <c r="AE38" s="440"/>
      <c r="AF38" s="440"/>
      <c r="AG38" s="440"/>
      <c r="AH38" s="440"/>
      <c r="AI38" s="440"/>
    </row>
    <row r="39" spans="2:35" ht="14.25" customHeight="1">
      <c r="B39" s="862"/>
      <c r="C39" s="2056"/>
      <c r="D39" s="2057"/>
      <c r="E39" s="2057"/>
      <c r="F39" s="759"/>
      <c r="G39" s="759"/>
      <c r="H39" s="759"/>
      <c r="I39" s="759"/>
      <c r="J39" s="759"/>
      <c r="K39" s="759"/>
      <c r="L39" s="870"/>
      <c r="M39" s="870"/>
      <c r="N39" s="870"/>
      <c r="O39" s="870"/>
      <c r="P39" s="870"/>
      <c r="Q39" s="869"/>
      <c r="R39" s="440"/>
      <c r="S39" s="440"/>
      <c r="T39" s="440"/>
      <c r="U39" s="440"/>
      <c r="V39" s="440"/>
      <c r="W39" s="440"/>
      <c r="X39" s="440"/>
      <c r="Y39" s="440"/>
      <c r="Z39" s="440"/>
      <c r="AA39" s="440"/>
      <c r="AB39" s="440"/>
      <c r="AC39" s="440"/>
      <c r="AD39" s="440"/>
      <c r="AE39" s="440"/>
      <c r="AF39" s="440"/>
      <c r="AG39" s="440"/>
      <c r="AH39" s="440"/>
      <c r="AI39" s="440"/>
    </row>
    <row r="40" spans="2:35" ht="18" customHeight="1">
      <c r="B40" s="862"/>
      <c r="C40" s="873"/>
      <c r="D40" s="870"/>
      <c r="E40" s="870"/>
      <c r="F40" s="870"/>
      <c r="G40" s="870"/>
      <c r="H40" s="870"/>
      <c r="I40" s="870"/>
      <c r="J40" s="870"/>
      <c r="K40" s="870"/>
      <c r="L40" s="870"/>
      <c r="M40" s="870"/>
      <c r="N40" s="870"/>
      <c r="O40" s="870"/>
      <c r="P40" s="206"/>
      <c r="Q40" s="869"/>
      <c r="R40" s="440"/>
      <c r="S40" s="440"/>
      <c r="T40" s="440"/>
      <c r="U40" s="440"/>
      <c r="V40" s="440"/>
      <c r="W40" s="440"/>
      <c r="X40" s="440"/>
      <c r="Y40" s="440"/>
      <c r="Z40" s="440"/>
      <c r="AA40" s="440"/>
      <c r="AB40" s="440"/>
      <c r="AC40" s="440"/>
      <c r="AD40" s="440"/>
      <c r="AE40" s="440"/>
      <c r="AF40" s="440"/>
      <c r="AG40" s="440"/>
      <c r="AH40" s="440"/>
      <c r="AI40" s="440"/>
    </row>
    <row r="41" spans="2:35">
      <c r="B41" s="862"/>
      <c r="C41" s="870"/>
      <c r="D41" s="870"/>
      <c r="E41" s="870"/>
      <c r="F41" s="870"/>
      <c r="G41" s="870"/>
      <c r="H41" s="870"/>
      <c r="I41" s="870"/>
      <c r="J41" s="870"/>
      <c r="K41" s="870"/>
      <c r="L41" s="870"/>
      <c r="M41" s="870"/>
      <c r="N41" s="870"/>
      <c r="O41" s="870"/>
      <c r="P41" s="870"/>
      <c r="Q41" s="869"/>
      <c r="R41" s="440"/>
      <c r="S41" s="440"/>
      <c r="T41" s="440"/>
      <c r="U41" s="440"/>
      <c r="V41" s="440"/>
      <c r="W41" s="440"/>
      <c r="X41" s="440"/>
      <c r="Y41" s="440"/>
      <c r="Z41" s="440"/>
      <c r="AA41" s="440"/>
      <c r="AB41" s="440"/>
      <c r="AC41" s="440"/>
      <c r="AD41" s="440"/>
      <c r="AE41" s="440"/>
      <c r="AF41" s="440"/>
      <c r="AG41" s="440"/>
      <c r="AH41" s="440"/>
      <c r="AI41" s="440"/>
    </row>
    <row r="42" spans="2:35">
      <c r="B42" s="862"/>
      <c r="C42" s="870"/>
      <c r="D42" s="870"/>
      <c r="E42" s="870"/>
      <c r="F42" s="870"/>
      <c r="G42" s="870"/>
      <c r="H42" s="870"/>
      <c r="I42" s="870"/>
      <c r="J42" s="870"/>
      <c r="K42" s="870"/>
      <c r="L42" s="870"/>
      <c r="M42" s="870"/>
      <c r="N42" s="870"/>
      <c r="O42" s="870"/>
      <c r="P42" s="870"/>
      <c r="Q42" s="869"/>
      <c r="R42" s="440"/>
      <c r="S42" s="440"/>
      <c r="T42" s="440"/>
      <c r="U42" s="440"/>
      <c r="V42" s="440"/>
      <c r="W42" s="440"/>
      <c r="X42" s="440"/>
      <c r="Y42" s="440"/>
      <c r="Z42" s="440"/>
      <c r="AA42" s="440"/>
      <c r="AB42" s="440"/>
      <c r="AC42" s="440"/>
      <c r="AD42" s="440"/>
      <c r="AE42" s="440"/>
      <c r="AF42" s="440"/>
      <c r="AG42" s="440"/>
      <c r="AH42" s="440"/>
      <c r="AI42" s="440"/>
    </row>
    <row r="43" spans="2:35">
      <c r="B43" s="874"/>
      <c r="C43" s="875"/>
      <c r="D43" s="875"/>
      <c r="E43" s="875"/>
      <c r="F43" s="875"/>
      <c r="G43" s="875"/>
      <c r="H43" s="875"/>
      <c r="I43" s="875"/>
      <c r="J43" s="875"/>
      <c r="K43" s="875"/>
      <c r="L43" s="875"/>
      <c r="M43" s="875"/>
      <c r="N43" s="875"/>
      <c r="O43" s="875"/>
      <c r="P43" s="875"/>
      <c r="Q43" s="876"/>
      <c r="R43" s="440"/>
      <c r="S43" s="440"/>
      <c r="T43" s="440"/>
      <c r="U43" s="440"/>
      <c r="V43" s="440"/>
      <c r="W43" s="440"/>
      <c r="X43" s="440"/>
      <c r="Y43" s="440"/>
      <c r="Z43" s="440"/>
      <c r="AA43" s="440"/>
      <c r="AB43" s="440"/>
      <c r="AC43" s="440"/>
      <c r="AD43" s="440"/>
      <c r="AE43" s="440"/>
      <c r="AF43" s="440"/>
      <c r="AG43" s="440"/>
      <c r="AH43" s="440"/>
      <c r="AI43" s="440"/>
    </row>
    <row r="44" spans="2:35" ht="15" customHeight="1">
      <c r="C44" s="450"/>
      <c r="D44" s="440"/>
      <c r="E44" s="440"/>
      <c r="F44" s="440"/>
      <c r="G44" s="440"/>
      <c r="H44" s="440"/>
      <c r="I44" s="440"/>
      <c r="J44" s="440"/>
      <c r="K44" s="440"/>
      <c r="L44" s="440"/>
      <c r="M44" s="440"/>
      <c r="N44" s="440"/>
      <c r="O44" s="440"/>
      <c r="P44" s="440"/>
      <c r="R44" s="440"/>
      <c r="S44" s="440"/>
      <c r="T44" s="440"/>
      <c r="U44" s="440"/>
      <c r="V44" s="440"/>
      <c r="W44" s="451"/>
      <c r="X44" s="440"/>
      <c r="Y44" s="440"/>
      <c r="Z44" s="440"/>
      <c r="AA44" s="440"/>
      <c r="AB44" s="440"/>
      <c r="AC44" s="440"/>
      <c r="AD44" s="440"/>
      <c r="AE44" s="440"/>
      <c r="AF44" s="440"/>
      <c r="AG44" s="440"/>
      <c r="AH44" s="440"/>
      <c r="AI44" s="440"/>
    </row>
    <row r="45" spans="2:35" ht="15" customHeight="1">
      <c r="B45" s="906" t="s">
        <v>4338</v>
      </c>
      <c r="C45" s="907"/>
      <c r="D45" s="907"/>
      <c r="E45" s="907"/>
      <c r="F45" s="907"/>
      <c r="G45" s="907"/>
      <c r="H45" s="907"/>
      <c r="I45" s="907"/>
      <c r="J45" s="907"/>
      <c r="K45" s="907"/>
      <c r="L45" s="1541"/>
      <c r="M45" s="1541"/>
      <c r="N45" s="1541"/>
      <c r="O45" s="1541"/>
      <c r="P45" s="1541"/>
      <c r="Q45" s="1542"/>
      <c r="R45" s="440"/>
      <c r="S45" s="440"/>
      <c r="T45" s="440"/>
      <c r="U45" s="440"/>
      <c r="V45" s="440"/>
      <c r="W45" s="440"/>
      <c r="X45" s="440"/>
      <c r="Y45" s="440"/>
      <c r="Z45" s="440"/>
      <c r="AA45" s="440"/>
      <c r="AB45" s="440"/>
      <c r="AC45" s="440"/>
      <c r="AD45" s="440"/>
      <c r="AE45" s="440"/>
      <c r="AF45" s="440"/>
      <c r="AG45" s="440"/>
      <c r="AH45" s="440"/>
      <c r="AI45" s="440"/>
    </row>
    <row r="46" spans="2:35" ht="6.75" customHeight="1">
      <c r="B46" s="836"/>
      <c r="C46" s="759"/>
      <c r="D46" s="745"/>
      <c r="E46" s="734"/>
      <c r="F46" s="734"/>
      <c r="G46" s="734"/>
      <c r="H46" s="734"/>
      <c r="I46" s="738"/>
      <c r="J46" s="154"/>
      <c r="K46" s="837"/>
      <c r="L46" s="440"/>
      <c r="M46" s="440"/>
      <c r="N46" s="440"/>
      <c r="O46" s="440"/>
      <c r="P46" s="440"/>
      <c r="Q46" s="440"/>
      <c r="R46" s="440"/>
      <c r="S46" s="440"/>
      <c r="T46" s="440"/>
      <c r="U46" s="440"/>
      <c r="V46" s="440"/>
      <c r="W46" s="440"/>
      <c r="X46" s="440"/>
      <c r="Y46" s="440"/>
      <c r="Z46" s="440"/>
      <c r="AA46" s="440"/>
      <c r="AB46" s="440"/>
      <c r="AC46" s="440"/>
      <c r="AD46" s="440"/>
      <c r="AE46" s="440"/>
      <c r="AF46" s="440"/>
      <c r="AG46" s="440"/>
      <c r="AH46" s="440"/>
      <c r="AI46" s="440"/>
    </row>
    <row r="47" spans="2:35" ht="15" customHeight="1">
      <c r="B47" s="729">
        <f>'F1'!$K$17</f>
        <v>0</v>
      </c>
      <c r="C47" s="730"/>
      <c r="D47" s="730"/>
      <c r="E47" s="730"/>
      <c r="F47" s="730"/>
      <c r="G47" s="730"/>
      <c r="H47" s="730"/>
      <c r="I47" s="730"/>
      <c r="J47" s="730"/>
      <c r="K47" s="730"/>
      <c r="L47" s="877"/>
      <c r="M47" s="877"/>
      <c r="N47" s="877"/>
      <c r="O47" s="877"/>
      <c r="P47" s="877"/>
      <c r="Q47" s="878"/>
      <c r="R47" s="440"/>
      <c r="S47" s="440"/>
      <c r="T47" s="440"/>
      <c r="U47" s="440"/>
      <c r="V47" s="440"/>
      <c r="W47" s="440"/>
      <c r="X47" s="440"/>
      <c r="Y47" s="440"/>
      <c r="Z47" s="440"/>
      <c r="AA47" s="440"/>
      <c r="AB47" s="440"/>
      <c r="AC47" s="440"/>
      <c r="AD47" s="440"/>
      <c r="AE47" s="440"/>
      <c r="AF47" s="440"/>
      <c r="AG47" s="440"/>
      <c r="AH47" s="440"/>
      <c r="AI47" s="440"/>
    </row>
    <row r="48" spans="2:35" ht="15" customHeight="1">
      <c r="C48" s="440"/>
      <c r="D48" s="440"/>
      <c r="E48" s="440"/>
      <c r="F48" s="440"/>
      <c r="G48" s="440"/>
      <c r="H48" s="440"/>
      <c r="I48" s="440"/>
      <c r="J48" s="440"/>
      <c r="K48" s="440"/>
      <c r="L48" s="440"/>
      <c r="M48" s="440"/>
      <c r="N48" s="440"/>
      <c r="O48" s="440"/>
      <c r="P48" s="440"/>
      <c r="Q48" s="440"/>
      <c r="R48" s="440"/>
      <c r="S48" s="440"/>
      <c r="T48" s="440"/>
      <c r="U48" s="440"/>
      <c r="V48" s="440"/>
      <c r="W48" s="440"/>
      <c r="X48" s="440"/>
      <c r="Y48" s="440"/>
      <c r="Z48" s="440"/>
      <c r="AA48" s="440"/>
      <c r="AB48" s="440"/>
      <c r="AC48" s="440"/>
      <c r="AD48" s="440"/>
      <c r="AE48" s="440"/>
      <c r="AF48" s="440"/>
      <c r="AG48" s="440"/>
      <c r="AH48" s="440"/>
      <c r="AI48" s="440"/>
    </row>
    <row r="49" spans="3:35" ht="15" customHeight="1">
      <c r="C49" s="440"/>
      <c r="D49" s="440"/>
      <c r="E49" s="440"/>
      <c r="F49" s="440"/>
      <c r="G49" s="440"/>
      <c r="H49" s="440"/>
      <c r="I49" s="440"/>
      <c r="J49" s="440"/>
      <c r="K49" s="440"/>
      <c r="L49" s="440"/>
      <c r="M49" s="440"/>
      <c r="N49" s="440"/>
      <c r="O49" s="440"/>
      <c r="P49" s="440"/>
      <c r="Q49" s="451" t="s">
        <v>3013</v>
      </c>
      <c r="S49" s="440"/>
      <c r="T49" s="440"/>
      <c r="U49" s="440"/>
      <c r="V49" s="440"/>
      <c r="W49" s="440"/>
      <c r="X49" s="440"/>
      <c r="Y49" s="440"/>
      <c r="Z49" s="440"/>
      <c r="AA49" s="440"/>
      <c r="AB49" s="440"/>
      <c r="AC49" s="440"/>
      <c r="AD49" s="440"/>
      <c r="AE49" s="440"/>
      <c r="AF49" s="440"/>
      <c r="AG49" s="440"/>
      <c r="AH49" s="440"/>
      <c r="AI49" s="440"/>
    </row>
    <row r="50" spans="3:35" ht="15" customHeight="1">
      <c r="C50" s="440"/>
      <c r="D50" s="440"/>
      <c r="E50" s="440"/>
      <c r="F50" s="440"/>
      <c r="G50" s="440"/>
      <c r="H50" s="440"/>
      <c r="I50" s="440"/>
      <c r="J50" s="440"/>
      <c r="K50" s="440"/>
      <c r="L50" s="440"/>
      <c r="M50" s="440"/>
      <c r="N50" s="440"/>
      <c r="O50" s="440"/>
      <c r="P50" s="440"/>
      <c r="R50" s="440"/>
      <c r="S50" s="440"/>
      <c r="T50" s="440"/>
      <c r="U50" s="440"/>
      <c r="V50" s="440"/>
      <c r="W50" s="440"/>
      <c r="X50" s="440"/>
      <c r="Y50" s="440"/>
      <c r="Z50" s="440"/>
      <c r="AA50" s="440"/>
      <c r="AB50" s="440"/>
      <c r="AC50" s="440"/>
      <c r="AD50" s="440"/>
      <c r="AE50" s="440"/>
      <c r="AF50" s="440"/>
      <c r="AG50" s="440"/>
      <c r="AH50" s="440"/>
      <c r="AI50" s="440"/>
    </row>
    <row r="51" spans="3:35" ht="15" customHeight="1">
      <c r="C51" s="440"/>
      <c r="D51" s="440"/>
      <c r="E51" s="440"/>
      <c r="F51" s="440"/>
      <c r="G51" s="440"/>
      <c r="H51" s="440"/>
      <c r="I51" s="440"/>
      <c r="J51" s="440"/>
      <c r="K51" s="440"/>
      <c r="L51" s="440"/>
      <c r="M51" s="440"/>
      <c r="N51" s="440"/>
      <c r="O51" s="440"/>
      <c r="P51" s="440"/>
      <c r="Q51" s="440"/>
      <c r="R51" s="440"/>
      <c r="S51" s="440"/>
      <c r="T51" s="440"/>
      <c r="U51" s="440"/>
      <c r="V51" s="440"/>
      <c r="W51" s="440"/>
      <c r="X51" s="440"/>
      <c r="Y51" s="440"/>
      <c r="Z51" s="440"/>
      <c r="AA51" s="440"/>
      <c r="AB51" s="440"/>
      <c r="AC51" s="440"/>
      <c r="AD51" s="440"/>
      <c r="AE51" s="440"/>
      <c r="AF51" s="440"/>
      <c r="AG51" s="440"/>
      <c r="AH51" s="440"/>
      <c r="AI51" s="440"/>
    </row>
    <row r="52" spans="3:35" ht="15" customHeight="1">
      <c r="C52" s="440"/>
      <c r="D52" s="440"/>
      <c r="E52" s="440"/>
      <c r="F52" s="440"/>
      <c r="G52" s="440"/>
      <c r="H52" s="440"/>
      <c r="I52" s="440"/>
      <c r="J52" s="440"/>
      <c r="K52" s="440"/>
      <c r="L52" s="440"/>
      <c r="M52" s="440"/>
      <c r="N52" s="440"/>
      <c r="O52" s="440"/>
      <c r="P52" s="440"/>
      <c r="Q52" s="440"/>
      <c r="R52" s="440"/>
      <c r="S52" s="440"/>
      <c r="T52" s="440"/>
      <c r="U52" s="440"/>
      <c r="V52" s="440"/>
      <c r="W52" s="440"/>
      <c r="X52" s="440"/>
      <c r="Y52" s="440"/>
      <c r="Z52" s="440"/>
      <c r="AA52" s="440"/>
      <c r="AB52" s="440"/>
      <c r="AC52" s="440"/>
      <c r="AD52" s="440"/>
      <c r="AE52" s="440"/>
      <c r="AF52" s="440"/>
      <c r="AG52" s="440"/>
      <c r="AH52" s="440"/>
      <c r="AI52" s="440"/>
    </row>
    <row r="53" spans="3:35" ht="15" customHeight="1">
      <c r="C53" s="440"/>
      <c r="D53" s="440"/>
      <c r="E53" s="440"/>
      <c r="F53" s="440"/>
      <c r="G53" s="440"/>
      <c r="H53" s="440"/>
      <c r="I53" s="440"/>
      <c r="J53" s="440"/>
      <c r="K53" s="440"/>
      <c r="L53" s="440"/>
      <c r="M53" s="440"/>
      <c r="N53" s="440"/>
      <c r="O53" s="440"/>
      <c r="P53" s="440"/>
      <c r="Q53" s="440"/>
      <c r="R53" s="440"/>
      <c r="S53" s="440"/>
      <c r="T53" s="440"/>
      <c r="U53" s="440"/>
      <c r="V53" s="440"/>
      <c r="W53" s="440"/>
      <c r="X53" s="440"/>
      <c r="Y53" s="440"/>
      <c r="Z53" s="440"/>
      <c r="AA53" s="440"/>
      <c r="AB53" s="440"/>
      <c r="AC53" s="440"/>
      <c r="AD53" s="440"/>
      <c r="AE53" s="440"/>
      <c r="AF53" s="440"/>
      <c r="AG53" s="440"/>
      <c r="AH53" s="440"/>
      <c r="AI53" s="440"/>
    </row>
    <row r="54" spans="3:35" ht="15" customHeight="1">
      <c r="C54" s="440"/>
      <c r="D54" s="440"/>
      <c r="E54" s="440"/>
      <c r="F54" s="440"/>
      <c r="G54" s="440"/>
      <c r="H54" s="440"/>
      <c r="I54" s="440"/>
      <c r="J54" s="440"/>
      <c r="K54" s="440"/>
      <c r="L54" s="440"/>
      <c r="M54" s="440"/>
      <c r="N54" s="440"/>
      <c r="O54" s="440"/>
      <c r="P54" s="440"/>
      <c r="Q54" s="440"/>
      <c r="R54" s="440"/>
      <c r="S54" s="440"/>
      <c r="T54" s="440"/>
      <c r="U54" s="440"/>
      <c r="V54" s="440"/>
      <c r="W54" s="440"/>
      <c r="X54" s="440"/>
      <c r="Y54" s="440"/>
      <c r="Z54" s="440"/>
      <c r="AA54" s="440"/>
      <c r="AB54" s="440"/>
      <c r="AC54" s="440"/>
      <c r="AD54" s="440"/>
      <c r="AE54" s="440"/>
      <c r="AF54" s="440"/>
      <c r="AG54" s="440"/>
      <c r="AH54" s="440"/>
      <c r="AI54" s="440"/>
    </row>
    <row r="55" spans="3:35" ht="15" customHeight="1">
      <c r="C55" s="440"/>
      <c r="D55" s="440"/>
      <c r="E55" s="440"/>
      <c r="F55" s="440"/>
      <c r="G55" s="440"/>
      <c r="H55" s="440"/>
      <c r="I55" s="440"/>
      <c r="J55" s="440"/>
      <c r="K55" s="440"/>
      <c r="L55" s="440"/>
      <c r="M55" s="440"/>
      <c r="N55" s="440"/>
      <c r="O55" s="440"/>
      <c r="P55" s="440"/>
      <c r="Q55" s="440"/>
      <c r="R55" s="440"/>
      <c r="S55" s="440"/>
      <c r="T55" s="440"/>
      <c r="U55" s="440"/>
      <c r="V55" s="440"/>
      <c r="W55" s="440"/>
      <c r="X55" s="440"/>
      <c r="Y55" s="440"/>
      <c r="Z55" s="440"/>
      <c r="AA55" s="440"/>
      <c r="AB55" s="440"/>
      <c r="AC55" s="440"/>
      <c r="AD55" s="440"/>
      <c r="AE55" s="440"/>
      <c r="AF55" s="440"/>
      <c r="AG55" s="440"/>
      <c r="AH55" s="440"/>
      <c r="AI55" s="440"/>
    </row>
    <row r="56" spans="3:35" ht="15" customHeight="1">
      <c r="C56" s="440"/>
      <c r="D56" s="440"/>
      <c r="E56" s="440"/>
      <c r="F56" s="440"/>
      <c r="G56" s="440"/>
      <c r="H56" s="440"/>
      <c r="I56" s="440"/>
      <c r="J56" s="440"/>
      <c r="K56" s="440"/>
      <c r="L56" s="440"/>
      <c r="M56" s="440"/>
      <c r="N56" s="440"/>
      <c r="O56" s="440"/>
      <c r="P56" s="440"/>
      <c r="Q56" s="440"/>
      <c r="R56" s="440"/>
      <c r="S56" s="440"/>
      <c r="T56" s="440"/>
      <c r="U56" s="440"/>
      <c r="V56" s="440"/>
      <c r="W56" s="440"/>
      <c r="X56" s="440"/>
      <c r="Y56" s="440"/>
      <c r="Z56" s="440"/>
      <c r="AA56" s="440"/>
      <c r="AB56" s="440"/>
      <c r="AC56" s="440"/>
      <c r="AD56" s="440"/>
      <c r="AE56" s="440"/>
      <c r="AF56" s="440"/>
      <c r="AG56" s="440"/>
      <c r="AH56" s="440"/>
      <c r="AI56" s="440"/>
    </row>
    <row r="57" spans="3:35" ht="15" customHeight="1">
      <c r="C57" s="440"/>
      <c r="D57" s="440"/>
      <c r="E57" s="440"/>
      <c r="F57" s="440"/>
      <c r="G57" s="440"/>
      <c r="H57" s="440"/>
      <c r="I57" s="440"/>
      <c r="J57" s="440"/>
      <c r="K57" s="440"/>
      <c r="L57" s="440"/>
      <c r="M57" s="440"/>
      <c r="N57" s="440"/>
      <c r="O57" s="440"/>
      <c r="P57" s="440"/>
      <c r="Q57" s="440"/>
      <c r="R57" s="440"/>
      <c r="S57" s="440"/>
      <c r="T57" s="440"/>
      <c r="U57" s="440"/>
      <c r="V57" s="440"/>
      <c r="W57" s="440"/>
      <c r="X57" s="440"/>
      <c r="Y57" s="440"/>
      <c r="Z57" s="440"/>
      <c r="AA57" s="440"/>
      <c r="AB57" s="440"/>
      <c r="AC57" s="440"/>
      <c r="AD57" s="440"/>
      <c r="AE57" s="440"/>
      <c r="AF57" s="440"/>
      <c r="AG57" s="440"/>
      <c r="AH57" s="440"/>
      <c r="AI57" s="440"/>
    </row>
    <row r="58" spans="3:35" ht="15" customHeight="1">
      <c r="C58" s="440"/>
      <c r="D58" s="440"/>
      <c r="E58" s="440"/>
      <c r="F58" s="440"/>
      <c r="G58" s="440"/>
      <c r="H58" s="440"/>
      <c r="I58" s="440"/>
      <c r="J58" s="440"/>
      <c r="K58" s="440"/>
      <c r="L58" s="440"/>
      <c r="M58" s="440"/>
      <c r="N58" s="440"/>
      <c r="O58" s="440"/>
      <c r="P58" s="440"/>
      <c r="Q58" s="440"/>
      <c r="R58" s="440"/>
      <c r="S58" s="440"/>
      <c r="T58" s="440"/>
      <c r="U58" s="440"/>
      <c r="V58" s="440"/>
      <c r="W58" s="440"/>
      <c r="X58" s="440"/>
      <c r="Y58" s="440"/>
      <c r="Z58" s="440"/>
      <c r="AA58" s="440"/>
      <c r="AB58" s="440"/>
      <c r="AC58" s="440"/>
      <c r="AD58" s="440"/>
      <c r="AE58" s="440"/>
      <c r="AF58" s="440"/>
      <c r="AG58" s="440"/>
      <c r="AH58" s="440"/>
      <c r="AI58" s="440"/>
    </row>
    <row r="59" spans="3:35" ht="15" customHeight="1">
      <c r="C59" s="440"/>
      <c r="D59" s="440"/>
      <c r="E59" s="440"/>
      <c r="F59" s="440"/>
      <c r="G59" s="440"/>
      <c r="H59" s="440"/>
      <c r="I59" s="440"/>
      <c r="J59" s="440"/>
      <c r="K59" s="440"/>
      <c r="L59" s="440"/>
      <c r="M59" s="440"/>
      <c r="N59" s="440"/>
      <c r="O59" s="440"/>
      <c r="P59" s="440"/>
      <c r="Q59" s="440"/>
      <c r="R59" s="440"/>
      <c r="S59" s="440"/>
      <c r="T59" s="440"/>
      <c r="U59" s="440"/>
      <c r="V59" s="440"/>
      <c r="W59" s="440"/>
      <c r="X59" s="440"/>
      <c r="Y59" s="440"/>
      <c r="Z59" s="440"/>
      <c r="AA59" s="440"/>
      <c r="AB59" s="440"/>
      <c r="AC59" s="440"/>
      <c r="AD59" s="440"/>
      <c r="AE59" s="440"/>
      <c r="AF59" s="440"/>
      <c r="AG59" s="440"/>
      <c r="AH59" s="440"/>
      <c r="AI59" s="440"/>
    </row>
    <row r="60" spans="3:35" ht="15" customHeight="1">
      <c r="C60" s="440"/>
      <c r="D60" s="440"/>
      <c r="E60" s="440"/>
      <c r="F60" s="440"/>
      <c r="G60" s="440"/>
      <c r="H60" s="440"/>
      <c r="I60" s="440"/>
      <c r="J60" s="440"/>
      <c r="K60" s="440"/>
      <c r="L60" s="440"/>
      <c r="M60" s="440"/>
      <c r="N60" s="440"/>
      <c r="O60" s="440"/>
      <c r="P60" s="440"/>
      <c r="Q60" s="440"/>
      <c r="R60" s="440"/>
      <c r="S60" s="440"/>
      <c r="T60" s="440"/>
      <c r="U60" s="440"/>
      <c r="V60" s="440"/>
      <c r="W60" s="440"/>
      <c r="X60" s="440"/>
      <c r="Y60" s="440"/>
      <c r="Z60" s="440"/>
      <c r="AA60" s="440"/>
      <c r="AB60" s="440"/>
      <c r="AC60" s="440"/>
      <c r="AD60" s="440"/>
      <c r="AE60" s="440"/>
      <c r="AF60" s="440"/>
      <c r="AG60" s="440"/>
      <c r="AH60" s="440"/>
      <c r="AI60" s="440"/>
    </row>
    <row r="61" spans="3:35" ht="15" customHeight="1">
      <c r="C61" s="454"/>
      <c r="D61" s="454"/>
      <c r="E61" s="454"/>
      <c r="F61" s="454"/>
      <c r="G61" s="454"/>
      <c r="H61" s="454"/>
      <c r="I61" s="454"/>
      <c r="J61" s="454"/>
      <c r="K61" s="454"/>
      <c r="L61" s="454"/>
      <c r="M61" s="454"/>
      <c r="N61" s="454"/>
      <c r="O61" s="454"/>
      <c r="P61" s="454"/>
      <c r="Q61" s="456"/>
      <c r="R61" s="440"/>
      <c r="S61" s="440"/>
      <c r="T61" s="440"/>
      <c r="U61" s="440"/>
      <c r="V61" s="440"/>
      <c r="W61" s="440"/>
      <c r="X61" s="440"/>
      <c r="Y61" s="440"/>
      <c r="Z61" s="440"/>
      <c r="AA61" s="440"/>
      <c r="AB61" s="440"/>
      <c r="AC61" s="440"/>
      <c r="AD61" s="440"/>
      <c r="AE61" s="440"/>
      <c r="AF61" s="440"/>
      <c r="AG61" s="440"/>
      <c r="AH61" s="440"/>
      <c r="AI61" s="440"/>
    </row>
    <row r="62" spans="3:35" ht="15" customHeight="1">
      <c r="C62" s="440"/>
      <c r="D62" s="440"/>
      <c r="E62" s="440"/>
      <c r="F62" s="440"/>
      <c r="G62" s="440"/>
      <c r="H62" s="440"/>
      <c r="I62" s="440"/>
      <c r="J62" s="440"/>
      <c r="K62" s="440"/>
      <c r="L62" s="440"/>
      <c r="M62" s="440"/>
      <c r="N62" s="440"/>
      <c r="O62" s="440"/>
      <c r="P62" s="440"/>
      <c r="Q62" s="440"/>
      <c r="R62" s="440"/>
      <c r="S62" s="440"/>
      <c r="T62" s="440"/>
      <c r="U62" s="440"/>
      <c r="V62" s="440"/>
      <c r="W62" s="440"/>
      <c r="X62" s="440"/>
      <c r="Y62" s="440"/>
      <c r="Z62" s="440"/>
      <c r="AA62" s="440"/>
      <c r="AB62" s="440"/>
      <c r="AC62" s="440"/>
      <c r="AD62" s="440"/>
      <c r="AE62" s="440"/>
      <c r="AF62" s="440"/>
      <c r="AG62" s="440"/>
      <c r="AH62" s="440"/>
      <c r="AI62" s="440"/>
    </row>
    <row r="63" spans="3:35" ht="15" customHeight="1">
      <c r="C63" s="440"/>
      <c r="D63" s="440"/>
      <c r="E63" s="440"/>
      <c r="F63" s="440"/>
      <c r="G63" s="440"/>
      <c r="H63" s="440"/>
      <c r="I63" s="440"/>
      <c r="J63" s="440"/>
      <c r="K63" s="440"/>
      <c r="L63" s="440"/>
      <c r="M63" s="440"/>
      <c r="N63" s="440"/>
      <c r="O63" s="440"/>
      <c r="P63" s="440"/>
      <c r="Q63" s="440"/>
      <c r="R63" s="440"/>
      <c r="S63" s="440"/>
      <c r="T63" s="440"/>
      <c r="U63" s="440"/>
      <c r="V63" s="440"/>
      <c r="W63" s="440"/>
      <c r="X63" s="440"/>
      <c r="Y63" s="440"/>
      <c r="Z63" s="440"/>
      <c r="AA63" s="440"/>
      <c r="AB63" s="440"/>
      <c r="AC63" s="440"/>
      <c r="AD63" s="440"/>
      <c r="AE63" s="440"/>
      <c r="AF63" s="440"/>
      <c r="AG63" s="440"/>
      <c r="AH63" s="440"/>
      <c r="AI63" s="440"/>
    </row>
    <row r="64" spans="3:35" ht="15" customHeight="1">
      <c r="C64" s="440"/>
      <c r="D64" s="440"/>
      <c r="E64" s="440"/>
      <c r="F64" s="440"/>
      <c r="G64" s="440"/>
      <c r="H64" s="440"/>
      <c r="I64" s="440"/>
      <c r="J64" s="440"/>
      <c r="K64" s="440"/>
      <c r="L64" s="440"/>
      <c r="M64" s="440"/>
      <c r="N64" s="440"/>
      <c r="O64" s="440"/>
      <c r="P64" s="440"/>
      <c r="Q64" s="440"/>
      <c r="R64" s="440"/>
      <c r="S64" s="440"/>
      <c r="T64" s="440"/>
      <c r="U64" s="440"/>
      <c r="V64" s="440"/>
      <c r="W64" s="440"/>
      <c r="X64" s="440"/>
      <c r="Y64" s="440"/>
      <c r="Z64" s="440"/>
      <c r="AA64" s="440"/>
      <c r="AB64" s="440"/>
      <c r="AC64" s="440"/>
      <c r="AD64" s="440"/>
      <c r="AE64" s="440"/>
      <c r="AF64" s="440"/>
      <c r="AG64" s="440"/>
      <c r="AH64" s="440"/>
      <c r="AI64" s="440"/>
    </row>
    <row r="65" spans="3:35" ht="15" customHeight="1">
      <c r="C65" s="440"/>
      <c r="D65" s="440"/>
      <c r="E65" s="440"/>
      <c r="F65" s="440"/>
      <c r="G65" s="440"/>
      <c r="H65" s="440"/>
      <c r="I65" s="440"/>
      <c r="J65" s="440"/>
      <c r="K65" s="440"/>
      <c r="L65" s="440"/>
      <c r="M65" s="440"/>
      <c r="N65" s="440"/>
      <c r="O65" s="440"/>
      <c r="P65" s="440"/>
      <c r="Q65" s="440"/>
      <c r="R65" s="440"/>
      <c r="S65" s="440"/>
      <c r="T65" s="440"/>
      <c r="U65" s="440"/>
      <c r="V65" s="440"/>
      <c r="W65" s="440"/>
      <c r="X65" s="440"/>
      <c r="Y65" s="440"/>
      <c r="Z65" s="440"/>
      <c r="AA65" s="440"/>
      <c r="AB65" s="440"/>
      <c r="AC65" s="440"/>
      <c r="AD65" s="440"/>
      <c r="AE65" s="440"/>
      <c r="AF65" s="440"/>
      <c r="AG65" s="440"/>
      <c r="AH65" s="440"/>
      <c r="AI65" s="440"/>
    </row>
    <row r="66" spans="3:35" ht="15" customHeight="1">
      <c r="C66" s="440"/>
      <c r="D66" s="440"/>
      <c r="E66" s="440"/>
      <c r="F66" s="440"/>
      <c r="G66" s="440"/>
      <c r="H66" s="440"/>
      <c r="I66" s="440"/>
      <c r="J66" s="440"/>
      <c r="K66" s="440"/>
      <c r="L66" s="440"/>
      <c r="M66" s="440"/>
      <c r="N66" s="440"/>
      <c r="O66" s="440"/>
      <c r="P66" s="440"/>
      <c r="Q66" s="451"/>
      <c r="R66" s="440"/>
      <c r="S66" s="440"/>
      <c r="T66" s="440"/>
      <c r="U66" s="440"/>
      <c r="V66" s="440"/>
      <c r="W66" s="440"/>
      <c r="X66" s="440"/>
      <c r="Y66" s="440"/>
      <c r="Z66" s="440"/>
      <c r="AA66" s="440"/>
      <c r="AB66" s="440"/>
      <c r="AC66" s="440"/>
      <c r="AD66" s="440"/>
      <c r="AE66" s="440"/>
      <c r="AF66" s="440"/>
      <c r="AG66" s="440"/>
      <c r="AH66" s="440"/>
      <c r="AI66" s="440"/>
    </row>
    <row r="67" spans="3:35" ht="15" customHeight="1">
      <c r="C67" s="440"/>
      <c r="D67" s="440"/>
      <c r="E67" s="440"/>
      <c r="F67" s="440"/>
      <c r="G67" s="440"/>
      <c r="H67" s="440"/>
      <c r="I67" s="440"/>
      <c r="J67" s="440"/>
      <c r="K67" s="440"/>
      <c r="L67" s="440"/>
      <c r="M67" s="440"/>
      <c r="N67" s="440"/>
      <c r="O67" s="440"/>
      <c r="P67" s="440"/>
      <c r="Q67" s="440"/>
      <c r="R67" s="440"/>
      <c r="S67" s="440"/>
      <c r="T67" s="440"/>
      <c r="U67" s="440"/>
      <c r="V67" s="440"/>
      <c r="W67" s="440"/>
      <c r="X67" s="440"/>
      <c r="Y67" s="440"/>
      <c r="Z67" s="440"/>
      <c r="AA67" s="440"/>
      <c r="AB67" s="440"/>
      <c r="AC67" s="440"/>
      <c r="AD67" s="440"/>
      <c r="AE67" s="440"/>
      <c r="AF67" s="440"/>
      <c r="AG67" s="440"/>
      <c r="AH67" s="440"/>
      <c r="AI67" s="440"/>
    </row>
    <row r="68" spans="3:35" ht="15" customHeight="1">
      <c r="C68" s="440"/>
      <c r="D68" s="440"/>
      <c r="E68" s="440"/>
      <c r="F68" s="440"/>
      <c r="G68" s="440"/>
      <c r="H68" s="440"/>
      <c r="I68" s="440"/>
      <c r="J68" s="440"/>
      <c r="K68" s="440"/>
      <c r="L68" s="440"/>
      <c r="M68" s="440"/>
      <c r="N68" s="440"/>
      <c r="O68" s="440"/>
      <c r="P68" s="440"/>
      <c r="Q68" s="440"/>
      <c r="R68" s="440"/>
      <c r="S68" s="440"/>
      <c r="T68" s="440"/>
      <c r="U68" s="440"/>
      <c r="V68" s="440"/>
      <c r="W68" s="440"/>
      <c r="X68" s="440"/>
      <c r="Y68" s="440"/>
      <c r="Z68" s="440"/>
      <c r="AA68" s="440"/>
      <c r="AB68" s="440"/>
      <c r="AC68" s="440"/>
      <c r="AD68" s="440"/>
      <c r="AE68" s="440"/>
      <c r="AF68" s="440"/>
      <c r="AG68" s="440"/>
      <c r="AH68" s="440"/>
      <c r="AI68" s="440"/>
    </row>
    <row r="69" spans="3:35" ht="15" customHeight="1">
      <c r="C69" s="440"/>
      <c r="D69" s="440"/>
      <c r="E69" s="440"/>
      <c r="F69" s="440"/>
      <c r="G69" s="440"/>
      <c r="H69" s="440"/>
      <c r="I69" s="440"/>
      <c r="J69" s="440"/>
      <c r="K69" s="440"/>
      <c r="L69" s="440"/>
      <c r="M69" s="440"/>
      <c r="N69" s="440"/>
      <c r="O69" s="440"/>
      <c r="P69" s="440"/>
      <c r="Q69" s="440"/>
      <c r="R69" s="440"/>
      <c r="S69" s="440"/>
      <c r="T69" s="440"/>
      <c r="U69" s="440"/>
      <c r="V69" s="440"/>
      <c r="W69" s="440"/>
      <c r="X69" s="440"/>
      <c r="Y69" s="440"/>
      <c r="Z69" s="440"/>
      <c r="AA69" s="440"/>
      <c r="AB69" s="440"/>
      <c r="AC69" s="440"/>
      <c r="AD69" s="440"/>
      <c r="AE69" s="440"/>
      <c r="AF69" s="440"/>
      <c r="AG69" s="440"/>
      <c r="AH69" s="440"/>
      <c r="AI69" s="440"/>
    </row>
    <row r="70" spans="3:35" ht="15" customHeight="1">
      <c r="C70" s="440"/>
      <c r="D70" s="440"/>
      <c r="E70" s="440"/>
      <c r="F70" s="440"/>
      <c r="G70" s="440"/>
      <c r="H70" s="440"/>
      <c r="I70" s="440"/>
      <c r="J70" s="440"/>
      <c r="K70" s="440"/>
      <c r="L70" s="440"/>
      <c r="M70" s="440"/>
      <c r="N70" s="440"/>
      <c r="O70" s="440"/>
      <c r="P70" s="440"/>
      <c r="Q70" s="440"/>
      <c r="R70" s="440"/>
      <c r="S70" s="440"/>
      <c r="T70" s="440"/>
      <c r="U70" s="440"/>
      <c r="V70" s="440"/>
      <c r="W70" s="440"/>
      <c r="X70" s="440"/>
      <c r="Y70" s="440"/>
      <c r="Z70" s="440"/>
      <c r="AA70" s="440"/>
      <c r="AB70" s="440"/>
      <c r="AC70" s="440"/>
      <c r="AD70" s="440"/>
      <c r="AE70" s="440"/>
      <c r="AF70" s="440"/>
      <c r="AG70" s="440"/>
      <c r="AH70" s="440"/>
      <c r="AI70" s="440"/>
    </row>
    <row r="71" spans="3:35" ht="15" customHeight="1">
      <c r="C71" s="440"/>
      <c r="D71" s="440"/>
      <c r="E71" s="440"/>
      <c r="F71" s="440"/>
      <c r="G71" s="440"/>
      <c r="H71" s="440"/>
      <c r="I71" s="440"/>
      <c r="J71" s="440"/>
      <c r="K71" s="440"/>
      <c r="L71" s="440"/>
      <c r="M71" s="440"/>
      <c r="N71" s="440"/>
      <c r="O71" s="440"/>
      <c r="P71" s="440"/>
      <c r="Q71" s="440"/>
      <c r="R71" s="440"/>
      <c r="S71" s="440"/>
      <c r="T71" s="440"/>
      <c r="U71" s="440"/>
      <c r="V71" s="440"/>
      <c r="W71" s="440"/>
      <c r="X71" s="440"/>
      <c r="Y71" s="440"/>
      <c r="Z71" s="440"/>
      <c r="AA71" s="440"/>
      <c r="AB71" s="440"/>
      <c r="AC71" s="440"/>
      <c r="AD71" s="440"/>
      <c r="AE71" s="440"/>
      <c r="AF71" s="440"/>
      <c r="AG71" s="440"/>
      <c r="AH71" s="440"/>
      <c r="AI71" s="440"/>
    </row>
    <row r="72" spans="3:35" ht="15" customHeight="1">
      <c r="C72" s="440"/>
      <c r="D72" s="440"/>
      <c r="E72" s="440"/>
      <c r="F72" s="440"/>
      <c r="G72" s="440"/>
      <c r="H72" s="440"/>
      <c r="I72" s="440"/>
      <c r="J72" s="440"/>
      <c r="K72" s="440"/>
      <c r="L72" s="440"/>
      <c r="M72" s="440"/>
      <c r="N72" s="440"/>
      <c r="O72" s="440"/>
      <c r="P72" s="440"/>
      <c r="Q72" s="440"/>
      <c r="R72" s="440"/>
      <c r="S72" s="440"/>
      <c r="T72" s="440"/>
      <c r="U72" s="440"/>
      <c r="V72" s="440"/>
      <c r="W72" s="440"/>
      <c r="X72" s="440"/>
      <c r="Y72" s="440"/>
      <c r="Z72" s="440"/>
      <c r="AA72" s="440"/>
      <c r="AB72" s="440"/>
      <c r="AC72" s="440"/>
      <c r="AD72" s="440"/>
      <c r="AE72" s="440"/>
      <c r="AF72" s="440"/>
      <c r="AG72" s="440"/>
      <c r="AH72" s="440"/>
      <c r="AI72" s="440"/>
    </row>
    <row r="73" spans="3:35" ht="15" customHeight="1">
      <c r="C73" s="440"/>
      <c r="D73" s="440"/>
      <c r="E73" s="440"/>
      <c r="F73" s="440"/>
      <c r="G73" s="440"/>
      <c r="H73" s="440"/>
      <c r="I73" s="440"/>
      <c r="J73" s="440"/>
      <c r="K73" s="440"/>
      <c r="L73" s="440"/>
      <c r="M73" s="440"/>
      <c r="N73" s="440"/>
      <c r="O73" s="440"/>
      <c r="P73" s="440"/>
      <c r="Q73" s="440"/>
      <c r="R73" s="440"/>
      <c r="S73" s="440"/>
      <c r="T73" s="440"/>
      <c r="U73" s="440"/>
      <c r="V73" s="440"/>
      <c r="W73" s="440"/>
      <c r="X73" s="440"/>
      <c r="Y73" s="440"/>
      <c r="Z73" s="440"/>
      <c r="AA73" s="440"/>
      <c r="AB73" s="440"/>
      <c r="AC73" s="440"/>
      <c r="AD73" s="440"/>
      <c r="AE73" s="440"/>
      <c r="AF73" s="440"/>
      <c r="AG73" s="440"/>
      <c r="AH73" s="440"/>
      <c r="AI73" s="440"/>
    </row>
    <row r="74" spans="3:35" ht="15" customHeight="1">
      <c r="C74" s="440"/>
      <c r="D74" s="440"/>
      <c r="E74" s="440"/>
      <c r="F74" s="440"/>
      <c r="G74" s="440"/>
      <c r="H74" s="440"/>
      <c r="I74" s="440"/>
      <c r="J74" s="440"/>
      <c r="K74" s="440"/>
      <c r="L74" s="440"/>
      <c r="M74" s="440"/>
      <c r="N74" s="440"/>
      <c r="O74" s="440"/>
      <c r="P74" s="440"/>
      <c r="Q74" s="440"/>
      <c r="R74" s="440"/>
      <c r="S74" s="440"/>
      <c r="T74" s="440"/>
      <c r="U74" s="440"/>
      <c r="V74" s="440"/>
      <c r="W74" s="440"/>
      <c r="X74" s="440"/>
      <c r="Y74" s="440"/>
      <c r="Z74" s="440"/>
      <c r="AA74" s="440"/>
      <c r="AB74" s="440"/>
      <c r="AC74" s="440"/>
      <c r="AD74" s="440"/>
      <c r="AE74" s="440"/>
      <c r="AF74" s="440"/>
      <c r="AG74" s="440"/>
      <c r="AH74" s="440"/>
      <c r="AI74" s="440"/>
    </row>
    <row r="75" spans="3:35" ht="15" customHeight="1">
      <c r="C75" s="440"/>
      <c r="D75" s="440"/>
      <c r="E75" s="440"/>
      <c r="F75" s="440"/>
      <c r="G75" s="440"/>
      <c r="H75" s="440"/>
      <c r="I75" s="440"/>
      <c r="J75" s="440"/>
      <c r="K75" s="440"/>
      <c r="L75" s="440"/>
      <c r="M75" s="440"/>
      <c r="N75" s="440"/>
      <c r="O75" s="440"/>
      <c r="P75" s="440"/>
      <c r="Q75" s="440"/>
      <c r="R75" s="440"/>
      <c r="S75" s="440"/>
      <c r="T75" s="440"/>
      <c r="U75" s="440"/>
      <c r="V75" s="440"/>
      <c r="W75" s="440"/>
      <c r="X75" s="440"/>
      <c r="Y75" s="440"/>
      <c r="Z75" s="440"/>
      <c r="AA75" s="440"/>
      <c r="AB75" s="440"/>
      <c r="AC75" s="440"/>
      <c r="AD75" s="440"/>
      <c r="AE75" s="440"/>
      <c r="AF75" s="440"/>
      <c r="AG75" s="440"/>
      <c r="AH75" s="440"/>
      <c r="AI75" s="440"/>
    </row>
    <row r="76" spans="3:35" ht="15" customHeight="1">
      <c r="C76" s="440"/>
      <c r="D76" s="440"/>
      <c r="E76" s="440"/>
      <c r="F76" s="440"/>
      <c r="G76" s="440"/>
      <c r="H76" s="440"/>
      <c r="I76" s="440"/>
      <c r="J76" s="440"/>
      <c r="K76" s="440"/>
      <c r="L76" s="440"/>
      <c r="M76" s="440"/>
      <c r="N76" s="440"/>
      <c r="O76" s="440"/>
      <c r="P76" s="440"/>
      <c r="Q76" s="440"/>
      <c r="R76" s="440"/>
      <c r="S76" s="440"/>
      <c r="T76" s="440"/>
      <c r="U76" s="440"/>
      <c r="V76" s="440"/>
      <c r="W76" s="440"/>
      <c r="X76" s="440"/>
      <c r="Y76" s="440"/>
      <c r="Z76" s="440"/>
      <c r="AA76" s="440"/>
      <c r="AB76" s="440"/>
      <c r="AC76" s="440"/>
      <c r="AD76" s="440"/>
      <c r="AE76" s="440"/>
      <c r="AF76" s="440"/>
      <c r="AG76" s="440"/>
      <c r="AH76" s="440"/>
      <c r="AI76" s="440"/>
    </row>
    <row r="77" spans="3:35">
      <c r="C77" s="440"/>
      <c r="D77" s="440"/>
      <c r="E77" s="440"/>
      <c r="F77" s="440"/>
      <c r="G77" s="440"/>
      <c r="H77" s="440"/>
      <c r="I77" s="440"/>
      <c r="J77" s="440"/>
      <c r="K77" s="440"/>
      <c r="L77" s="440"/>
      <c r="M77" s="440"/>
      <c r="N77" s="440"/>
      <c r="O77" s="440"/>
      <c r="P77" s="440"/>
      <c r="Q77" s="440"/>
      <c r="R77" s="440"/>
      <c r="S77" s="440"/>
      <c r="T77" s="440"/>
      <c r="U77" s="440"/>
      <c r="V77" s="440"/>
      <c r="W77" s="440"/>
      <c r="X77" s="440"/>
      <c r="Y77" s="440"/>
      <c r="Z77" s="440"/>
      <c r="AA77" s="440"/>
      <c r="AB77" s="440"/>
      <c r="AC77" s="440"/>
      <c r="AD77" s="440"/>
      <c r="AE77" s="440"/>
      <c r="AF77" s="440"/>
      <c r="AG77" s="440"/>
      <c r="AH77" s="440"/>
      <c r="AI77" s="440"/>
    </row>
    <row r="78" spans="3:35">
      <c r="C78" s="440"/>
      <c r="D78" s="440"/>
      <c r="E78" s="440"/>
      <c r="F78" s="440"/>
      <c r="G78" s="440"/>
      <c r="H78" s="440"/>
      <c r="I78" s="440"/>
      <c r="J78" s="440"/>
      <c r="K78" s="440"/>
      <c r="L78" s="440"/>
      <c r="M78" s="440"/>
      <c r="N78" s="440"/>
      <c r="O78" s="440"/>
      <c r="P78" s="440"/>
      <c r="Q78" s="440"/>
      <c r="R78" s="440"/>
      <c r="S78" s="440"/>
      <c r="T78" s="440"/>
      <c r="U78" s="440"/>
      <c r="V78" s="440"/>
      <c r="W78" s="440"/>
      <c r="X78" s="440"/>
      <c r="Y78" s="440"/>
      <c r="Z78" s="440"/>
      <c r="AA78" s="440"/>
      <c r="AB78" s="440"/>
      <c r="AC78" s="440"/>
      <c r="AD78" s="440"/>
      <c r="AE78" s="440"/>
      <c r="AF78" s="440"/>
      <c r="AG78" s="440"/>
      <c r="AH78" s="440"/>
      <c r="AI78" s="440"/>
    </row>
    <row r="79" spans="3:35">
      <c r="C79" s="440"/>
      <c r="D79" s="440"/>
      <c r="E79" s="440"/>
      <c r="F79" s="440"/>
      <c r="G79" s="440"/>
      <c r="H79" s="440"/>
      <c r="I79" s="440"/>
      <c r="J79" s="440"/>
      <c r="K79" s="440"/>
      <c r="L79" s="440"/>
      <c r="M79" s="440"/>
      <c r="N79" s="440"/>
      <c r="O79" s="440"/>
      <c r="P79" s="440"/>
      <c r="Q79" s="440"/>
      <c r="R79" s="440"/>
      <c r="S79" s="440"/>
      <c r="T79" s="440"/>
      <c r="U79" s="440"/>
      <c r="V79" s="440"/>
      <c r="W79" s="440"/>
      <c r="X79" s="440"/>
      <c r="Y79" s="440"/>
      <c r="Z79" s="440"/>
      <c r="AA79" s="440"/>
      <c r="AB79" s="440"/>
      <c r="AC79" s="440"/>
      <c r="AD79" s="440"/>
      <c r="AE79" s="440"/>
      <c r="AF79" s="440"/>
      <c r="AG79" s="440"/>
      <c r="AH79" s="440"/>
      <c r="AI79" s="440"/>
    </row>
    <row r="80" spans="3:35">
      <c r="C80" s="440"/>
      <c r="D80" s="440"/>
      <c r="E80" s="440"/>
      <c r="F80" s="440"/>
      <c r="G80" s="440"/>
      <c r="H80" s="440"/>
      <c r="I80" s="440"/>
      <c r="J80" s="440"/>
      <c r="K80" s="440"/>
      <c r="L80" s="440"/>
      <c r="M80" s="440"/>
      <c r="N80" s="440"/>
      <c r="O80" s="440"/>
      <c r="P80" s="440"/>
      <c r="Q80" s="440"/>
      <c r="R80" s="440"/>
      <c r="S80" s="440"/>
      <c r="T80" s="440"/>
      <c r="U80" s="440"/>
      <c r="V80" s="440"/>
      <c r="W80" s="440"/>
      <c r="X80" s="440"/>
      <c r="Y80" s="440"/>
      <c r="Z80" s="440"/>
      <c r="AA80" s="440"/>
      <c r="AB80" s="440"/>
      <c r="AC80" s="440"/>
      <c r="AD80" s="440"/>
      <c r="AE80" s="440"/>
      <c r="AF80" s="440"/>
      <c r="AG80" s="440"/>
      <c r="AH80" s="440"/>
      <c r="AI80" s="440"/>
    </row>
    <row r="81" spans="3:35">
      <c r="C81" s="440"/>
      <c r="D81" s="440"/>
      <c r="E81" s="440"/>
      <c r="F81" s="440"/>
      <c r="G81" s="440"/>
      <c r="H81" s="440"/>
      <c r="I81" s="440"/>
      <c r="J81" s="440"/>
      <c r="K81" s="440"/>
      <c r="L81" s="440"/>
      <c r="M81" s="440"/>
      <c r="N81" s="440"/>
      <c r="O81" s="440"/>
      <c r="P81" s="440"/>
      <c r="Q81" s="440"/>
      <c r="R81" s="440"/>
      <c r="S81" s="440"/>
      <c r="T81" s="440"/>
      <c r="U81" s="440"/>
      <c r="V81" s="440"/>
      <c r="W81" s="440"/>
      <c r="X81" s="440"/>
      <c r="Y81" s="440"/>
      <c r="Z81" s="440"/>
      <c r="AA81" s="440"/>
      <c r="AB81" s="440"/>
      <c r="AC81" s="440"/>
      <c r="AD81" s="440"/>
      <c r="AE81" s="440"/>
      <c r="AF81" s="440"/>
      <c r="AG81" s="440"/>
      <c r="AH81" s="440"/>
      <c r="AI81" s="440"/>
    </row>
    <row r="82" spans="3:35">
      <c r="C82" s="440"/>
      <c r="D82" s="440"/>
      <c r="E82" s="440"/>
      <c r="F82" s="440"/>
      <c r="G82" s="440"/>
      <c r="H82" s="440"/>
      <c r="I82" s="440"/>
      <c r="J82" s="440"/>
      <c r="K82" s="440"/>
      <c r="L82" s="440"/>
      <c r="M82" s="440"/>
      <c r="N82" s="440"/>
      <c r="O82" s="440"/>
      <c r="P82" s="440"/>
      <c r="Q82" s="440"/>
      <c r="R82" s="440"/>
      <c r="S82" s="440"/>
      <c r="T82" s="440"/>
      <c r="U82" s="440"/>
      <c r="V82" s="440"/>
      <c r="W82" s="440"/>
      <c r="X82" s="440"/>
      <c r="Y82" s="440"/>
      <c r="Z82" s="440"/>
      <c r="AA82" s="440"/>
      <c r="AB82" s="440"/>
      <c r="AC82" s="440"/>
      <c r="AD82" s="440"/>
      <c r="AE82" s="440"/>
      <c r="AF82" s="440"/>
      <c r="AG82" s="440"/>
      <c r="AH82" s="440"/>
      <c r="AI82" s="440"/>
    </row>
    <row r="83" spans="3:35">
      <c r="C83" s="440"/>
      <c r="D83" s="440"/>
      <c r="E83" s="440"/>
      <c r="F83" s="440"/>
      <c r="G83" s="440"/>
      <c r="H83" s="440"/>
      <c r="I83" s="440"/>
      <c r="J83" s="440"/>
      <c r="K83" s="440"/>
      <c r="L83" s="440"/>
      <c r="M83" s="440"/>
      <c r="N83" s="440"/>
      <c r="O83" s="440"/>
      <c r="P83" s="440"/>
      <c r="Q83" s="440"/>
      <c r="R83" s="440"/>
      <c r="S83" s="440"/>
      <c r="T83" s="440"/>
      <c r="U83" s="440"/>
      <c r="V83" s="440"/>
      <c r="W83" s="440"/>
      <c r="X83" s="440"/>
      <c r="Y83" s="440"/>
      <c r="Z83" s="440"/>
      <c r="AA83" s="440"/>
      <c r="AB83" s="440"/>
      <c r="AC83" s="440"/>
      <c r="AD83" s="440"/>
      <c r="AE83" s="440"/>
      <c r="AF83" s="440"/>
      <c r="AG83" s="440"/>
      <c r="AH83" s="440"/>
      <c r="AI83" s="440"/>
    </row>
    <row r="84" spans="3:35">
      <c r="C84" s="440"/>
      <c r="D84" s="440"/>
      <c r="E84" s="440"/>
      <c r="F84" s="440"/>
      <c r="G84" s="440"/>
      <c r="H84" s="440"/>
      <c r="I84" s="440"/>
      <c r="J84" s="440"/>
      <c r="K84" s="440"/>
      <c r="L84" s="440"/>
      <c r="M84" s="440"/>
      <c r="N84" s="440"/>
      <c r="O84" s="440"/>
      <c r="P84" s="440"/>
      <c r="Q84" s="440"/>
      <c r="R84" s="440"/>
      <c r="S84" s="440"/>
      <c r="T84" s="440"/>
      <c r="U84" s="440"/>
      <c r="V84" s="440"/>
      <c r="W84" s="440"/>
      <c r="X84" s="440"/>
      <c r="Y84" s="440"/>
      <c r="Z84" s="440"/>
      <c r="AA84" s="440"/>
      <c r="AB84" s="440"/>
      <c r="AC84" s="440"/>
      <c r="AD84" s="440"/>
      <c r="AE84" s="440"/>
      <c r="AF84" s="440"/>
      <c r="AG84" s="440"/>
      <c r="AH84" s="440"/>
      <c r="AI84" s="440"/>
    </row>
    <row r="85" spans="3:35">
      <c r="C85" s="440"/>
      <c r="D85" s="440"/>
      <c r="E85" s="440"/>
      <c r="F85" s="440"/>
      <c r="G85" s="440"/>
      <c r="H85" s="440"/>
      <c r="I85" s="440"/>
      <c r="J85" s="440"/>
      <c r="K85" s="440"/>
      <c r="L85" s="440"/>
      <c r="M85" s="440"/>
      <c r="N85" s="440"/>
      <c r="O85" s="440"/>
      <c r="P85" s="440"/>
      <c r="Q85" s="440"/>
      <c r="R85" s="440"/>
      <c r="S85" s="440"/>
      <c r="T85" s="440"/>
      <c r="U85" s="440"/>
      <c r="V85" s="440"/>
      <c r="W85" s="440"/>
      <c r="X85" s="440"/>
      <c r="Y85" s="440"/>
      <c r="Z85" s="440"/>
      <c r="AA85" s="440"/>
      <c r="AB85" s="440"/>
      <c r="AC85" s="440"/>
      <c r="AD85" s="440"/>
      <c r="AE85" s="440"/>
      <c r="AF85" s="440"/>
      <c r="AG85" s="440"/>
      <c r="AH85" s="440"/>
      <c r="AI85" s="440"/>
    </row>
    <row r="86" spans="3:35">
      <c r="C86" s="440"/>
      <c r="D86" s="440"/>
      <c r="E86" s="440"/>
      <c r="F86" s="440"/>
      <c r="G86" s="440"/>
      <c r="H86" s="440"/>
      <c r="I86" s="440"/>
      <c r="J86" s="440"/>
      <c r="K86" s="440"/>
      <c r="L86" s="440"/>
      <c r="M86" s="440"/>
      <c r="N86" s="440"/>
      <c r="O86" s="440"/>
      <c r="P86" s="440"/>
      <c r="Q86" s="440"/>
      <c r="R86" s="440"/>
      <c r="S86" s="440"/>
      <c r="T86" s="440"/>
      <c r="U86" s="440"/>
      <c r="V86" s="440"/>
      <c r="W86" s="440"/>
      <c r="X86" s="440"/>
      <c r="Y86" s="440"/>
      <c r="Z86" s="440"/>
      <c r="AA86" s="440"/>
      <c r="AB86" s="440"/>
      <c r="AC86" s="440"/>
      <c r="AD86" s="440"/>
      <c r="AE86" s="440"/>
      <c r="AF86" s="440"/>
      <c r="AG86" s="440"/>
      <c r="AH86" s="440"/>
      <c r="AI86" s="440"/>
    </row>
    <row r="87" spans="3:35">
      <c r="C87" s="440"/>
      <c r="D87" s="440"/>
      <c r="E87" s="440"/>
      <c r="F87" s="440"/>
      <c r="G87" s="440"/>
      <c r="H87" s="440"/>
      <c r="I87" s="440"/>
      <c r="J87" s="440"/>
      <c r="K87" s="440"/>
      <c r="L87" s="440"/>
      <c r="M87" s="440"/>
      <c r="N87" s="440"/>
      <c r="O87" s="440"/>
      <c r="P87" s="440"/>
      <c r="Q87" s="440"/>
      <c r="R87" s="440"/>
      <c r="S87" s="440"/>
      <c r="T87" s="440"/>
      <c r="U87" s="440"/>
      <c r="V87" s="440"/>
      <c r="W87" s="440"/>
      <c r="X87" s="440"/>
      <c r="Y87" s="440"/>
      <c r="Z87" s="440"/>
      <c r="AA87" s="440"/>
      <c r="AB87" s="440"/>
      <c r="AC87" s="440"/>
      <c r="AD87" s="440"/>
      <c r="AE87" s="440"/>
      <c r="AF87" s="440"/>
      <c r="AG87" s="440"/>
      <c r="AH87" s="440"/>
      <c r="AI87" s="440"/>
    </row>
    <row r="88" spans="3:35">
      <c r="C88" s="440"/>
      <c r="D88" s="440"/>
      <c r="E88" s="440"/>
      <c r="F88" s="440"/>
      <c r="G88" s="440"/>
      <c r="H88" s="440"/>
      <c r="I88" s="440"/>
      <c r="J88" s="440"/>
      <c r="K88" s="440"/>
      <c r="L88" s="440"/>
      <c r="M88" s="440"/>
      <c r="N88" s="440"/>
      <c r="O88" s="440"/>
      <c r="P88" s="440"/>
      <c r="Q88" s="440"/>
      <c r="R88" s="440"/>
      <c r="S88" s="440"/>
      <c r="T88" s="440"/>
      <c r="U88" s="440"/>
      <c r="V88" s="440"/>
      <c r="W88" s="440"/>
      <c r="X88" s="440"/>
      <c r="Y88" s="440"/>
      <c r="Z88" s="440"/>
      <c r="AA88" s="440"/>
      <c r="AB88" s="440"/>
      <c r="AC88" s="440"/>
      <c r="AD88" s="440"/>
      <c r="AE88" s="440"/>
      <c r="AF88" s="440"/>
      <c r="AG88" s="440"/>
      <c r="AH88" s="440"/>
      <c r="AI88" s="440"/>
    </row>
    <row r="89" spans="3:35">
      <c r="C89" s="440"/>
      <c r="D89" s="440"/>
      <c r="E89" s="440"/>
      <c r="F89" s="440"/>
      <c r="G89" s="440"/>
      <c r="H89" s="440"/>
      <c r="I89" s="440"/>
      <c r="J89" s="440"/>
      <c r="K89" s="440"/>
      <c r="L89" s="440"/>
      <c r="M89" s="440"/>
      <c r="N89" s="440"/>
      <c r="O89" s="440"/>
      <c r="P89" s="440"/>
      <c r="Q89" s="440"/>
      <c r="R89" s="440"/>
      <c r="S89" s="440"/>
      <c r="T89" s="440"/>
      <c r="U89" s="440"/>
      <c r="V89" s="440"/>
      <c r="W89" s="440"/>
      <c r="X89" s="440"/>
      <c r="Y89" s="440"/>
      <c r="Z89" s="440"/>
      <c r="AA89" s="440"/>
      <c r="AB89" s="440"/>
      <c r="AC89" s="440"/>
      <c r="AD89" s="440"/>
      <c r="AE89" s="440"/>
      <c r="AF89" s="440"/>
      <c r="AG89" s="440"/>
      <c r="AH89" s="440"/>
      <c r="AI89" s="440"/>
    </row>
    <row r="90" spans="3:35">
      <c r="C90" s="440"/>
      <c r="D90" s="440"/>
      <c r="E90" s="440"/>
      <c r="F90" s="440"/>
      <c r="G90" s="440"/>
      <c r="H90" s="440"/>
      <c r="I90" s="440"/>
      <c r="J90" s="440"/>
      <c r="K90" s="440"/>
      <c r="L90" s="440"/>
      <c r="M90" s="440"/>
      <c r="N90" s="440"/>
      <c r="O90" s="440"/>
      <c r="P90" s="440"/>
      <c r="Q90" s="440"/>
      <c r="R90" s="440"/>
      <c r="S90" s="440"/>
      <c r="T90" s="440"/>
      <c r="U90" s="440"/>
      <c r="V90" s="440"/>
      <c r="W90" s="440"/>
      <c r="X90" s="440"/>
      <c r="Y90" s="440"/>
      <c r="Z90" s="440"/>
      <c r="AA90" s="440"/>
      <c r="AB90" s="440"/>
      <c r="AC90" s="440"/>
      <c r="AD90" s="440"/>
      <c r="AE90" s="440"/>
      <c r="AF90" s="440"/>
      <c r="AG90" s="440"/>
      <c r="AH90" s="440"/>
      <c r="AI90" s="440"/>
    </row>
    <row r="91" spans="3:35">
      <c r="C91" s="440"/>
      <c r="D91" s="440"/>
      <c r="E91" s="440"/>
      <c r="F91" s="440"/>
      <c r="G91" s="440"/>
      <c r="H91" s="440"/>
      <c r="I91" s="440"/>
      <c r="J91" s="440"/>
      <c r="K91" s="440"/>
      <c r="L91" s="440"/>
      <c r="M91" s="440"/>
      <c r="N91" s="440"/>
      <c r="O91" s="440"/>
      <c r="P91" s="440"/>
      <c r="Q91" s="440"/>
      <c r="R91" s="440"/>
      <c r="S91" s="440"/>
      <c r="T91" s="440"/>
      <c r="U91" s="440"/>
      <c r="V91" s="440"/>
      <c r="W91" s="440"/>
      <c r="X91" s="440"/>
      <c r="Y91" s="440"/>
      <c r="Z91" s="440"/>
      <c r="AA91" s="440"/>
      <c r="AB91" s="440"/>
      <c r="AC91" s="440"/>
      <c r="AD91" s="440"/>
      <c r="AE91" s="440"/>
      <c r="AF91" s="440"/>
      <c r="AG91" s="440"/>
      <c r="AH91" s="440"/>
      <c r="AI91" s="440"/>
    </row>
    <row r="92" spans="3:35">
      <c r="C92" s="440"/>
      <c r="D92" s="440"/>
      <c r="E92" s="440"/>
      <c r="F92" s="440"/>
      <c r="G92" s="440"/>
      <c r="H92" s="440"/>
      <c r="I92" s="440"/>
      <c r="J92" s="440"/>
      <c r="K92" s="440"/>
      <c r="L92" s="440"/>
      <c r="M92" s="440"/>
      <c r="N92" s="440"/>
      <c r="O92" s="440"/>
      <c r="P92" s="440"/>
      <c r="Q92" s="440"/>
      <c r="R92" s="440"/>
      <c r="S92" s="440"/>
      <c r="T92" s="440"/>
      <c r="U92" s="440"/>
      <c r="V92" s="440"/>
      <c r="W92" s="440"/>
      <c r="X92" s="440"/>
      <c r="Y92" s="440"/>
      <c r="Z92" s="440"/>
      <c r="AA92" s="440"/>
      <c r="AB92" s="440"/>
      <c r="AC92" s="440"/>
      <c r="AD92" s="440"/>
      <c r="AE92" s="440"/>
      <c r="AF92" s="440"/>
      <c r="AG92" s="440"/>
      <c r="AH92" s="440"/>
      <c r="AI92" s="440"/>
    </row>
    <row r="93" spans="3:35">
      <c r="C93" s="440"/>
      <c r="D93" s="440"/>
      <c r="E93" s="440"/>
      <c r="F93" s="440"/>
      <c r="G93" s="440"/>
      <c r="H93" s="440"/>
      <c r="I93" s="440"/>
      <c r="J93" s="440"/>
      <c r="K93" s="440"/>
      <c r="L93" s="440"/>
      <c r="M93" s="440"/>
      <c r="N93" s="440"/>
      <c r="O93" s="440"/>
      <c r="P93" s="440"/>
      <c r="Q93" s="440"/>
      <c r="R93" s="440"/>
      <c r="S93" s="440"/>
      <c r="T93" s="440"/>
      <c r="U93" s="440"/>
      <c r="V93" s="440"/>
      <c r="W93" s="440"/>
      <c r="X93" s="440"/>
      <c r="Y93" s="440"/>
      <c r="Z93" s="440"/>
      <c r="AA93" s="440"/>
      <c r="AB93" s="440"/>
      <c r="AC93" s="440"/>
      <c r="AD93" s="440"/>
      <c r="AE93" s="440"/>
      <c r="AF93" s="440"/>
      <c r="AG93" s="440"/>
      <c r="AH93" s="440"/>
      <c r="AI93" s="440"/>
    </row>
    <row r="94" spans="3:35">
      <c r="C94" s="440"/>
      <c r="D94" s="440"/>
      <c r="E94" s="440"/>
      <c r="F94" s="440"/>
      <c r="G94" s="440"/>
      <c r="H94" s="440"/>
      <c r="I94" s="440"/>
      <c r="J94" s="440"/>
      <c r="K94" s="440"/>
      <c r="L94" s="440"/>
      <c r="M94" s="440"/>
      <c r="N94" s="440"/>
      <c r="O94" s="440"/>
      <c r="P94" s="440"/>
      <c r="Q94" s="440"/>
      <c r="R94" s="440"/>
      <c r="S94" s="440"/>
      <c r="T94" s="440"/>
      <c r="U94" s="440"/>
      <c r="V94" s="440"/>
      <c r="W94" s="440"/>
      <c r="X94" s="440"/>
      <c r="Y94" s="440"/>
      <c r="Z94" s="440"/>
      <c r="AA94" s="440"/>
      <c r="AB94" s="440"/>
      <c r="AC94" s="440"/>
      <c r="AD94" s="440"/>
      <c r="AE94" s="440"/>
      <c r="AF94" s="440"/>
      <c r="AG94" s="440"/>
      <c r="AH94" s="440"/>
      <c r="AI94" s="440"/>
    </row>
    <row r="95" spans="3:35">
      <c r="C95" s="440"/>
      <c r="D95" s="440"/>
      <c r="E95" s="440"/>
      <c r="F95" s="440"/>
      <c r="G95" s="440"/>
      <c r="H95" s="440"/>
      <c r="I95" s="440"/>
      <c r="J95" s="440"/>
      <c r="K95" s="440"/>
      <c r="L95" s="440"/>
      <c r="M95" s="440"/>
      <c r="N95" s="440"/>
      <c r="O95" s="440"/>
      <c r="P95" s="440"/>
      <c r="Q95" s="440"/>
      <c r="R95" s="440"/>
      <c r="S95" s="440"/>
      <c r="T95" s="440"/>
      <c r="U95" s="440"/>
      <c r="V95" s="440"/>
      <c r="W95" s="440"/>
      <c r="X95" s="440"/>
      <c r="Y95" s="440"/>
      <c r="Z95" s="440"/>
      <c r="AA95" s="440"/>
      <c r="AB95" s="440"/>
      <c r="AC95" s="440"/>
      <c r="AD95" s="440"/>
      <c r="AE95" s="440"/>
      <c r="AF95" s="440"/>
      <c r="AG95" s="440"/>
      <c r="AH95" s="440"/>
      <c r="AI95" s="440"/>
    </row>
    <row r="96" spans="3:35">
      <c r="C96" s="440"/>
      <c r="D96" s="440"/>
      <c r="E96" s="440"/>
      <c r="F96" s="440"/>
      <c r="G96" s="440"/>
      <c r="H96" s="440"/>
      <c r="I96" s="440"/>
      <c r="J96" s="440"/>
      <c r="K96" s="440"/>
      <c r="L96" s="440"/>
      <c r="M96" s="440"/>
      <c r="N96" s="440"/>
      <c r="O96" s="440"/>
      <c r="P96" s="440"/>
      <c r="Q96" s="440"/>
      <c r="R96" s="440"/>
      <c r="S96" s="440"/>
      <c r="T96" s="440"/>
      <c r="U96" s="440"/>
      <c r="V96" s="440"/>
      <c r="W96" s="440"/>
      <c r="X96" s="440"/>
      <c r="Y96" s="440"/>
      <c r="Z96" s="440"/>
      <c r="AA96" s="440"/>
      <c r="AB96" s="440"/>
      <c r="AC96" s="440"/>
      <c r="AD96" s="440"/>
      <c r="AE96" s="440"/>
      <c r="AF96" s="440"/>
      <c r="AG96" s="440"/>
      <c r="AH96" s="440"/>
      <c r="AI96" s="440"/>
    </row>
    <row r="97" spans="3:35">
      <c r="C97" s="440"/>
      <c r="D97" s="440"/>
      <c r="E97" s="440"/>
      <c r="F97" s="440"/>
      <c r="G97" s="440"/>
      <c r="H97" s="440"/>
      <c r="I97" s="440"/>
      <c r="J97" s="440"/>
      <c r="K97" s="440"/>
      <c r="L97" s="440"/>
      <c r="M97" s="440"/>
      <c r="N97" s="440"/>
      <c r="O97" s="440"/>
      <c r="P97" s="440"/>
      <c r="Q97" s="440"/>
      <c r="R97" s="440"/>
      <c r="S97" s="440"/>
      <c r="T97" s="440"/>
      <c r="U97" s="440"/>
      <c r="V97" s="440"/>
      <c r="W97" s="440"/>
      <c r="X97" s="440"/>
      <c r="Y97" s="440"/>
      <c r="Z97" s="440"/>
      <c r="AA97" s="440"/>
      <c r="AB97" s="440"/>
      <c r="AC97" s="440"/>
      <c r="AD97" s="440"/>
      <c r="AE97" s="440"/>
      <c r="AF97" s="440"/>
      <c r="AG97" s="440"/>
      <c r="AH97" s="440"/>
      <c r="AI97" s="440"/>
    </row>
    <row r="98" spans="3:35">
      <c r="C98" s="440"/>
      <c r="D98" s="440"/>
      <c r="E98" s="440"/>
      <c r="F98" s="440"/>
      <c r="G98" s="440"/>
      <c r="H98" s="440"/>
      <c r="I98" s="440"/>
      <c r="J98" s="440"/>
      <c r="K98" s="440"/>
      <c r="L98" s="440"/>
      <c r="M98" s="440"/>
      <c r="N98" s="440"/>
      <c r="O98" s="440"/>
      <c r="P98" s="440"/>
      <c r="Q98" s="440"/>
      <c r="R98" s="440"/>
      <c r="S98" s="440"/>
      <c r="T98" s="440"/>
      <c r="U98" s="440"/>
      <c r="V98" s="440"/>
      <c r="W98" s="440"/>
      <c r="X98" s="440"/>
      <c r="Y98" s="440"/>
      <c r="Z98" s="440"/>
      <c r="AA98" s="440"/>
      <c r="AB98" s="440"/>
      <c r="AC98" s="440"/>
      <c r="AD98" s="440"/>
      <c r="AE98" s="440"/>
      <c r="AF98" s="440"/>
      <c r="AG98" s="440"/>
      <c r="AH98" s="440"/>
      <c r="AI98" s="440"/>
    </row>
    <row r="99" spans="3:35">
      <c r="C99" s="440"/>
      <c r="D99" s="440"/>
      <c r="E99" s="440"/>
      <c r="F99" s="440"/>
      <c r="G99" s="440"/>
      <c r="H99" s="440"/>
      <c r="I99" s="440"/>
      <c r="J99" s="440"/>
      <c r="K99" s="440"/>
      <c r="L99" s="440"/>
      <c r="M99" s="440"/>
      <c r="N99" s="440"/>
      <c r="O99" s="440"/>
      <c r="P99" s="440"/>
      <c r="Q99" s="440"/>
      <c r="R99" s="440"/>
      <c r="S99" s="440"/>
      <c r="T99" s="440"/>
      <c r="U99" s="440"/>
      <c r="V99" s="440"/>
      <c r="W99" s="440"/>
      <c r="X99" s="440"/>
      <c r="Y99" s="440"/>
      <c r="Z99" s="440"/>
      <c r="AA99" s="440"/>
      <c r="AB99" s="440"/>
      <c r="AC99" s="440"/>
      <c r="AD99" s="440"/>
      <c r="AE99" s="440"/>
      <c r="AF99" s="440"/>
      <c r="AG99" s="440"/>
      <c r="AH99" s="440"/>
      <c r="AI99" s="440"/>
    </row>
    <row r="100" spans="3:35">
      <c r="C100" s="440"/>
      <c r="D100" s="440"/>
      <c r="E100" s="440"/>
      <c r="F100" s="440"/>
      <c r="G100" s="440"/>
      <c r="H100" s="440"/>
      <c r="I100" s="440"/>
      <c r="J100" s="440"/>
      <c r="K100" s="440"/>
      <c r="L100" s="440"/>
      <c r="M100" s="440"/>
      <c r="N100" s="440"/>
      <c r="O100" s="440"/>
      <c r="P100" s="440"/>
      <c r="Q100" s="440"/>
      <c r="R100" s="440"/>
      <c r="S100" s="440"/>
      <c r="T100" s="440"/>
      <c r="U100" s="440"/>
      <c r="V100" s="440"/>
      <c r="W100" s="440"/>
      <c r="X100" s="440"/>
      <c r="Y100" s="440"/>
      <c r="Z100" s="440"/>
      <c r="AA100" s="440"/>
      <c r="AB100" s="440"/>
      <c r="AC100" s="440"/>
      <c r="AD100" s="440"/>
      <c r="AE100" s="440"/>
      <c r="AF100" s="440"/>
      <c r="AG100" s="440"/>
      <c r="AH100" s="440"/>
      <c r="AI100" s="440"/>
    </row>
    <row r="101" spans="3:35">
      <c r="C101" s="440"/>
      <c r="D101" s="440"/>
      <c r="E101" s="440"/>
      <c r="F101" s="440"/>
      <c r="G101" s="440"/>
      <c r="H101" s="440"/>
      <c r="I101" s="440"/>
      <c r="J101" s="440"/>
      <c r="K101" s="440"/>
      <c r="L101" s="440"/>
      <c r="M101" s="440"/>
      <c r="N101" s="440"/>
      <c r="O101" s="440"/>
      <c r="P101" s="440"/>
      <c r="Q101" s="440"/>
      <c r="R101" s="440"/>
      <c r="S101" s="440"/>
      <c r="T101" s="440"/>
      <c r="U101" s="440"/>
      <c r="V101" s="440"/>
      <c r="W101" s="440"/>
      <c r="X101" s="440"/>
      <c r="Y101" s="440"/>
      <c r="Z101" s="440"/>
      <c r="AA101" s="440"/>
      <c r="AB101" s="440"/>
      <c r="AC101" s="440"/>
      <c r="AD101" s="440"/>
      <c r="AE101" s="440"/>
      <c r="AF101" s="440"/>
      <c r="AG101" s="440"/>
      <c r="AH101" s="440"/>
      <c r="AI101" s="440"/>
    </row>
    <row r="102" spans="3:35">
      <c r="C102" s="440"/>
      <c r="D102" s="440"/>
      <c r="E102" s="440"/>
      <c r="F102" s="440"/>
      <c r="G102" s="440"/>
      <c r="H102" s="440"/>
      <c r="I102" s="440"/>
      <c r="J102" s="440"/>
      <c r="K102" s="440"/>
      <c r="L102" s="440"/>
      <c r="M102" s="440"/>
      <c r="N102" s="440"/>
      <c r="O102" s="440"/>
      <c r="P102" s="440"/>
      <c r="Q102" s="440"/>
      <c r="R102" s="440"/>
      <c r="S102" s="440"/>
      <c r="T102" s="440"/>
      <c r="U102" s="440"/>
      <c r="V102" s="440"/>
      <c r="W102" s="440"/>
      <c r="X102" s="440"/>
      <c r="Y102" s="440"/>
      <c r="Z102" s="440"/>
      <c r="AA102" s="440"/>
      <c r="AB102" s="440"/>
      <c r="AC102" s="440"/>
      <c r="AD102" s="440"/>
      <c r="AE102" s="440"/>
      <c r="AF102" s="440"/>
      <c r="AG102" s="440"/>
      <c r="AH102" s="440"/>
      <c r="AI102" s="440"/>
    </row>
    <row r="103" spans="3:35">
      <c r="C103" s="440"/>
      <c r="D103" s="440"/>
      <c r="E103" s="440"/>
      <c r="F103" s="440"/>
      <c r="G103" s="440"/>
      <c r="H103" s="440"/>
      <c r="I103" s="440"/>
      <c r="J103" s="440"/>
      <c r="K103" s="440"/>
      <c r="L103" s="440"/>
      <c r="M103" s="440"/>
      <c r="N103" s="440"/>
      <c r="O103" s="440"/>
      <c r="P103" s="440"/>
      <c r="Q103" s="440"/>
      <c r="R103" s="440"/>
      <c r="S103" s="440"/>
      <c r="T103" s="440"/>
      <c r="U103" s="440"/>
      <c r="V103" s="440"/>
      <c r="W103" s="440"/>
      <c r="X103" s="440"/>
      <c r="Y103" s="440"/>
      <c r="Z103" s="440"/>
      <c r="AA103" s="440"/>
      <c r="AB103" s="440"/>
      <c r="AC103" s="440"/>
      <c r="AD103" s="440"/>
      <c r="AE103" s="440"/>
      <c r="AF103" s="440"/>
      <c r="AG103" s="440"/>
      <c r="AH103" s="440"/>
      <c r="AI103" s="440"/>
    </row>
    <row r="104" spans="3:35">
      <c r="C104" s="440"/>
      <c r="D104" s="440"/>
      <c r="E104" s="440"/>
      <c r="F104" s="440"/>
      <c r="G104" s="440"/>
      <c r="H104" s="440"/>
      <c r="I104" s="440"/>
      <c r="J104" s="440"/>
      <c r="K104" s="440"/>
      <c r="L104" s="440"/>
      <c r="M104" s="440"/>
      <c r="N104" s="440"/>
      <c r="O104" s="440"/>
      <c r="P104" s="440"/>
      <c r="Q104" s="440"/>
      <c r="R104" s="440"/>
      <c r="S104" s="440"/>
      <c r="T104" s="440"/>
      <c r="U104" s="440"/>
      <c r="V104" s="440"/>
      <c r="W104" s="440"/>
      <c r="X104" s="440"/>
      <c r="Y104" s="440"/>
      <c r="Z104" s="440"/>
      <c r="AA104" s="440"/>
      <c r="AB104" s="440"/>
      <c r="AC104" s="440"/>
      <c r="AD104" s="440"/>
      <c r="AE104" s="440"/>
      <c r="AF104" s="440"/>
      <c r="AG104" s="440"/>
      <c r="AH104" s="440"/>
      <c r="AI104" s="440"/>
    </row>
    <row r="105" spans="3:35">
      <c r="C105" s="440"/>
      <c r="D105" s="440"/>
      <c r="E105" s="440"/>
      <c r="F105" s="440"/>
      <c r="G105" s="440"/>
      <c r="H105" s="440"/>
      <c r="I105" s="440"/>
      <c r="J105" s="440"/>
      <c r="K105" s="440"/>
      <c r="L105" s="440"/>
      <c r="M105" s="440"/>
      <c r="N105" s="440"/>
      <c r="O105" s="440"/>
      <c r="P105" s="440"/>
      <c r="Q105" s="440"/>
      <c r="R105" s="440"/>
      <c r="S105" s="440"/>
      <c r="T105" s="440"/>
      <c r="U105" s="440"/>
      <c r="V105" s="440"/>
      <c r="W105" s="440"/>
      <c r="X105" s="440"/>
      <c r="Y105" s="440"/>
      <c r="Z105" s="440"/>
      <c r="AA105" s="440"/>
      <c r="AB105" s="440"/>
      <c r="AC105" s="440"/>
      <c r="AD105" s="440"/>
      <c r="AE105" s="440"/>
      <c r="AF105" s="440"/>
      <c r="AG105" s="440"/>
      <c r="AH105" s="440"/>
      <c r="AI105" s="440"/>
    </row>
    <row r="106" spans="3:35">
      <c r="C106" s="440"/>
      <c r="D106" s="440"/>
      <c r="E106" s="440"/>
      <c r="F106" s="440"/>
      <c r="G106" s="440"/>
      <c r="H106" s="440"/>
      <c r="I106" s="440"/>
      <c r="J106" s="440"/>
      <c r="K106" s="440"/>
      <c r="L106" s="440"/>
      <c r="M106" s="440"/>
      <c r="N106" s="440"/>
      <c r="O106" s="440"/>
      <c r="P106" s="440"/>
      <c r="Q106" s="440"/>
      <c r="R106" s="440"/>
      <c r="S106" s="440"/>
      <c r="T106" s="440"/>
      <c r="U106" s="440"/>
      <c r="V106" s="440"/>
      <c r="W106" s="440"/>
      <c r="X106" s="440"/>
      <c r="Y106" s="440"/>
      <c r="Z106" s="440"/>
      <c r="AA106" s="440"/>
      <c r="AB106" s="440"/>
      <c r="AC106" s="440"/>
      <c r="AD106" s="440"/>
      <c r="AE106" s="440"/>
      <c r="AF106" s="440"/>
      <c r="AG106" s="440"/>
      <c r="AH106" s="440"/>
      <c r="AI106" s="440"/>
    </row>
    <row r="107" spans="3:35">
      <c r="C107" s="440"/>
      <c r="D107" s="440"/>
      <c r="E107" s="440"/>
      <c r="F107" s="440"/>
      <c r="G107" s="440"/>
      <c r="H107" s="440"/>
      <c r="I107" s="440"/>
      <c r="J107" s="440"/>
      <c r="K107" s="440"/>
      <c r="L107" s="440"/>
      <c r="M107" s="440"/>
      <c r="N107" s="440"/>
      <c r="O107" s="440"/>
      <c r="P107" s="440"/>
      <c r="Q107" s="440"/>
      <c r="R107" s="440"/>
      <c r="S107" s="440"/>
      <c r="T107" s="440"/>
      <c r="U107" s="440"/>
      <c r="V107" s="440"/>
      <c r="W107" s="440"/>
      <c r="X107" s="440"/>
      <c r="Y107" s="440"/>
      <c r="Z107" s="440"/>
      <c r="AA107" s="440"/>
      <c r="AB107" s="440"/>
      <c r="AC107" s="440"/>
      <c r="AD107" s="440"/>
      <c r="AE107" s="440"/>
      <c r="AF107" s="440"/>
      <c r="AG107" s="440"/>
      <c r="AH107" s="440"/>
      <c r="AI107" s="440"/>
    </row>
    <row r="108" spans="3:35">
      <c r="C108" s="440"/>
      <c r="D108" s="440"/>
      <c r="E108" s="440"/>
      <c r="F108" s="440"/>
      <c r="G108" s="440"/>
      <c r="H108" s="440"/>
      <c r="I108" s="440"/>
      <c r="J108" s="440"/>
      <c r="K108" s="440"/>
      <c r="L108" s="440"/>
      <c r="M108" s="440"/>
      <c r="N108" s="440"/>
      <c r="O108" s="440"/>
      <c r="P108" s="440"/>
      <c r="Q108" s="440"/>
      <c r="R108" s="440"/>
      <c r="S108" s="440"/>
      <c r="T108" s="440"/>
      <c r="U108" s="440"/>
      <c r="V108" s="440"/>
      <c r="W108" s="440"/>
      <c r="X108" s="440"/>
      <c r="Y108" s="440"/>
      <c r="Z108" s="440"/>
      <c r="AA108" s="440"/>
      <c r="AB108" s="440"/>
      <c r="AC108" s="440"/>
      <c r="AD108" s="440"/>
      <c r="AE108" s="440"/>
      <c r="AF108" s="440"/>
      <c r="AG108" s="440"/>
      <c r="AH108" s="440"/>
      <c r="AI108" s="440"/>
    </row>
    <row r="109" spans="3:35">
      <c r="C109" s="440"/>
      <c r="D109" s="440"/>
      <c r="E109" s="440"/>
      <c r="F109" s="440"/>
      <c r="G109" s="440"/>
      <c r="H109" s="440"/>
      <c r="I109" s="440"/>
      <c r="J109" s="440"/>
      <c r="K109" s="440"/>
      <c r="L109" s="440"/>
      <c r="M109" s="440"/>
      <c r="N109" s="440"/>
      <c r="O109" s="440"/>
      <c r="P109" s="440"/>
      <c r="Q109" s="440"/>
      <c r="R109" s="440"/>
      <c r="S109" s="440"/>
      <c r="T109" s="440"/>
      <c r="U109" s="440"/>
      <c r="V109" s="440"/>
      <c r="W109" s="440"/>
      <c r="X109" s="440"/>
      <c r="Y109" s="440"/>
      <c r="Z109" s="440"/>
      <c r="AA109" s="440"/>
      <c r="AB109" s="440"/>
      <c r="AC109" s="440"/>
      <c r="AD109" s="440"/>
      <c r="AE109" s="440"/>
      <c r="AF109" s="440"/>
      <c r="AG109" s="440"/>
      <c r="AH109" s="440"/>
      <c r="AI109" s="440"/>
    </row>
    <row r="110" spans="3:35">
      <c r="C110" s="440"/>
      <c r="D110" s="440"/>
      <c r="E110" s="440"/>
      <c r="F110" s="440"/>
      <c r="G110" s="440"/>
      <c r="H110" s="440"/>
      <c r="I110" s="440"/>
      <c r="J110" s="440"/>
      <c r="K110" s="440"/>
      <c r="L110" s="440"/>
      <c r="M110" s="440"/>
      <c r="N110" s="440"/>
      <c r="O110" s="440"/>
      <c r="P110" s="440"/>
      <c r="Q110" s="440"/>
      <c r="R110" s="440"/>
      <c r="S110" s="440"/>
      <c r="T110" s="440"/>
      <c r="U110" s="440"/>
      <c r="V110" s="440"/>
      <c r="W110" s="440"/>
      <c r="X110" s="440"/>
      <c r="Y110" s="440"/>
      <c r="Z110" s="440"/>
      <c r="AA110" s="440"/>
      <c r="AB110" s="440"/>
      <c r="AC110" s="440"/>
      <c r="AD110" s="440"/>
      <c r="AE110" s="440"/>
      <c r="AF110" s="440"/>
      <c r="AG110" s="440"/>
      <c r="AH110" s="440"/>
      <c r="AI110" s="440"/>
    </row>
    <row r="111" spans="3:35">
      <c r="C111" s="440"/>
      <c r="D111" s="440"/>
      <c r="E111" s="440"/>
      <c r="F111" s="440"/>
      <c r="G111" s="440"/>
      <c r="H111" s="440"/>
      <c r="I111" s="440"/>
      <c r="J111" s="440"/>
      <c r="K111" s="440"/>
      <c r="L111" s="440"/>
      <c r="M111" s="440"/>
      <c r="N111" s="440"/>
      <c r="O111" s="440"/>
      <c r="P111" s="440"/>
      <c r="Q111" s="440"/>
      <c r="R111" s="440"/>
      <c r="S111" s="440"/>
      <c r="T111" s="440"/>
      <c r="U111" s="440"/>
      <c r="V111" s="440"/>
      <c r="W111" s="440"/>
      <c r="X111" s="440"/>
      <c r="Y111" s="440"/>
      <c r="Z111" s="440"/>
      <c r="AA111" s="440"/>
      <c r="AB111" s="440"/>
      <c r="AC111" s="440"/>
      <c r="AD111" s="440"/>
      <c r="AE111" s="440"/>
      <c r="AF111" s="440"/>
      <c r="AG111" s="440"/>
      <c r="AH111" s="440"/>
      <c r="AI111" s="440"/>
    </row>
    <row r="112" spans="3:35">
      <c r="C112" s="440"/>
      <c r="D112" s="440"/>
      <c r="E112" s="440"/>
      <c r="F112" s="440"/>
      <c r="G112" s="440"/>
      <c r="H112" s="440"/>
      <c r="I112" s="440"/>
      <c r="J112" s="440"/>
      <c r="K112" s="440"/>
      <c r="L112" s="440"/>
      <c r="M112" s="440"/>
      <c r="N112" s="440"/>
      <c r="O112" s="440"/>
      <c r="P112" s="440"/>
      <c r="Q112" s="440"/>
      <c r="R112" s="440"/>
      <c r="S112" s="440"/>
      <c r="T112" s="440"/>
      <c r="U112" s="440"/>
      <c r="V112" s="440"/>
      <c r="W112" s="440"/>
      <c r="X112" s="440"/>
      <c r="Y112" s="440"/>
      <c r="Z112" s="440"/>
      <c r="AA112" s="440"/>
      <c r="AB112" s="440"/>
      <c r="AC112" s="440"/>
      <c r="AD112" s="440"/>
      <c r="AE112" s="440"/>
      <c r="AF112" s="440"/>
      <c r="AG112" s="440"/>
      <c r="AH112" s="440"/>
      <c r="AI112" s="440"/>
    </row>
    <row r="113" spans="3:35">
      <c r="C113" s="440"/>
      <c r="D113" s="440"/>
      <c r="E113" s="440"/>
      <c r="F113" s="440"/>
      <c r="G113" s="440"/>
      <c r="H113" s="440"/>
      <c r="I113" s="440"/>
      <c r="J113" s="440"/>
      <c r="K113" s="440"/>
      <c r="L113" s="440"/>
      <c r="M113" s="440"/>
      <c r="N113" s="440"/>
      <c r="O113" s="440"/>
      <c r="P113" s="440"/>
      <c r="Q113" s="440"/>
      <c r="R113" s="440"/>
      <c r="S113" s="440"/>
      <c r="T113" s="440"/>
      <c r="U113" s="440"/>
      <c r="V113" s="440"/>
      <c r="W113" s="440"/>
      <c r="X113" s="440"/>
      <c r="Y113" s="440"/>
      <c r="Z113" s="440"/>
      <c r="AA113" s="440"/>
      <c r="AB113" s="440"/>
      <c r="AC113" s="440"/>
      <c r="AD113" s="440"/>
      <c r="AE113" s="440"/>
      <c r="AF113" s="440"/>
      <c r="AG113" s="440"/>
      <c r="AH113" s="440"/>
      <c r="AI113" s="440"/>
    </row>
    <row r="114" spans="3:35">
      <c r="C114" s="440"/>
      <c r="D114" s="440"/>
      <c r="E114" s="440"/>
      <c r="F114" s="440"/>
      <c r="G114" s="440"/>
      <c r="H114" s="440"/>
      <c r="I114" s="440"/>
      <c r="J114" s="440"/>
      <c r="K114" s="440"/>
      <c r="L114" s="440"/>
      <c r="M114" s="440"/>
      <c r="N114" s="440"/>
      <c r="O114" s="440"/>
      <c r="P114" s="440"/>
      <c r="Q114" s="440"/>
      <c r="R114" s="440"/>
      <c r="S114" s="440"/>
      <c r="T114" s="440"/>
      <c r="U114" s="440"/>
      <c r="V114" s="440"/>
      <c r="W114" s="440"/>
      <c r="X114" s="440"/>
      <c r="Y114" s="440"/>
      <c r="Z114" s="440"/>
      <c r="AA114" s="440"/>
      <c r="AB114" s="440"/>
      <c r="AC114" s="440"/>
      <c r="AD114" s="440"/>
      <c r="AE114" s="440"/>
      <c r="AF114" s="440"/>
      <c r="AG114" s="440"/>
      <c r="AH114" s="440"/>
      <c r="AI114" s="440"/>
    </row>
    <row r="115" spans="3:35">
      <c r="C115" s="440"/>
      <c r="D115" s="440"/>
      <c r="E115" s="440"/>
      <c r="F115" s="440"/>
      <c r="G115" s="440"/>
      <c r="H115" s="440"/>
      <c r="I115" s="440"/>
      <c r="J115" s="440"/>
      <c r="K115" s="440"/>
      <c r="L115" s="440"/>
      <c r="M115" s="440"/>
      <c r="N115" s="440"/>
      <c r="O115" s="440"/>
      <c r="P115" s="440"/>
      <c r="Q115" s="440"/>
      <c r="R115" s="440"/>
      <c r="S115" s="440"/>
      <c r="T115" s="440"/>
      <c r="U115" s="440"/>
      <c r="V115" s="440"/>
      <c r="W115" s="440"/>
      <c r="X115" s="440"/>
      <c r="Y115" s="440"/>
      <c r="Z115" s="440"/>
      <c r="AA115" s="440"/>
      <c r="AB115" s="440"/>
      <c r="AC115" s="440"/>
      <c r="AD115" s="440"/>
      <c r="AE115" s="440"/>
      <c r="AF115" s="440"/>
      <c r="AG115" s="440"/>
      <c r="AH115" s="440"/>
      <c r="AI115" s="440"/>
    </row>
    <row r="116" spans="3:35">
      <c r="C116" s="440"/>
      <c r="D116" s="440"/>
      <c r="E116" s="440"/>
      <c r="F116" s="440"/>
      <c r="G116" s="440"/>
      <c r="H116" s="440"/>
      <c r="I116" s="440"/>
      <c r="J116" s="440"/>
      <c r="K116" s="440"/>
      <c r="L116" s="440"/>
      <c r="M116" s="440"/>
      <c r="N116" s="440"/>
      <c r="O116" s="440"/>
      <c r="P116" s="440"/>
      <c r="Q116" s="440"/>
      <c r="R116" s="440"/>
      <c r="S116" s="440"/>
      <c r="T116" s="440"/>
      <c r="U116" s="440"/>
      <c r="V116" s="440"/>
      <c r="W116" s="440"/>
      <c r="X116" s="440"/>
      <c r="Y116" s="440"/>
      <c r="Z116" s="440"/>
      <c r="AA116" s="440"/>
      <c r="AB116" s="440"/>
      <c r="AC116" s="440"/>
      <c r="AD116" s="440"/>
      <c r="AE116" s="440"/>
      <c r="AF116" s="440"/>
      <c r="AG116" s="440"/>
      <c r="AH116" s="440"/>
      <c r="AI116" s="440"/>
    </row>
    <row r="117" spans="3:35">
      <c r="C117" s="440"/>
      <c r="D117" s="440"/>
      <c r="E117" s="440"/>
      <c r="F117" s="440"/>
      <c r="G117" s="440"/>
      <c r="H117" s="440"/>
      <c r="I117" s="440"/>
      <c r="J117" s="440"/>
      <c r="K117" s="440"/>
      <c r="L117" s="440"/>
      <c r="M117" s="440"/>
      <c r="N117" s="440"/>
      <c r="O117" s="440"/>
      <c r="P117" s="440"/>
      <c r="Q117" s="440"/>
      <c r="R117" s="440"/>
      <c r="S117" s="440"/>
      <c r="T117" s="440"/>
      <c r="U117" s="440"/>
      <c r="V117" s="440"/>
      <c r="W117" s="440"/>
      <c r="X117" s="440"/>
      <c r="Y117" s="440"/>
      <c r="Z117" s="440"/>
      <c r="AA117" s="440"/>
      <c r="AB117" s="440"/>
      <c r="AC117" s="440"/>
      <c r="AD117" s="440"/>
      <c r="AE117" s="440"/>
      <c r="AF117" s="440"/>
      <c r="AG117" s="440"/>
      <c r="AH117" s="440"/>
      <c r="AI117" s="440"/>
    </row>
    <row r="118" spans="3:35">
      <c r="C118" s="440"/>
      <c r="D118" s="440"/>
      <c r="E118" s="440"/>
      <c r="F118" s="440"/>
      <c r="G118" s="440"/>
      <c r="H118" s="440"/>
      <c r="I118" s="440"/>
      <c r="J118" s="440"/>
      <c r="K118" s="440"/>
      <c r="L118" s="440"/>
      <c r="M118" s="440"/>
      <c r="N118" s="440"/>
      <c r="O118" s="440"/>
      <c r="P118" s="440"/>
      <c r="Q118" s="440"/>
      <c r="R118" s="440"/>
      <c r="S118" s="440"/>
      <c r="T118" s="440"/>
      <c r="U118" s="440"/>
      <c r="V118" s="440"/>
      <c r="W118" s="440"/>
      <c r="X118" s="440"/>
      <c r="Y118" s="440"/>
      <c r="Z118" s="440"/>
      <c r="AA118" s="440"/>
      <c r="AB118" s="440"/>
      <c r="AC118" s="440"/>
      <c r="AD118" s="440"/>
      <c r="AE118" s="440"/>
      <c r="AF118" s="440"/>
      <c r="AG118" s="440"/>
      <c r="AH118" s="440"/>
      <c r="AI118" s="440"/>
    </row>
    <row r="119" spans="3:35">
      <c r="C119" s="440"/>
      <c r="D119" s="440"/>
      <c r="E119" s="440"/>
      <c r="F119" s="440"/>
      <c r="G119" s="440"/>
      <c r="H119" s="440"/>
      <c r="I119" s="440"/>
      <c r="J119" s="440"/>
      <c r="K119" s="440"/>
      <c r="L119" s="440"/>
      <c r="M119" s="440"/>
      <c r="N119" s="440"/>
      <c r="O119" s="440"/>
      <c r="P119" s="440"/>
      <c r="Q119" s="440"/>
      <c r="R119" s="440"/>
      <c r="S119" s="440"/>
      <c r="T119" s="440"/>
      <c r="U119" s="440"/>
      <c r="V119" s="440"/>
      <c r="W119" s="440"/>
      <c r="X119" s="440"/>
      <c r="Y119" s="440"/>
      <c r="Z119" s="440"/>
      <c r="AA119" s="440"/>
      <c r="AB119" s="440"/>
      <c r="AC119" s="440"/>
      <c r="AD119" s="440"/>
      <c r="AE119" s="440"/>
      <c r="AF119" s="440"/>
      <c r="AG119" s="440"/>
      <c r="AH119" s="440"/>
      <c r="AI119" s="440"/>
    </row>
    <row r="120" spans="3:35">
      <c r="C120" s="440"/>
      <c r="D120" s="440"/>
      <c r="E120" s="440"/>
      <c r="F120" s="440"/>
      <c r="G120" s="440"/>
      <c r="H120" s="440"/>
      <c r="I120" s="440"/>
      <c r="J120" s="440"/>
      <c r="K120" s="440"/>
      <c r="L120" s="440"/>
      <c r="M120" s="440"/>
      <c r="N120" s="440"/>
      <c r="O120" s="440"/>
      <c r="P120" s="440"/>
      <c r="Q120" s="440"/>
      <c r="R120" s="440"/>
      <c r="S120" s="440"/>
      <c r="T120" s="440"/>
      <c r="U120" s="440"/>
      <c r="V120" s="440"/>
      <c r="W120" s="440"/>
      <c r="X120" s="440"/>
      <c r="Y120" s="440"/>
      <c r="Z120" s="440"/>
      <c r="AA120" s="440"/>
      <c r="AB120" s="440"/>
      <c r="AC120" s="440"/>
      <c r="AD120" s="440"/>
      <c r="AE120" s="440"/>
      <c r="AF120" s="440"/>
      <c r="AG120" s="440"/>
      <c r="AH120" s="440"/>
      <c r="AI120" s="440"/>
    </row>
    <row r="121" spans="3:35">
      <c r="C121" s="440"/>
      <c r="D121" s="440"/>
      <c r="E121" s="440"/>
      <c r="F121" s="440"/>
      <c r="G121" s="440"/>
      <c r="H121" s="440"/>
      <c r="I121" s="440"/>
      <c r="J121" s="440"/>
      <c r="K121" s="440"/>
      <c r="L121" s="440"/>
      <c r="M121" s="440"/>
      <c r="N121" s="440"/>
      <c r="O121" s="440"/>
      <c r="P121" s="440"/>
      <c r="Q121" s="440"/>
      <c r="R121" s="440"/>
      <c r="S121" s="440"/>
      <c r="T121" s="440"/>
      <c r="U121" s="440"/>
      <c r="V121" s="440"/>
      <c r="W121" s="440"/>
      <c r="X121" s="440"/>
      <c r="Y121" s="440"/>
      <c r="Z121" s="440"/>
      <c r="AA121" s="440"/>
      <c r="AB121" s="440"/>
      <c r="AC121" s="440"/>
      <c r="AD121" s="440"/>
      <c r="AE121" s="440"/>
      <c r="AF121" s="440"/>
      <c r="AG121" s="440"/>
      <c r="AH121" s="440"/>
      <c r="AI121" s="440"/>
    </row>
    <row r="122" spans="3:35">
      <c r="C122" s="440"/>
      <c r="D122" s="440"/>
      <c r="E122" s="440"/>
      <c r="F122" s="440"/>
      <c r="G122" s="440"/>
      <c r="H122" s="440"/>
      <c r="I122" s="440"/>
      <c r="J122" s="440"/>
      <c r="K122" s="440"/>
      <c r="L122" s="440"/>
      <c r="M122" s="440"/>
      <c r="N122" s="440"/>
      <c r="O122" s="440"/>
      <c r="P122" s="440"/>
      <c r="Q122" s="440"/>
      <c r="R122" s="440"/>
      <c r="S122" s="440"/>
      <c r="T122" s="440"/>
      <c r="U122" s="440"/>
      <c r="V122" s="440"/>
      <c r="W122" s="440"/>
      <c r="X122" s="440"/>
      <c r="Y122" s="440"/>
      <c r="Z122" s="440"/>
      <c r="AA122" s="440"/>
      <c r="AB122" s="440"/>
      <c r="AC122" s="440"/>
      <c r="AD122" s="440"/>
      <c r="AE122" s="440"/>
      <c r="AF122" s="440"/>
      <c r="AG122" s="440"/>
      <c r="AH122" s="440"/>
      <c r="AI122" s="440"/>
    </row>
    <row r="123" spans="3:35">
      <c r="C123" s="440"/>
      <c r="D123" s="440"/>
      <c r="E123" s="440"/>
      <c r="F123" s="440"/>
      <c r="G123" s="440"/>
      <c r="H123" s="440"/>
      <c r="I123" s="440"/>
      <c r="J123" s="440"/>
      <c r="K123" s="440"/>
      <c r="L123" s="440"/>
      <c r="M123" s="440"/>
      <c r="N123" s="440"/>
      <c r="O123" s="440"/>
      <c r="P123" s="440"/>
      <c r="Q123" s="440"/>
      <c r="R123" s="440"/>
      <c r="S123" s="440"/>
      <c r="T123" s="440"/>
      <c r="U123" s="440"/>
      <c r="V123" s="440"/>
      <c r="W123" s="440"/>
      <c r="X123" s="440"/>
      <c r="Y123" s="440"/>
      <c r="Z123" s="440"/>
      <c r="AA123" s="440"/>
      <c r="AB123" s="440"/>
      <c r="AC123" s="440"/>
      <c r="AD123" s="440"/>
      <c r="AE123" s="440"/>
      <c r="AF123" s="440"/>
      <c r="AG123" s="440"/>
      <c r="AH123" s="440"/>
      <c r="AI123" s="440"/>
    </row>
    <row r="124" spans="3:35">
      <c r="C124" s="440"/>
      <c r="D124" s="440"/>
      <c r="E124" s="440"/>
      <c r="F124" s="440"/>
      <c r="G124" s="440"/>
      <c r="H124" s="440"/>
      <c r="I124" s="440"/>
      <c r="J124" s="440"/>
      <c r="K124" s="440"/>
      <c r="L124" s="440"/>
      <c r="M124" s="440"/>
      <c r="N124" s="440"/>
      <c r="O124" s="440"/>
      <c r="P124" s="440"/>
      <c r="Q124" s="440"/>
      <c r="R124" s="440"/>
      <c r="S124" s="440"/>
      <c r="T124" s="440"/>
      <c r="U124" s="440"/>
      <c r="V124" s="440"/>
      <c r="W124" s="440"/>
      <c r="X124" s="440"/>
      <c r="Y124" s="440"/>
      <c r="Z124" s="440"/>
      <c r="AA124" s="440"/>
      <c r="AB124" s="440"/>
      <c r="AC124" s="440"/>
      <c r="AD124" s="440"/>
      <c r="AE124" s="440"/>
      <c r="AF124" s="440"/>
      <c r="AG124" s="440"/>
      <c r="AH124" s="440"/>
      <c r="AI124" s="440"/>
    </row>
    <row r="125" spans="3:35">
      <c r="C125" s="440"/>
      <c r="D125" s="440"/>
      <c r="E125" s="440"/>
      <c r="F125" s="440"/>
      <c r="G125" s="440"/>
      <c r="H125" s="440"/>
      <c r="I125" s="440"/>
      <c r="J125" s="440"/>
      <c r="K125" s="440"/>
      <c r="L125" s="440"/>
      <c r="M125" s="440"/>
      <c r="N125" s="440"/>
      <c r="O125" s="440"/>
      <c r="P125" s="440"/>
      <c r="Q125" s="440"/>
      <c r="R125" s="440"/>
      <c r="S125" s="440"/>
      <c r="T125" s="440"/>
      <c r="U125" s="440"/>
      <c r="V125" s="440"/>
      <c r="W125" s="440"/>
      <c r="X125" s="440"/>
      <c r="Y125" s="440"/>
      <c r="Z125" s="440"/>
      <c r="AA125" s="440"/>
      <c r="AB125" s="440"/>
      <c r="AC125" s="440"/>
      <c r="AD125" s="440"/>
      <c r="AE125" s="440"/>
      <c r="AF125" s="440"/>
      <c r="AG125" s="440"/>
      <c r="AH125" s="440"/>
      <c r="AI125" s="440"/>
    </row>
    <row r="126" spans="3:35">
      <c r="C126" s="440"/>
      <c r="D126" s="440"/>
      <c r="E126" s="440"/>
      <c r="F126" s="440"/>
      <c r="G126" s="440"/>
      <c r="H126" s="440"/>
      <c r="I126" s="440"/>
      <c r="J126" s="440"/>
      <c r="K126" s="440"/>
      <c r="L126" s="440"/>
      <c r="M126" s="440"/>
      <c r="N126" s="440"/>
      <c r="O126" s="440"/>
      <c r="P126" s="440"/>
      <c r="Q126" s="440"/>
      <c r="R126" s="440"/>
      <c r="S126" s="440"/>
      <c r="T126" s="440"/>
      <c r="U126" s="440"/>
      <c r="V126" s="440"/>
      <c r="W126" s="440"/>
      <c r="X126" s="440"/>
      <c r="Y126" s="440"/>
      <c r="Z126" s="440"/>
      <c r="AA126" s="440"/>
      <c r="AB126" s="440"/>
      <c r="AC126" s="440"/>
      <c r="AD126" s="440"/>
      <c r="AE126" s="440"/>
      <c r="AF126" s="440"/>
      <c r="AG126" s="440"/>
      <c r="AH126" s="440"/>
      <c r="AI126" s="440"/>
    </row>
    <row r="127" spans="3:35">
      <c r="C127" s="440"/>
      <c r="D127" s="440"/>
      <c r="E127" s="440"/>
      <c r="F127" s="440"/>
      <c r="G127" s="440"/>
      <c r="H127" s="440"/>
      <c r="I127" s="440"/>
      <c r="J127" s="440"/>
      <c r="K127" s="440"/>
      <c r="L127" s="440"/>
      <c r="M127" s="440"/>
      <c r="N127" s="440"/>
      <c r="O127" s="440"/>
      <c r="P127" s="440"/>
      <c r="Q127" s="440"/>
      <c r="R127" s="440"/>
      <c r="S127" s="440"/>
      <c r="T127" s="440"/>
      <c r="U127" s="440"/>
      <c r="V127" s="440"/>
      <c r="W127" s="440"/>
      <c r="X127" s="440"/>
      <c r="Y127" s="440"/>
      <c r="Z127" s="440"/>
      <c r="AA127" s="440"/>
      <c r="AB127" s="440"/>
      <c r="AC127" s="440"/>
      <c r="AD127" s="440"/>
      <c r="AE127" s="440"/>
      <c r="AF127" s="440"/>
      <c r="AG127" s="440"/>
      <c r="AH127" s="440"/>
      <c r="AI127" s="440"/>
    </row>
    <row r="128" spans="3:35">
      <c r="C128" s="440"/>
      <c r="D128" s="440"/>
      <c r="E128" s="440"/>
      <c r="F128" s="440"/>
      <c r="G128" s="440"/>
      <c r="H128" s="440"/>
      <c r="I128" s="440"/>
      <c r="J128" s="440"/>
      <c r="K128" s="440"/>
      <c r="L128" s="440"/>
      <c r="M128" s="440"/>
      <c r="N128" s="440"/>
      <c r="O128" s="440"/>
      <c r="P128" s="440"/>
      <c r="Q128" s="440"/>
      <c r="R128" s="440"/>
      <c r="S128" s="440"/>
      <c r="T128" s="440"/>
      <c r="U128" s="440"/>
      <c r="V128" s="440"/>
      <c r="W128" s="440"/>
      <c r="X128" s="440"/>
      <c r="Y128" s="440"/>
      <c r="Z128" s="440"/>
      <c r="AA128" s="440"/>
      <c r="AB128" s="440"/>
      <c r="AC128" s="440"/>
      <c r="AD128" s="440"/>
      <c r="AE128" s="440"/>
      <c r="AF128" s="440"/>
      <c r="AG128" s="440"/>
      <c r="AH128" s="440"/>
      <c r="AI128" s="440"/>
    </row>
    <row r="129" spans="3:35">
      <c r="C129" s="440"/>
      <c r="D129" s="440"/>
      <c r="E129" s="440"/>
      <c r="F129" s="440"/>
      <c r="G129" s="440"/>
      <c r="H129" s="440"/>
      <c r="I129" s="440"/>
      <c r="J129" s="440"/>
      <c r="K129" s="440"/>
      <c r="L129" s="440"/>
      <c r="M129" s="440"/>
      <c r="N129" s="440"/>
      <c r="O129" s="440"/>
      <c r="P129" s="440"/>
      <c r="Q129" s="440"/>
      <c r="R129" s="440"/>
      <c r="S129" s="440"/>
      <c r="T129" s="440"/>
      <c r="U129" s="440"/>
      <c r="V129" s="440"/>
      <c r="W129" s="440"/>
      <c r="X129" s="440"/>
      <c r="Y129" s="440"/>
      <c r="Z129" s="440"/>
      <c r="AA129" s="440"/>
      <c r="AB129" s="440"/>
      <c r="AC129" s="440"/>
      <c r="AD129" s="440"/>
      <c r="AE129" s="440"/>
      <c r="AF129" s="440"/>
      <c r="AG129" s="440"/>
      <c r="AH129" s="440"/>
      <c r="AI129" s="440"/>
    </row>
    <row r="130" spans="3:35">
      <c r="C130" s="440"/>
      <c r="D130" s="440"/>
      <c r="E130" s="440"/>
      <c r="F130" s="440"/>
      <c r="G130" s="440"/>
      <c r="H130" s="440"/>
      <c r="I130" s="440"/>
      <c r="J130" s="440"/>
      <c r="K130" s="440"/>
      <c r="L130" s="440"/>
      <c r="M130" s="440"/>
      <c r="N130" s="440"/>
      <c r="O130" s="440"/>
      <c r="P130" s="440"/>
      <c r="Q130" s="440"/>
      <c r="R130" s="440"/>
      <c r="S130" s="440"/>
      <c r="T130" s="440"/>
      <c r="U130" s="440"/>
      <c r="V130" s="440"/>
      <c r="W130" s="440"/>
      <c r="X130" s="440"/>
      <c r="Y130" s="440"/>
      <c r="Z130" s="440"/>
      <c r="AA130" s="440"/>
      <c r="AB130" s="440"/>
      <c r="AC130" s="440"/>
      <c r="AD130" s="440"/>
      <c r="AE130" s="440"/>
      <c r="AF130" s="440"/>
      <c r="AG130" s="440"/>
      <c r="AH130" s="440"/>
      <c r="AI130" s="440"/>
    </row>
    <row r="131" spans="3:35">
      <c r="C131" s="440"/>
      <c r="D131" s="440"/>
      <c r="E131" s="440"/>
      <c r="F131" s="440"/>
      <c r="G131" s="440"/>
      <c r="H131" s="440"/>
      <c r="I131" s="440"/>
      <c r="J131" s="440"/>
      <c r="K131" s="440"/>
      <c r="L131" s="440"/>
      <c r="M131" s="440"/>
      <c r="N131" s="440"/>
      <c r="O131" s="440"/>
      <c r="P131" s="440"/>
      <c r="Q131" s="440"/>
      <c r="R131" s="440"/>
      <c r="S131" s="440"/>
      <c r="T131" s="440"/>
      <c r="U131" s="440"/>
      <c r="V131" s="440"/>
      <c r="W131" s="440"/>
      <c r="X131" s="440"/>
      <c r="Y131" s="440"/>
      <c r="Z131" s="440"/>
      <c r="AA131" s="440"/>
      <c r="AB131" s="440"/>
      <c r="AC131" s="440"/>
      <c r="AD131" s="440"/>
      <c r="AE131" s="440"/>
      <c r="AF131" s="440"/>
      <c r="AG131" s="440"/>
      <c r="AH131" s="440"/>
      <c r="AI131" s="440"/>
    </row>
    <row r="132" spans="3:35">
      <c r="C132" s="440"/>
      <c r="D132" s="440"/>
      <c r="E132" s="440"/>
      <c r="F132" s="440"/>
      <c r="G132" s="440"/>
      <c r="H132" s="440"/>
      <c r="I132" s="440"/>
      <c r="J132" s="440"/>
      <c r="K132" s="440"/>
      <c r="L132" s="440"/>
      <c r="M132" s="440"/>
      <c r="N132" s="440"/>
      <c r="O132" s="440"/>
      <c r="P132" s="440"/>
      <c r="Q132" s="440"/>
      <c r="R132" s="440"/>
      <c r="S132" s="440"/>
      <c r="T132" s="440"/>
      <c r="U132" s="440"/>
      <c r="V132" s="440"/>
      <c r="W132" s="440"/>
      <c r="X132" s="440"/>
      <c r="Y132" s="440"/>
      <c r="Z132" s="440"/>
      <c r="AA132" s="440"/>
      <c r="AB132" s="440"/>
      <c r="AC132" s="440"/>
      <c r="AD132" s="440"/>
      <c r="AE132" s="440"/>
      <c r="AF132" s="440"/>
      <c r="AG132" s="440"/>
      <c r="AH132" s="440"/>
      <c r="AI132" s="440"/>
    </row>
    <row r="133" spans="3:35">
      <c r="C133" s="440"/>
      <c r="D133" s="440"/>
      <c r="E133" s="440"/>
      <c r="F133" s="440"/>
      <c r="G133" s="440"/>
      <c r="H133" s="440"/>
      <c r="I133" s="440"/>
      <c r="J133" s="440"/>
      <c r="K133" s="440"/>
      <c r="L133" s="440"/>
      <c r="M133" s="440"/>
      <c r="N133" s="440"/>
      <c r="O133" s="440"/>
      <c r="P133" s="440"/>
      <c r="Q133" s="440"/>
      <c r="R133" s="440"/>
      <c r="S133" s="440"/>
      <c r="T133" s="440"/>
      <c r="U133" s="440"/>
      <c r="V133" s="440"/>
      <c r="W133" s="440"/>
      <c r="X133" s="440"/>
      <c r="Y133" s="440"/>
      <c r="Z133" s="440"/>
      <c r="AA133" s="440"/>
      <c r="AB133" s="440"/>
      <c r="AC133" s="440"/>
      <c r="AD133" s="440"/>
      <c r="AE133" s="440"/>
      <c r="AF133" s="440"/>
      <c r="AG133" s="440"/>
      <c r="AH133" s="440"/>
      <c r="AI133" s="440"/>
    </row>
    <row r="134" spans="3:35">
      <c r="C134" s="440"/>
      <c r="D134" s="440"/>
      <c r="E134" s="440"/>
      <c r="F134" s="440"/>
      <c r="G134" s="440"/>
      <c r="H134" s="440"/>
      <c r="I134" s="440"/>
      <c r="J134" s="440"/>
      <c r="K134" s="440"/>
      <c r="L134" s="440"/>
      <c r="M134" s="440"/>
      <c r="N134" s="440"/>
      <c r="O134" s="440"/>
      <c r="P134" s="440"/>
      <c r="Q134" s="440"/>
      <c r="R134" s="440"/>
      <c r="S134" s="440"/>
      <c r="T134" s="440"/>
      <c r="U134" s="440"/>
      <c r="V134" s="440"/>
      <c r="W134" s="440"/>
      <c r="X134" s="440"/>
      <c r="Y134" s="440"/>
      <c r="Z134" s="440"/>
      <c r="AA134" s="440"/>
      <c r="AB134" s="440"/>
      <c r="AC134" s="440"/>
      <c r="AD134" s="440"/>
      <c r="AE134" s="440"/>
      <c r="AF134" s="440"/>
      <c r="AG134" s="440"/>
      <c r="AH134" s="440"/>
      <c r="AI134" s="440"/>
    </row>
    <row r="135" spans="3:35">
      <c r="C135" s="440"/>
      <c r="D135" s="440"/>
      <c r="E135" s="440"/>
      <c r="F135" s="440"/>
      <c r="G135" s="440"/>
      <c r="H135" s="440"/>
      <c r="I135" s="440"/>
      <c r="J135" s="440"/>
      <c r="K135" s="440"/>
      <c r="L135" s="440"/>
      <c r="M135" s="440"/>
      <c r="N135" s="440"/>
      <c r="O135" s="440"/>
      <c r="P135" s="440"/>
      <c r="Q135" s="440"/>
      <c r="R135" s="440"/>
      <c r="S135" s="440"/>
      <c r="T135" s="440"/>
      <c r="U135" s="440"/>
      <c r="V135" s="440"/>
      <c r="W135" s="440"/>
      <c r="X135" s="440"/>
      <c r="Y135" s="440"/>
      <c r="Z135" s="440"/>
      <c r="AA135" s="440"/>
      <c r="AB135" s="440"/>
      <c r="AC135" s="440"/>
      <c r="AD135" s="440"/>
      <c r="AE135" s="440"/>
      <c r="AF135" s="440"/>
      <c r="AG135" s="440"/>
      <c r="AH135" s="440"/>
      <c r="AI135" s="440"/>
    </row>
    <row r="136" spans="3:35">
      <c r="C136" s="440"/>
      <c r="D136" s="440"/>
      <c r="E136" s="440"/>
      <c r="F136" s="440"/>
      <c r="G136" s="440"/>
      <c r="H136" s="440"/>
      <c r="I136" s="440"/>
      <c r="J136" s="440"/>
      <c r="K136" s="440"/>
      <c r="L136" s="440"/>
      <c r="M136" s="440"/>
      <c r="N136" s="440"/>
      <c r="O136" s="440"/>
      <c r="P136" s="440"/>
      <c r="Q136" s="440"/>
      <c r="R136" s="440"/>
      <c r="S136" s="440"/>
      <c r="T136" s="440"/>
      <c r="U136" s="440"/>
      <c r="V136" s="440"/>
      <c r="W136" s="440"/>
      <c r="X136" s="440"/>
      <c r="Y136" s="440"/>
      <c r="Z136" s="440"/>
      <c r="AA136" s="440"/>
      <c r="AB136" s="440"/>
      <c r="AC136" s="440"/>
      <c r="AD136" s="440"/>
      <c r="AE136" s="440"/>
      <c r="AF136" s="440"/>
      <c r="AG136" s="440"/>
      <c r="AH136" s="440"/>
      <c r="AI136" s="440"/>
    </row>
    <row r="137" spans="3:35">
      <c r="C137" s="440"/>
      <c r="D137" s="440"/>
      <c r="E137" s="440"/>
      <c r="F137" s="440"/>
      <c r="G137" s="440"/>
      <c r="H137" s="440"/>
      <c r="I137" s="440"/>
      <c r="J137" s="440"/>
      <c r="K137" s="440"/>
      <c r="L137" s="440"/>
      <c r="M137" s="440"/>
      <c r="N137" s="440"/>
      <c r="O137" s="440"/>
      <c r="P137" s="440"/>
      <c r="Q137" s="440"/>
      <c r="R137" s="440"/>
      <c r="S137" s="440"/>
      <c r="T137" s="440"/>
      <c r="U137" s="440"/>
      <c r="V137" s="440"/>
      <c r="W137" s="440"/>
      <c r="X137" s="440"/>
      <c r="Y137" s="440"/>
      <c r="Z137" s="440"/>
      <c r="AA137" s="440"/>
      <c r="AB137" s="440"/>
      <c r="AC137" s="440"/>
      <c r="AD137" s="440"/>
      <c r="AE137" s="440"/>
      <c r="AF137" s="440"/>
      <c r="AG137" s="440"/>
      <c r="AH137" s="440"/>
      <c r="AI137" s="440"/>
    </row>
    <row r="138" spans="3:35">
      <c r="C138" s="440"/>
      <c r="D138" s="440"/>
      <c r="E138" s="440"/>
      <c r="F138" s="440"/>
      <c r="G138" s="440"/>
      <c r="H138" s="440"/>
      <c r="I138" s="440"/>
      <c r="J138" s="440"/>
      <c r="K138" s="440"/>
      <c r="L138" s="440"/>
      <c r="M138" s="440"/>
      <c r="N138" s="440"/>
      <c r="O138" s="440"/>
      <c r="P138" s="440"/>
      <c r="Q138" s="440"/>
      <c r="R138" s="440"/>
      <c r="S138" s="440"/>
      <c r="T138" s="440"/>
      <c r="U138" s="440"/>
      <c r="V138" s="440"/>
      <c r="W138" s="440"/>
      <c r="X138" s="440"/>
      <c r="Y138" s="440"/>
      <c r="Z138" s="440"/>
      <c r="AA138" s="440"/>
      <c r="AB138" s="440"/>
      <c r="AC138" s="440"/>
      <c r="AD138" s="440"/>
      <c r="AE138" s="440"/>
      <c r="AF138" s="440"/>
      <c r="AG138" s="440"/>
      <c r="AH138" s="440"/>
      <c r="AI138" s="440"/>
    </row>
    <row r="139" spans="3:35">
      <c r="C139" s="440"/>
      <c r="D139" s="440"/>
      <c r="E139" s="440"/>
      <c r="F139" s="440"/>
      <c r="G139" s="440"/>
      <c r="H139" s="440"/>
      <c r="I139" s="440"/>
      <c r="J139" s="440"/>
      <c r="K139" s="440"/>
      <c r="L139" s="440"/>
      <c r="M139" s="440"/>
      <c r="N139" s="440"/>
      <c r="O139" s="440"/>
      <c r="P139" s="440"/>
      <c r="Q139" s="440"/>
      <c r="R139" s="440"/>
      <c r="S139" s="440"/>
      <c r="T139" s="440"/>
      <c r="U139" s="440"/>
      <c r="V139" s="440"/>
      <c r="W139" s="440"/>
      <c r="X139" s="440"/>
      <c r="Y139" s="440"/>
      <c r="Z139" s="440"/>
      <c r="AA139" s="440"/>
      <c r="AB139" s="440"/>
      <c r="AC139" s="440"/>
      <c r="AD139" s="440"/>
      <c r="AE139" s="440"/>
      <c r="AF139" s="440"/>
      <c r="AG139" s="440"/>
      <c r="AH139" s="440"/>
      <c r="AI139" s="440"/>
    </row>
    <row r="140" spans="3:35">
      <c r="C140" s="440"/>
      <c r="D140" s="440"/>
      <c r="E140" s="440"/>
      <c r="F140" s="440"/>
      <c r="G140" s="440"/>
      <c r="H140" s="440"/>
      <c r="I140" s="440"/>
      <c r="J140" s="440"/>
      <c r="K140" s="440"/>
      <c r="L140" s="440"/>
      <c r="M140" s="440"/>
      <c r="N140" s="440"/>
      <c r="O140" s="440"/>
      <c r="P140" s="440"/>
      <c r="Q140" s="440"/>
      <c r="R140" s="440"/>
      <c r="S140" s="440"/>
      <c r="T140" s="440"/>
      <c r="U140" s="440"/>
      <c r="V140" s="440"/>
      <c r="W140" s="440"/>
      <c r="X140" s="440"/>
      <c r="Y140" s="440"/>
      <c r="Z140" s="440"/>
      <c r="AA140" s="440"/>
      <c r="AB140" s="440"/>
      <c r="AC140" s="440"/>
      <c r="AD140" s="440"/>
      <c r="AE140" s="440"/>
      <c r="AF140" s="440"/>
      <c r="AG140" s="440"/>
      <c r="AH140" s="440"/>
      <c r="AI140" s="440"/>
    </row>
    <row r="141" spans="3:35">
      <c r="C141" s="440"/>
      <c r="D141" s="440"/>
      <c r="E141" s="440"/>
      <c r="F141" s="440"/>
      <c r="G141" s="440"/>
      <c r="H141" s="440"/>
      <c r="I141" s="440"/>
      <c r="J141" s="440"/>
      <c r="K141" s="440"/>
      <c r="L141" s="440"/>
      <c r="M141" s="440"/>
      <c r="N141" s="440"/>
      <c r="O141" s="440"/>
      <c r="P141" s="440"/>
      <c r="Q141" s="440"/>
      <c r="R141" s="440"/>
      <c r="S141" s="440"/>
      <c r="T141" s="440"/>
      <c r="U141" s="440"/>
      <c r="V141" s="440"/>
      <c r="W141" s="440"/>
      <c r="X141" s="440"/>
      <c r="Y141" s="440"/>
      <c r="Z141" s="440"/>
      <c r="AA141" s="440"/>
      <c r="AB141" s="440"/>
      <c r="AC141" s="440"/>
      <c r="AD141" s="440"/>
      <c r="AE141" s="440"/>
      <c r="AF141" s="440"/>
      <c r="AG141" s="440"/>
      <c r="AH141" s="440"/>
      <c r="AI141" s="440"/>
    </row>
    <row r="142" spans="3:35">
      <c r="C142" s="440"/>
      <c r="D142" s="440"/>
      <c r="E142" s="440"/>
      <c r="F142" s="440"/>
      <c r="G142" s="440"/>
      <c r="H142" s="440"/>
      <c r="I142" s="440"/>
      <c r="J142" s="440"/>
      <c r="K142" s="440"/>
      <c r="L142" s="440"/>
      <c r="M142" s="440"/>
      <c r="N142" s="440"/>
      <c r="O142" s="440"/>
      <c r="P142" s="440"/>
      <c r="Q142" s="440"/>
      <c r="R142" s="440"/>
      <c r="S142" s="440"/>
      <c r="T142" s="440"/>
      <c r="U142" s="440"/>
      <c r="V142" s="440"/>
      <c r="W142" s="440"/>
      <c r="X142" s="440"/>
      <c r="Y142" s="440"/>
      <c r="Z142" s="440"/>
      <c r="AA142" s="440"/>
      <c r="AB142" s="440"/>
      <c r="AC142" s="440"/>
      <c r="AD142" s="440"/>
      <c r="AE142" s="440"/>
      <c r="AF142" s="440"/>
      <c r="AG142" s="440"/>
      <c r="AH142" s="440"/>
      <c r="AI142" s="440"/>
    </row>
    <row r="143" spans="3:35">
      <c r="C143" s="440"/>
      <c r="D143" s="440"/>
      <c r="E143" s="440"/>
      <c r="F143" s="440"/>
      <c r="G143" s="440"/>
      <c r="H143" s="440"/>
      <c r="I143" s="440"/>
      <c r="J143" s="440"/>
      <c r="K143" s="440"/>
      <c r="L143" s="440"/>
      <c r="M143" s="440"/>
      <c r="N143" s="440"/>
      <c r="O143" s="440"/>
      <c r="P143" s="440"/>
      <c r="Q143" s="440"/>
      <c r="R143" s="440"/>
      <c r="S143" s="440"/>
      <c r="T143" s="440"/>
      <c r="U143" s="440"/>
      <c r="V143" s="440"/>
      <c r="W143" s="440"/>
      <c r="X143" s="440"/>
      <c r="Y143" s="440"/>
      <c r="Z143" s="440"/>
      <c r="AA143" s="440"/>
      <c r="AB143" s="440"/>
      <c r="AC143" s="440"/>
      <c r="AD143" s="440"/>
      <c r="AE143" s="440"/>
      <c r="AF143" s="440"/>
      <c r="AG143" s="440"/>
      <c r="AH143" s="440"/>
      <c r="AI143" s="440"/>
    </row>
    <row r="144" spans="3:35">
      <c r="C144" s="440"/>
      <c r="D144" s="440"/>
      <c r="E144" s="440"/>
      <c r="F144" s="440"/>
      <c r="G144" s="440"/>
      <c r="H144" s="440"/>
      <c r="I144" s="440"/>
      <c r="J144" s="440"/>
      <c r="K144" s="440"/>
      <c r="L144" s="440"/>
      <c r="M144" s="440"/>
      <c r="N144" s="440"/>
      <c r="O144" s="440"/>
      <c r="P144" s="440"/>
      <c r="Q144" s="440"/>
      <c r="R144" s="440"/>
      <c r="S144" s="440"/>
      <c r="T144" s="440"/>
      <c r="U144" s="440"/>
      <c r="V144" s="440"/>
      <c r="W144" s="440"/>
      <c r="X144" s="440"/>
      <c r="Y144" s="440"/>
      <c r="Z144" s="440"/>
      <c r="AA144" s="440"/>
      <c r="AB144" s="440"/>
      <c r="AC144" s="440"/>
      <c r="AD144" s="440"/>
      <c r="AE144" s="440"/>
      <c r="AF144" s="440"/>
      <c r="AG144" s="440"/>
      <c r="AH144" s="440"/>
      <c r="AI144" s="440"/>
    </row>
    <row r="145" spans="3:35">
      <c r="C145" s="440"/>
      <c r="D145" s="440"/>
      <c r="E145" s="440"/>
      <c r="F145" s="440"/>
      <c r="G145" s="440"/>
      <c r="H145" s="440"/>
      <c r="I145" s="440"/>
      <c r="J145" s="440"/>
      <c r="K145" s="440"/>
      <c r="L145" s="440"/>
      <c r="M145" s="440"/>
      <c r="N145" s="440"/>
      <c r="O145" s="440"/>
      <c r="P145" s="440"/>
      <c r="Q145" s="440"/>
      <c r="R145" s="440"/>
      <c r="S145" s="440"/>
      <c r="T145" s="440"/>
      <c r="U145" s="440"/>
      <c r="V145" s="440"/>
      <c r="W145" s="440"/>
      <c r="X145" s="440"/>
      <c r="Y145" s="440"/>
      <c r="Z145" s="440"/>
      <c r="AA145" s="440"/>
      <c r="AB145" s="440"/>
      <c r="AC145" s="440"/>
      <c r="AD145" s="440"/>
      <c r="AE145" s="440"/>
      <c r="AF145" s="440"/>
      <c r="AG145" s="440"/>
      <c r="AH145" s="440"/>
      <c r="AI145" s="440"/>
    </row>
    <row r="146" spans="3:35">
      <c r="C146" s="440"/>
      <c r="D146" s="440"/>
      <c r="E146" s="440"/>
      <c r="F146" s="440"/>
      <c r="G146" s="440"/>
      <c r="H146" s="440"/>
      <c r="I146" s="440"/>
      <c r="J146" s="440"/>
      <c r="K146" s="440"/>
      <c r="L146" s="440"/>
      <c r="M146" s="440"/>
      <c r="N146" s="440"/>
      <c r="O146" s="440"/>
      <c r="P146" s="440"/>
      <c r="Q146" s="440"/>
      <c r="R146" s="440"/>
      <c r="S146" s="440"/>
      <c r="T146" s="440"/>
      <c r="U146" s="440"/>
      <c r="V146" s="440"/>
      <c r="W146" s="440"/>
      <c r="X146" s="440"/>
      <c r="Y146" s="440"/>
      <c r="Z146" s="440"/>
      <c r="AA146" s="440"/>
      <c r="AB146" s="440"/>
      <c r="AC146" s="440"/>
      <c r="AD146" s="440"/>
      <c r="AE146" s="440"/>
      <c r="AF146" s="440"/>
      <c r="AG146" s="440"/>
      <c r="AH146" s="440"/>
      <c r="AI146" s="440"/>
    </row>
    <row r="147" spans="3:35">
      <c r="C147" s="440"/>
      <c r="D147" s="440"/>
      <c r="E147" s="440"/>
      <c r="F147" s="440"/>
      <c r="G147" s="440"/>
      <c r="H147" s="440"/>
      <c r="I147" s="440"/>
      <c r="J147" s="440"/>
      <c r="K147" s="440"/>
      <c r="L147" s="440"/>
      <c r="M147" s="440"/>
      <c r="N147" s="440"/>
      <c r="O147" s="440"/>
      <c r="P147" s="440"/>
      <c r="Q147" s="440"/>
      <c r="R147" s="440"/>
      <c r="S147" s="440"/>
      <c r="T147" s="440"/>
      <c r="U147" s="440"/>
      <c r="V147" s="440"/>
      <c r="W147" s="440"/>
      <c r="X147" s="440"/>
      <c r="Y147" s="440"/>
      <c r="Z147" s="440"/>
      <c r="AA147" s="440"/>
      <c r="AB147" s="440"/>
      <c r="AC147" s="440"/>
      <c r="AD147" s="440"/>
      <c r="AE147" s="440"/>
      <c r="AF147" s="440"/>
      <c r="AG147" s="440"/>
      <c r="AH147" s="440"/>
      <c r="AI147" s="440"/>
    </row>
    <row r="148" spans="3:35">
      <c r="C148" s="440"/>
      <c r="D148" s="440"/>
      <c r="E148" s="440"/>
      <c r="F148" s="440"/>
      <c r="G148" s="440"/>
      <c r="H148" s="440"/>
      <c r="I148" s="440"/>
      <c r="J148" s="440"/>
      <c r="K148" s="440"/>
      <c r="L148" s="440"/>
      <c r="M148" s="440"/>
      <c r="N148" s="440"/>
      <c r="O148" s="440"/>
      <c r="P148" s="440"/>
      <c r="Q148" s="440"/>
      <c r="R148" s="440"/>
      <c r="S148" s="440"/>
      <c r="T148" s="440"/>
      <c r="U148" s="440"/>
      <c r="V148" s="440"/>
      <c r="W148" s="440"/>
      <c r="X148" s="440"/>
      <c r="Y148" s="440"/>
      <c r="Z148" s="440"/>
      <c r="AA148" s="440"/>
      <c r="AB148" s="440"/>
      <c r="AC148" s="440"/>
      <c r="AD148" s="440"/>
      <c r="AE148" s="440"/>
      <c r="AF148" s="440"/>
      <c r="AG148" s="440"/>
      <c r="AH148" s="440"/>
      <c r="AI148" s="440"/>
    </row>
    <row r="149" spans="3:35">
      <c r="C149" s="440"/>
      <c r="D149" s="440"/>
      <c r="E149" s="440"/>
      <c r="F149" s="440"/>
      <c r="G149" s="440"/>
      <c r="H149" s="440"/>
      <c r="I149" s="440"/>
      <c r="J149" s="440"/>
      <c r="K149" s="440"/>
      <c r="L149" s="440"/>
      <c r="M149" s="440"/>
      <c r="N149" s="440"/>
      <c r="O149" s="440"/>
      <c r="P149" s="440"/>
      <c r="Q149" s="440"/>
      <c r="R149" s="440"/>
      <c r="S149" s="440"/>
      <c r="T149" s="440"/>
      <c r="U149" s="440"/>
      <c r="V149" s="440"/>
      <c r="W149" s="440"/>
      <c r="X149" s="440"/>
      <c r="Y149" s="440"/>
      <c r="Z149" s="440"/>
      <c r="AA149" s="440"/>
      <c r="AB149" s="440"/>
      <c r="AC149" s="440"/>
      <c r="AD149" s="440"/>
      <c r="AE149" s="440"/>
      <c r="AF149" s="440"/>
      <c r="AG149" s="440"/>
      <c r="AH149" s="440"/>
      <c r="AI149" s="440"/>
    </row>
    <row r="150" spans="3:35">
      <c r="C150" s="440"/>
      <c r="D150" s="440"/>
      <c r="E150" s="440"/>
      <c r="F150" s="440"/>
      <c r="G150" s="440"/>
      <c r="H150" s="440"/>
      <c r="I150" s="440"/>
      <c r="J150" s="440"/>
      <c r="K150" s="440"/>
      <c r="L150" s="440"/>
      <c r="M150" s="440"/>
      <c r="N150" s="440"/>
      <c r="O150" s="440"/>
      <c r="P150" s="440"/>
      <c r="Q150" s="440"/>
      <c r="R150" s="440"/>
      <c r="S150" s="440"/>
      <c r="T150" s="440"/>
      <c r="U150" s="440"/>
      <c r="V150" s="440"/>
      <c r="W150" s="440"/>
      <c r="X150" s="440"/>
      <c r="Y150" s="440"/>
      <c r="Z150" s="440"/>
      <c r="AA150" s="440"/>
      <c r="AB150" s="440"/>
      <c r="AC150" s="440"/>
      <c r="AD150" s="440"/>
      <c r="AE150" s="440"/>
      <c r="AF150" s="440"/>
      <c r="AG150" s="440"/>
      <c r="AH150" s="440"/>
      <c r="AI150" s="440"/>
    </row>
    <row r="151" spans="3:35">
      <c r="C151" s="440"/>
      <c r="D151" s="440"/>
      <c r="E151" s="440"/>
      <c r="F151" s="440"/>
      <c r="G151" s="440"/>
      <c r="H151" s="440"/>
      <c r="I151" s="440"/>
      <c r="J151" s="440"/>
      <c r="K151" s="440"/>
      <c r="L151" s="440"/>
      <c r="M151" s="440"/>
      <c r="N151" s="440"/>
      <c r="O151" s="440"/>
      <c r="P151" s="440"/>
      <c r="Q151" s="440"/>
      <c r="R151" s="440"/>
      <c r="S151" s="440"/>
      <c r="T151" s="440"/>
      <c r="U151" s="440"/>
      <c r="V151" s="440"/>
      <c r="W151" s="440"/>
      <c r="X151" s="440"/>
      <c r="Y151" s="440"/>
      <c r="Z151" s="440"/>
      <c r="AA151" s="440"/>
      <c r="AB151" s="440"/>
      <c r="AC151" s="440"/>
      <c r="AD151" s="440"/>
      <c r="AE151" s="440"/>
      <c r="AF151" s="440"/>
      <c r="AG151" s="440"/>
      <c r="AH151" s="440"/>
      <c r="AI151" s="440"/>
    </row>
    <row r="152" spans="3:35">
      <c r="C152" s="440"/>
      <c r="D152" s="440"/>
      <c r="E152" s="440"/>
      <c r="F152" s="440"/>
      <c r="G152" s="440"/>
      <c r="H152" s="440"/>
      <c r="I152" s="440"/>
      <c r="J152" s="440"/>
      <c r="K152" s="440"/>
      <c r="L152" s="440"/>
      <c r="M152" s="440"/>
      <c r="N152" s="440"/>
      <c r="O152" s="440"/>
      <c r="P152" s="440"/>
      <c r="Q152" s="440"/>
      <c r="R152" s="440"/>
      <c r="S152" s="440"/>
      <c r="T152" s="440"/>
      <c r="U152" s="440"/>
      <c r="V152" s="440"/>
      <c r="W152" s="440"/>
      <c r="X152" s="440"/>
      <c r="Y152" s="440"/>
      <c r="Z152" s="440"/>
      <c r="AA152" s="440"/>
      <c r="AB152" s="440"/>
      <c r="AC152" s="440"/>
      <c r="AD152" s="440"/>
      <c r="AE152" s="440"/>
      <c r="AF152" s="440"/>
      <c r="AG152" s="440"/>
      <c r="AH152" s="440"/>
      <c r="AI152" s="440"/>
    </row>
    <row r="153" spans="3:35">
      <c r="C153" s="440"/>
      <c r="D153" s="440"/>
      <c r="E153" s="440"/>
      <c r="F153" s="440"/>
      <c r="G153" s="440"/>
      <c r="H153" s="440"/>
      <c r="I153" s="440"/>
      <c r="J153" s="440"/>
      <c r="K153" s="440"/>
      <c r="L153" s="440"/>
      <c r="M153" s="440"/>
      <c r="N153" s="440"/>
      <c r="O153" s="440"/>
      <c r="P153" s="440"/>
      <c r="Q153" s="440"/>
      <c r="R153" s="440"/>
      <c r="S153" s="440"/>
      <c r="T153" s="440"/>
      <c r="U153" s="440"/>
      <c r="V153" s="440"/>
      <c r="W153" s="440"/>
      <c r="X153" s="440"/>
      <c r="Y153" s="440"/>
      <c r="Z153" s="440"/>
      <c r="AA153" s="440"/>
      <c r="AB153" s="440"/>
      <c r="AC153" s="440"/>
      <c r="AD153" s="440"/>
      <c r="AE153" s="440"/>
      <c r="AF153" s="440"/>
      <c r="AG153" s="440"/>
      <c r="AH153" s="440"/>
      <c r="AI153" s="440"/>
    </row>
    <row r="154" spans="3:35">
      <c r="C154" s="440"/>
      <c r="D154" s="440"/>
      <c r="E154" s="440"/>
      <c r="F154" s="440"/>
      <c r="G154" s="440"/>
      <c r="H154" s="440"/>
      <c r="I154" s="440"/>
      <c r="J154" s="440"/>
      <c r="K154" s="440"/>
      <c r="L154" s="440"/>
      <c r="M154" s="440"/>
      <c r="N154" s="440"/>
      <c r="O154" s="440"/>
      <c r="P154" s="440"/>
      <c r="Q154" s="440"/>
      <c r="R154" s="440"/>
      <c r="S154" s="440"/>
      <c r="T154" s="440"/>
      <c r="U154" s="440"/>
      <c r="V154" s="440"/>
      <c r="W154" s="440"/>
      <c r="X154" s="440"/>
      <c r="Y154" s="440"/>
      <c r="Z154" s="440"/>
      <c r="AA154" s="440"/>
      <c r="AB154" s="440"/>
      <c r="AC154" s="440"/>
      <c r="AD154" s="440"/>
      <c r="AE154" s="440"/>
      <c r="AF154" s="440"/>
      <c r="AG154" s="440"/>
      <c r="AH154" s="440"/>
      <c r="AI154" s="440"/>
    </row>
    <row r="155" spans="3:35">
      <c r="C155" s="440"/>
      <c r="D155" s="440"/>
      <c r="E155" s="440"/>
      <c r="F155" s="440"/>
      <c r="G155" s="440"/>
      <c r="H155" s="440"/>
      <c r="I155" s="440"/>
      <c r="J155" s="440"/>
      <c r="K155" s="440"/>
      <c r="L155" s="440"/>
      <c r="M155" s="440"/>
      <c r="N155" s="440"/>
      <c r="O155" s="440"/>
      <c r="P155" s="440"/>
      <c r="Q155" s="440"/>
      <c r="R155" s="440"/>
      <c r="S155" s="440"/>
      <c r="T155" s="440"/>
      <c r="U155" s="440"/>
      <c r="V155" s="440"/>
      <c r="W155" s="440"/>
      <c r="X155" s="440"/>
      <c r="Y155" s="440"/>
      <c r="Z155" s="440"/>
      <c r="AA155" s="440"/>
      <c r="AB155" s="440"/>
      <c r="AC155" s="440"/>
      <c r="AD155" s="440"/>
      <c r="AE155" s="440"/>
      <c r="AF155" s="440"/>
      <c r="AG155" s="440"/>
      <c r="AH155" s="440"/>
      <c r="AI155" s="440"/>
    </row>
    <row r="156" spans="3:35">
      <c r="C156" s="440"/>
      <c r="D156" s="440"/>
      <c r="E156" s="440"/>
      <c r="F156" s="440"/>
      <c r="G156" s="440"/>
      <c r="H156" s="440"/>
      <c r="I156" s="440"/>
      <c r="J156" s="440"/>
      <c r="K156" s="440"/>
      <c r="L156" s="440"/>
      <c r="M156" s="440"/>
      <c r="N156" s="440"/>
      <c r="O156" s="440"/>
      <c r="P156" s="440"/>
      <c r="Q156" s="440"/>
      <c r="R156" s="440"/>
      <c r="S156" s="440"/>
      <c r="T156" s="440"/>
      <c r="U156" s="440"/>
      <c r="V156" s="440"/>
      <c r="W156" s="440"/>
      <c r="X156" s="440"/>
      <c r="Y156" s="440"/>
      <c r="Z156" s="440"/>
      <c r="AA156" s="440"/>
      <c r="AB156" s="440"/>
      <c r="AC156" s="440"/>
      <c r="AD156" s="440"/>
      <c r="AE156" s="440"/>
      <c r="AF156" s="440"/>
      <c r="AG156" s="440"/>
      <c r="AH156" s="440"/>
      <c r="AI156" s="440"/>
    </row>
    <row r="157" spans="3:35">
      <c r="C157" s="440"/>
      <c r="D157" s="440"/>
      <c r="E157" s="440"/>
      <c r="F157" s="440"/>
      <c r="G157" s="440"/>
      <c r="H157" s="440"/>
      <c r="I157" s="440"/>
      <c r="J157" s="440"/>
      <c r="K157" s="440"/>
      <c r="L157" s="440"/>
      <c r="M157" s="440"/>
      <c r="N157" s="440"/>
      <c r="O157" s="440"/>
      <c r="P157" s="440"/>
      <c r="Q157" s="440"/>
      <c r="R157" s="440"/>
      <c r="S157" s="440"/>
      <c r="T157" s="440"/>
      <c r="U157" s="440"/>
      <c r="V157" s="440"/>
      <c r="W157" s="440"/>
      <c r="X157" s="440"/>
      <c r="Y157" s="440"/>
      <c r="Z157" s="440"/>
      <c r="AA157" s="440"/>
      <c r="AB157" s="440"/>
      <c r="AC157" s="440"/>
      <c r="AD157" s="440"/>
      <c r="AE157" s="440"/>
      <c r="AF157" s="440"/>
      <c r="AG157" s="440"/>
      <c r="AH157" s="440"/>
      <c r="AI157" s="440"/>
    </row>
    <row r="158" spans="3:35">
      <c r="C158" s="440"/>
      <c r="D158" s="440"/>
      <c r="E158" s="440"/>
      <c r="F158" s="440"/>
      <c r="G158" s="440"/>
      <c r="H158" s="440"/>
      <c r="I158" s="440"/>
      <c r="J158" s="440"/>
      <c r="K158" s="440"/>
      <c r="L158" s="440"/>
      <c r="M158" s="440"/>
      <c r="N158" s="440"/>
      <c r="O158" s="440"/>
      <c r="P158" s="440"/>
      <c r="Q158" s="440"/>
      <c r="R158" s="440"/>
      <c r="S158" s="440"/>
      <c r="T158" s="440"/>
      <c r="U158" s="440"/>
      <c r="V158" s="440"/>
      <c r="W158" s="440"/>
      <c r="X158" s="440"/>
      <c r="Y158" s="440"/>
      <c r="Z158" s="440"/>
      <c r="AA158" s="440"/>
      <c r="AB158" s="440"/>
      <c r="AC158" s="440"/>
      <c r="AD158" s="440"/>
      <c r="AE158" s="440"/>
      <c r="AF158" s="440"/>
      <c r="AG158" s="440"/>
      <c r="AH158" s="440"/>
      <c r="AI158" s="440"/>
    </row>
    <row r="159" spans="3:35">
      <c r="C159" s="440"/>
      <c r="D159" s="440"/>
      <c r="E159" s="440"/>
      <c r="F159" s="440"/>
      <c r="G159" s="440"/>
      <c r="H159" s="440"/>
      <c r="I159" s="440"/>
      <c r="J159" s="440"/>
      <c r="K159" s="440"/>
      <c r="L159" s="440"/>
      <c r="M159" s="440"/>
      <c r="N159" s="440"/>
      <c r="O159" s="440"/>
      <c r="P159" s="440"/>
      <c r="Q159" s="440"/>
      <c r="R159" s="440"/>
      <c r="S159" s="440"/>
      <c r="T159" s="440"/>
      <c r="U159" s="440"/>
      <c r="V159" s="440"/>
      <c r="W159" s="440"/>
      <c r="X159" s="440"/>
      <c r="Y159" s="440"/>
      <c r="Z159" s="440"/>
      <c r="AA159" s="440"/>
      <c r="AB159" s="440"/>
      <c r="AC159" s="440"/>
      <c r="AD159" s="440"/>
      <c r="AE159" s="440"/>
      <c r="AF159" s="440"/>
      <c r="AG159" s="440"/>
      <c r="AH159" s="440"/>
      <c r="AI159" s="440"/>
    </row>
    <row r="160" spans="3:35">
      <c r="C160" s="440"/>
      <c r="D160" s="440"/>
      <c r="E160" s="440"/>
      <c r="F160" s="440"/>
      <c r="G160" s="440"/>
      <c r="H160" s="440"/>
      <c r="I160" s="440"/>
      <c r="J160" s="440"/>
      <c r="K160" s="440"/>
      <c r="L160" s="440"/>
      <c r="M160" s="440"/>
      <c r="N160" s="440"/>
      <c r="O160" s="440"/>
      <c r="P160" s="440"/>
      <c r="Q160" s="440"/>
      <c r="R160" s="440"/>
      <c r="S160" s="440"/>
      <c r="T160" s="440"/>
      <c r="U160" s="440"/>
      <c r="V160" s="440"/>
      <c r="W160" s="440"/>
      <c r="X160" s="440"/>
      <c r="Y160" s="440"/>
      <c r="Z160" s="440"/>
      <c r="AA160" s="440"/>
      <c r="AB160" s="440"/>
      <c r="AC160" s="440"/>
      <c r="AD160" s="440"/>
      <c r="AE160" s="440"/>
      <c r="AF160" s="440"/>
      <c r="AG160" s="440"/>
      <c r="AH160" s="440"/>
      <c r="AI160" s="440"/>
    </row>
    <row r="161" spans="3:35">
      <c r="C161" s="440"/>
      <c r="D161" s="440"/>
      <c r="E161" s="440"/>
      <c r="F161" s="440"/>
      <c r="G161" s="440"/>
      <c r="H161" s="440"/>
      <c r="I161" s="440"/>
      <c r="J161" s="440"/>
      <c r="K161" s="440"/>
      <c r="L161" s="440"/>
      <c r="M161" s="440"/>
      <c r="N161" s="440"/>
      <c r="O161" s="440"/>
      <c r="P161" s="440"/>
      <c r="Q161" s="440"/>
      <c r="R161" s="440"/>
      <c r="S161" s="440"/>
      <c r="T161" s="440"/>
      <c r="U161" s="440"/>
      <c r="V161" s="440"/>
      <c r="W161" s="440"/>
      <c r="X161" s="440"/>
      <c r="Y161" s="440"/>
      <c r="Z161" s="440"/>
      <c r="AA161" s="440"/>
      <c r="AB161" s="440"/>
      <c r="AC161" s="440"/>
      <c r="AD161" s="440"/>
      <c r="AE161" s="440"/>
      <c r="AF161" s="440"/>
      <c r="AG161" s="440"/>
      <c r="AH161" s="440"/>
      <c r="AI161" s="440"/>
    </row>
    <row r="162" spans="3:35">
      <c r="C162" s="440"/>
      <c r="D162" s="440"/>
      <c r="E162" s="440"/>
      <c r="F162" s="440"/>
      <c r="G162" s="440"/>
      <c r="H162" s="440"/>
      <c r="I162" s="440"/>
      <c r="J162" s="440"/>
      <c r="K162" s="440"/>
      <c r="L162" s="440"/>
      <c r="M162" s="440"/>
      <c r="N162" s="440"/>
      <c r="O162" s="440"/>
      <c r="P162" s="440"/>
      <c r="Q162" s="440"/>
      <c r="R162" s="440"/>
      <c r="S162" s="440"/>
      <c r="T162" s="440"/>
      <c r="U162" s="440"/>
      <c r="V162" s="440"/>
      <c r="W162" s="440"/>
      <c r="X162" s="440"/>
      <c r="Y162" s="440"/>
      <c r="Z162" s="440"/>
      <c r="AA162" s="440"/>
      <c r="AB162" s="440"/>
      <c r="AC162" s="440"/>
      <c r="AD162" s="440"/>
      <c r="AE162" s="440"/>
      <c r="AF162" s="440"/>
      <c r="AG162" s="440"/>
      <c r="AH162" s="440"/>
      <c r="AI162" s="440"/>
    </row>
    <row r="163" spans="3:35">
      <c r="C163" s="440"/>
      <c r="D163" s="440"/>
      <c r="E163" s="440"/>
      <c r="F163" s="440"/>
      <c r="G163" s="440"/>
      <c r="H163" s="440"/>
      <c r="I163" s="440"/>
      <c r="J163" s="440"/>
      <c r="K163" s="440"/>
      <c r="L163" s="440"/>
      <c r="M163" s="440"/>
      <c r="N163" s="440"/>
      <c r="O163" s="440"/>
      <c r="P163" s="440"/>
      <c r="Q163" s="440"/>
      <c r="R163" s="440"/>
      <c r="S163" s="440"/>
      <c r="T163" s="440"/>
      <c r="U163" s="440"/>
      <c r="V163" s="440"/>
      <c r="W163" s="440"/>
      <c r="X163" s="440"/>
      <c r="Y163" s="440"/>
      <c r="Z163" s="440"/>
      <c r="AA163" s="440"/>
      <c r="AB163" s="440"/>
      <c r="AC163" s="440"/>
      <c r="AD163" s="440"/>
      <c r="AE163" s="440"/>
      <c r="AF163" s="440"/>
      <c r="AG163" s="440"/>
      <c r="AH163" s="440"/>
      <c r="AI163" s="440"/>
    </row>
    <row r="164" spans="3:35">
      <c r="C164" s="440"/>
      <c r="D164" s="440"/>
      <c r="E164" s="440"/>
      <c r="F164" s="440"/>
      <c r="G164" s="440"/>
      <c r="H164" s="440"/>
      <c r="I164" s="440"/>
      <c r="J164" s="440"/>
      <c r="K164" s="440"/>
      <c r="L164" s="440"/>
      <c r="M164" s="440"/>
      <c r="N164" s="440"/>
      <c r="O164" s="440"/>
      <c r="P164" s="440"/>
      <c r="Q164" s="440"/>
      <c r="R164" s="440"/>
      <c r="S164" s="440"/>
      <c r="T164" s="440"/>
      <c r="U164" s="440"/>
      <c r="V164" s="440"/>
      <c r="W164" s="440"/>
      <c r="X164" s="440"/>
      <c r="Y164" s="440"/>
      <c r="Z164" s="440"/>
      <c r="AA164" s="440"/>
      <c r="AB164" s="440"/>
      <c r="AC164" s="440"/>
      <c r="AD164" s="440"/>
      <c r="AE164" s="440"/>
      <c r="AF164" s="440"/>
      <c r="AG164" s="440"/>
      <c r="AH164" s="440"/>
      <c r="AI164" s="440"/>
    </row>
    <row r="165" spans="3:35">
      <c r="C165" s="440"/>
      <c r="D165" s="440"/>
      <c r="E165" s="440"/>
      <c r="F165" s="440"/>
      <c r="G165" s="440"/>
      <c r="H165" s="440"/>
      <c r="I165" s="440"/>
      <c r="J165" s="440"/>
      <c r="K165" s="440"/>
      <c r="L165" s="440"/>
      <c r="M165" s="440"/>
      <c r="N165" s="440"/>
      <c r="O165" s="440"/>
      <c r="P165" s="440"/>
      <c r="Q165" s="440"/>
      <c r="R165" s="440"/>
      <c r="S165" s="440"/>
      <c r="T165" s="440"/>
      <c r="U165" s="440"/>
      <c r="V165" s="440"/>
      <c r="W165" s="440"/>
      <c r="X165" s="440"/>
      <c r="Y165" s="440"/>
      <c r="Z165" s="440"/>
      <c r="AA165" s="440"/>
      <c r="AB165" s="440"/>
      <c r="AC165" s="440"/>
      <c r="AD165" s="440"/>
      <c r="AE165" s="440"/>
      <c r="AF165" s="440"/>
      <c r="AG165" s="440"/>
      <c r="AH165" s="440"/>
      <c r="AI165" s="440"/>
    </row>
    <row r="166" spans="3:35">
      <c r="C166" s="440"/>
      <c r="D166" s="440"/>
      <c r="E166" s="440"/>
      <c r="F166" s="440"/>
      <c r="G166" s="440"/>
      <c r="H166" s="440"/>
      <c r="I166" s="440"/>
      <c r="J166" s="440"/>
      <c r="K166" s="440"/>
      <c r="L166" s="440"/>
      <c r="M166" s="440"/>
      <c r="N166" s="440"/>
      <c r="O166" s="440"/>
      <c r="P166" s="440"/>
      <c r="Q166" s="440"/>
      <c r="R166" s="440"/>
      <c r="S166" s="440"/>
      <c r="T166" s="440"/>
      <c r="U166" s="440"/>
      <c r="V166" s="440"/>
      <c r="W166" s="440"/>
      <c r="X166" s="440"/>
      <c r="Y166" s="440"/>
      <c r="Z166" s="440"/>
      <c r="AA166" s="440"/>
      <c r="AB166" s="440"/>
      <c r="AC166" s="440"/>
      <c r="AD166" s="440"/>
      <c r="AE166" s="440"/>
      <c r="AF166" s="440"/>
      <c r="AG166" s="440"/>
      <c r="AH166" s="440"/>
      <c r="AI166" s="440"/>
    </row>
    <row r="167" spans="3:35">
      <c r="C167" s="440"/>
      <c r="D167" s="440"/>
      <c r="E167" s="440"/>
      <c r="F167" s="440"/>
      <c r="G167" s="440"/>
      <c r="H167" s="440"/>
      <c r="I167" s="440"/>
      <c r="J167" s="440"/>
      <c r="K167" s="440"/>
      <c r="L167" s="440"/>
      <c r="M167" s="440"/>
      <c r="N167" s="440"/>
      <c r="O167" s="440"/>
      <c r="P167" s="440"/>
      <c r="Q167" s="440"/>
      <c r="R167" s="440"/>
      <c r="S167" s="440"/>
      <c r="T167" s="440"/>
      <c r="U167" s="440"/>
      <c r="V167" s="440"/>
      <c r="W167" s="440"/>
      <c r="X167" s="440"/>
      <c r="Y167" s="440"/>
      <c r="Z167" s="440"/>
      <c r="AA167" s="440"/>
      <c r="AB167" s="440"/>
      <c r="AC167" s="440"/>
      <c r="AD167" s="440"/>
      <c r="AE167" s="440"/>
      <c r="AF167" s="440"/>
      <c r="AG167" s="440"/>
      <c r="AH167" s="440"/>
      <c r="AI167" s="440"/>
    </row>
    <row r="168" spans="3:35">
      <c r="C168" s="440"/>
      <c r="D168" s="440"/>
      <c r="E168" s="440"/>
      <c r="F168" s="440"/>
      <c r="G168" s="440"/>
      <c r="H168" s="440"/>
      <c r="I168" s="440"/>
      <c r="J168" s="440"/>
      <c r="K168" s="440"/>
      <c r="L168" s="440"/>
      <c r="M168" s="440"/>
      <c r="N168" s="440"/>
      <c r="O168" s="440"/>
      <c r="P168" s="440"/>
      <c r="Q168" s="440"/>
      <c r="R168" s="440"/>
      <c r="S168" s="440"/>
      <c r="T168" s="440"/>
      <c r="U168" s="440"/>
      <c r="V168" s="440"/>
      <c r="W168" s="440"/>
      <c r="X168" s="440"/>
      <c r="Y168" s="440"/>
      <c r="Z168" s="440"/>
      <c r="AA168" s="440"/>
      <c r="AB168" s="440"/>
      <c r="AC168" s="440"/>
      <c r="AD168" s="440"/>
      <c r="AE168" s="440"/>
      <c r="AF168" s="440"/>
      <c r="AG168" s="440"/>
      <c r="AH168" s="440"/>
      <c r="AI168" s="440"/>
    </row>
    <row r="169" spans="3:35">
      <c r="C169" s="440"/>
      <c r="D169" s="440"/>
      <c r="E169" s="440"/>
      <c r="F169" s="440"/>
      <c r="G169" s="440"/>
      <c r="H169" s="440"/>
      <c r="I169" s="440"/>
      <c r="J169" s="440"/>
      <c r="K169" s="440"/>
      <c r="L169" s="440"/>
      <c r="M169" s="440"/>
      <c r="N169" s="440"/>
      <c r="O169" s="440"/>
      <c r="P169" s="440"/>
      <c r="Q169" s="440"/>
      <c r="R169" s="440"/>
      <c r="S169" s="440"/>
      <c r="T169" s="440"/>
      <c r="U169" s="440"/>
      <c r="V169" s="440"/>
      <c r="W169" s="440"/>
      <c r="X169" s="440"/>
      <c r="Y169" s="440"/>
      <c r="Z169" s="440"/>
      <c r="AA169" s="440"/>
      <c r="AB169" s="440"/>
      <c r="AC169" s="440"/>
      <c r="AD169" s="440"/>
      <c r="AE169" s="440"/>
      <c r="AF169" s="440"/>
      <c r="AG169" s="440"/>
      <c r="AH169" s="440"/>
      <c r="AI169" s="440"/>
    </row>
    <row r="170" spans="3:35">
      <c r="C170" s="440"/>
      <c r="D170" s="440"/>
      <c r="E170" s="440"/>
      <c r="F170" s="440"/>
      <c r="G170" s="440"/>
      <c r="H170" s="440"/>
      <c r="I170" s="440"/>
      <c r="J170" s="440"/>
      <c r="K170" s="440"/>
      <c r="L170" s="440"/>
      <c r="M170" s="440"/>
      <c r="N170" s="440"/>
      <c r="O170" s="440"/>
      <c r="P170" s="440"/>
      <c r="Q170" s="440"/>
      <c r="R170" s="440"/>
      <c r="S170" s="440"/>
      <c r="T170" s="440"/>
      <c r="U170" s="440"/>
      <c r="V170" s="440"/>
      <c r="W170" s="440"/>
      <c r="X170" s="440"/>
      <c r="Y170" s="440"/>
      <c r="Z170" s="440"/>
      <c r="AA170" s="440"/>
      <c r="AB170" s="440"/>
      <c r="AC170" s="440"/>
      <c r="AD170" s="440"/>
      <c r="AE170" s="440"/>
      <c r="AF170" s="440"/>
      <c r="AG170" s="440"/>
      <c r="AH170" s="440"/>
      <c r="AI170" s="440"/>
    </row>
    <row r="171" spans="3:35">
      <c r="C171" s="440"/>
      <c r="D171" s="440"/>
      <c r="E171" s="440"/>
      <c r="F171" s="440"/>
      <c r="G171" s="440"/>
      <c r="H171" s="440"/>
      <c r="I171" s="440"/>
      <c r="J171" s="440"/>
      <c r="K171" s="440"/>
      <c r="L171" s="440"/>
      <c r="M171" s="440"/>
      <c r="N171" s="440"/>
      <c r="O171" s="440"/>
      <c r="P171" s="440"/>
      <c r="Q171" s="440"/>
      <c r="R171" s="440"/>
      <c r="S171" s="440"/>
      <c r="T171" s="440"/>
      <c r="U171" s="440"/>
      <c r="V171" s="440"/>
      <c r="W171" s="440"/>
      <c r="X171" s="440"/>
      <c r="Y171" s="440"/>
      <c r="Z171" s="440"/>
      <c r="AA171" s="440"/>
      <c r="AB171" s="440"/>
      <c r="AC171" s="440"/>
      <c r="AD171" s="440"/>
      <c r="AE171" s="440"/>
      <c r="AF171" s="440"/>
      <c r="AG171" s="440"/>
      <c r="AH171" s="440"/>
      <c r="AI171" s="440"/>
    </row>
    <row r="172" spans="3:35">
      <c r="C172" s="440"/>
      <c r="D172" s="440"/>
      <c r="E172" s="440"/>
      <c r="F172" s="440"/>
      <c r="G172" s="440"/>
      <c r="H172" s="440"/>
      <c r="I172" s="440"/>
      <c r="J172" s="440"/>
      <c r="K172" s="440"/>
      <c r="L172" s="440"/>
      <c r="M172" s="440"/>
      <c r="N172" s="440"/>
      <c r="O172" s="440"/>
      <c r="P172" s="440"/>
      <c r="Q172" s="440"/>
      <c r="R172" s="440"/>
      <c r="S172" s="440"/>
      <c r="T172" s="440"/>
      <c r="U172" s="440"/>
      <c r="V172" s="440"/>
      <c r="W172" s="440"/>
      <c r="X172" s="440"/>
      <c r="Y172" s="440"/>
      <c r="Z172" s="440"/>
      <c r="AA172" s="440"/>
      <c r="AB172" s="440"/>
      <c r="AC172" s="440"/>
      <c r="AD172" s="440"/>
      <c r="AE172" s="440"/>
      <c r="AF172" s="440"/>
      <c r="AG172" s="440"/>
      <c r="AH172" s="440"/>
      <c r="AI172" s="440"/>
    </row>
    <row r="173" spans="3:35">
      <c r="C173" s="440"/>
      <c r="D173" s="440"/>
      <c r="E173" s="440"/>
      <c r="F173" s="440"/>
      <c r="G173" s="440"/>
      <c r="H173" s="440"/>
      <c r="I173" s="440"/>
      <c r="J173" s="440"/>
      <c r="K173" s="440"/>
      <c r="L173" s="440"/>
      <c r="M173" s="440"/>
      <c r="N173" s="440"/>
      <c r="O173" s="440"/>
      <c r="P173" s="440"/>
      <c r="Q173" s="440"/>
      <c r="R173" s="440"/>
      <c r="S173" s="440"/>
      <c r="T173" s="440"/>
      <c r="U173" s="440"/>
      <c r="V173" s="440"/>
      <c r="W173" s="440"/>
      <c r="X173" s="440"/>
      <c r="Y173" s="440"/>
      <c r="Z173" s="440"/>
      <c r="AA173" s="440"/>
      <c r="AB173" s="440"/>
      <c r="AC173" s="440"/>
      <c r="AD173" s="440"/>
      <c r="AE173" s="440"/>
      <c r="AF173" s="440"/>
      <c r="AG173" s="440"/>
      <c r="AH173" s="440"/>
      <c r="AI173" s="440"/>
    </row>
    <row r="174" spans="3:35">
      <c r="C174" s="440"/>
      <c r="D174" s="440"/>
      <c r="E174" s="440"/>
      <c r="F174" s="440"/>
      <c r="G174" s="440"/>
      <c r="H174" s="440"/>
      <c r="I174" s="440"/>
      <c r="J174" s="440"/>
      <c r="K174" s="440"/>
      <c r="L174" s="440"/>
      <c r="M174" s="440"/>
      <c r="N174" s="440"/>
      <c r="O174" s="440"/>
      <c r="P174" s="440"/>
      <c r="Q174" s="440"/>
      <c r="R174" s="440"/>
      <c r="S174" s="440"/>
      <c r="T174" s="440"/>
      <c r="U174" s="440"/>
      <c r="V174" s="440"/>
      <c r="W174" s="440"/>
      <c r="X174" s="440"/>
      <c r="Y174" s="440"/>
      <c r="Z174" s="440"/>
      <c r="AA174" s="440"/>
      <c r="AB174" s="440"/>
      <c r="AC174" s="440"/>
      <c r="AD174" s="440"/>
      <c r="AE174" s="440"/>
      <c r="AF174" s="440"/>
      <c r="AG174" s="440"/>
      <c r="AH174" s="440"/>
      <c r="AI174" s="440"/>
    </row>
    <row r="175" spans="3:35">
      <c r="C175" s="440"/>
      <c r="D175" s="440"/>
      <c r="E175" s="440"/>
      <c r="F175" s="440"/>
      <c r="G175" s="440"/>
      <c r="H175" s="440"/>
      <c r="I175" s="440"/>
      <c r="J175" s="440"/>
      <c r="K175" s="440"/>
      <c r="L175" s="440"/>
      <c r="M175" s="440"/>
      <c r="N175" s="440"/>
      <c r="O175" s="440"/>
      <c r="P175" s="440"/>
      <c r="Q175" s="440"/>
      <c r="R175" s="440"/>
      <c r="S175" s="440"/>
      <c r="T175" s="440"/>
      <c r="U175" s="440"/>
      <c r="V175" s="440"/>
      <c r="W175" s="440"/>
      <c r="X175" s="440"/>
      <c r="Y175" s="440"/>
      <c r="Z175" s="440"/>
      <c r="AA175" s="440"/>
      <c r="AB175" s="440"/>
      <c r="AC175" s="440"/>
      <c r="AD175" s="440"/>
      <c r="AE175" s="440"/>
      <c r="AF175" s="440"/>
      <c r="AG175" s="440"/>
      <c r="AH175" s="440"/>
      <c r="AI175" s="440"/>
    </row>
    <row r="176" spans="3:35">
      <c r="C176" s="440"/>
      <c r="D176" s="440"/>
      <c r="E176" s="440"/>
      <c r="F176" s="440"/>
      <c r="G176" s="440"/>
      <c r="H176" s="440"/>
      <c r="I176" s="440"/>
      <c r="J176" s="440"/>
      <c r="K176" s="440"/>
      <c r="L176" s="440"/>
      <c r="M176" s="440"/>
      <c r="N176" s="440"/>
      <c r="O176" s="440"/>
      <c r="P176" s="440"/>
      <c r="Q176" s="440"/>
      <c r="R176" s="440"/>
      <c r="S176" s="440"/>
      <c r="T176" s="440"/>
      <c r="U176" s="440"/>
      <c r="V176" s="440"/>
      <c r="W176" s="440"/>
      <c r="X176" s="440"/>
      <c r="Y176" s="440"/>
      <c r="Z176" s="440"/>
      <c r="AA176" s="440"/>
      <c r="AB176" s="440"/>
      <c r="AC176" s="440"/>
      <c r="AD176" s="440"/>
      <c r="AE176" s="440"/>
      <c r="AF176" s="440"/>
      <c r="AG176" s="440"/>
      <c r="AH176" s="440"/>
      <c r="AI176" s="440"/>
    </row>
    <row r="177" spans="3:35">
      <c r="C177" s="440"/>
      <c r="D177" s="440"/>
      <c r="E177" s="440"/>
      <c r="F177" s="440"/>
      <c r="G177" s="440"/>
      <c r="H177" s="440"/>
      <c r="I177" s="440"/>
      <c r="J177" s="440"/>
      <c r="K177" s="440"/>
      <c r="L177" s="440"/>
      <c r="M177" s="440"/>
      <c r="N177" s="440"/>
      <c r="O177" s="440"/>
      <c r="P177" s="440"/>
      <c r="Q177" s="440"/>
      <c r="R177" s="440"/>
      <c r="S177" s="440"/>
      <c r="T177" s="440"/>
      <c r="U177" s="440"/>
      <c r="V177" s="440"/>
      <c r="W177" s="440"/>
      <c r="X177" s="440"/>
      <c r="Y177" s="440"/>
      <c r="Z177" s="440"/>
      <c r="AA177" s="440"/>
      <c r="AB177" s="440"/>
      <c r="AC177" s="440"/>
      <c r="AD177" s="440"/>
      <c r="AE177" s="440"/>
      <c r="AF177" s="440"/>
      <c r="AG177" s="440"/>
      <c r="AH177" s="440"/>
      <c r="AI177" s="440"/>
    </row>
    <row r="178" spans="3:35">
      <c r="C178" s="440"/>
      <c r="D178" s="440"/>
      <c r="E178" s="440"/>
      <c r="F178" s="440"/>
      <c r="G178" s="440"/>
      <c r="H178" s="440"/>
      <c r="I178" s="440"/>
      <c r="J178" s="440"/>
      <c r="K178" s="440"/>
      <c r="L178" s="440"/>
      <c r="M178" s="440"/>
      <c r="N178" s="440"/>
      <c r="O178" s="440"/>
      <c r="P178" s="440"/>
      <c r="Q178" s="440"/>
      <c r="R178" s="440"/>
      <c r="S178" s="440"/>
      <c r="T178" s="440"/>
      <c r="U178" s="440"/>
      <c r="V178" s="440"/>
      <c r="W178" s="440"/>
      <c r="X178" s="440"/>
      <c r="Y178" s="440"/>
      <c r="Z178" s="440"/>
      <c r="AA178" s="440"/>
      <c r="AB178" s="440"/>
      <c r="AC178" s="440"/>
      <c r="AD178" s="440"/>
      <c r="AE178" s="440"/>
      <c r="AF178" s="440"/>
      <c r="AG178" s="440"/>
      <c r="AH178" s="440"/>
      <c r="AI178" s="440"/>
    </row>
    <row r="179" spans="3:35">
      <c r="C179" s="440"/>
      <c r="D179" s="440"/>
      <c r="E179" s="440"/>
      <c r="F179" s="440"/>
      <c r="G179" s="440"/>
      <c r="H179" s="440"/>
      <c r="I179" s="440"/>
      <c r="J179" s="440"/>
      <c r="K179" s="440"/>
      <c r="L179" s="440"/>
      <c r="M179" s="440"/>
      <c r="N179" s="440"/>
      <c r="O179" s="440"/>
      <c r="P179" s="440"/>
      <c r="Q179" s="440"/>
      <c r="R179" s="440"/>
      <c r="S179" s="440"/>
      <c r="T179" s="440"/>
      <c r="U179" s="440"/>
      <c r="V179" s="440"/>
      <c r="W179" s="440"/>
      <c r="X179" s="440"/>
      <c r="Y179" s="440"/>
      <c r="Z179" s="440"/>
      <c r="AA179" s="440"/>
      <c r="AB179" s="440"/>
      <c r="AC179" s="440"/>
      <c r="AD179" s="440"/>
      <c r="AE179" s="440"/>
      <c r="AF179" s="440"/>
      <c r="AG179" s="440"/>
      <c r="AH179" s="440"/>
      <c r="AI179" s="440"/>
    </row>
    <row r="180" spans="3:35">
      <c r="C180" s="440"/>
      <c r="D180" s="440"/>
      <c r="E180" s="440"/>
      <c r="F180" s="440"/>
      <c r="G180" s="440"/>
      <c r="H180" s="440"/>
      <c r="I180" s="440"/>
      <c r="J180" s="440"/>
      <c r="K180" s="440"/>
      <c r="L180" s="440"/>
      <c r="M180" s="440"/>
      <c r="N180" s="440"/>
      <c r="O180" s="440"/>
      <c r="P180" s="440"/>
      <c r="Q180" s="440"/>
      <c r="R180" s="440"/>
      <c r="S180" s="440"/>
      <c r="T180" s="440"/>
      <c r="U180" s="440"/>
      <c r="V180" s="440"/>
      <c r="W180" s="440"/>
      <c r="X180" s="440"/>
      <c r="Y180" s="440"/>
      <c r="Z180" s="440"/>
      <c r="AA180" s="440"/>
      <c r="AB180" s="440"/>
      <c r="AC180" s="440"/>
      <c r="AD180" s="440"/>
      <c r="AE180" s="440"/>
      <c r="AF180" s="440"/>
      <c r="AG180" s="440"/>
      <c r="AH180" s="440"/>
      <c r="AI180" s="440"/>
    </row>
    <row r="181" spans="3:35">
      <c r="C181" s="440"/>
      <c r="D181" s="440"/>
      <c r="E181" s="440"/>
      <c r="F181" s="440"/>
      <c r="G181" s="440"/>
      <c r="H181" s="440"/>
      <c r="I181" s="440"/>
      <c r="J181" s="440"/>
      <c r="K181" s="440"/>
      <c r="L181" s="440"/>
      <c r="M181" s="440"/>
      <c r="N181" s="440"/>
      <c r="O181" s="440"/>
      <c r="P181" s="440"/>
      <c r="Q181" s="440"/>
      <c r="R181" s="440"/>
      <c r="S181" s="440"/>
      <c r="T181" s="440"/>
      <c r="U181" s="440"/>
      <c r="V181" s="440"/>
      <c r="W181" s="440"/>
      <c r="X181" s="440"/>
      <c r="Y181" s="440"/>
      <c r="Z181" s="440"/>
      <c r="AA181" s="440"/>
      <c r="AB181" s="440"/>
      <c r="AC181" s="440"/>
      <c r="AD181" s="440"/>
      <c r="AE181" s="440"/>
      <c r="AF181" s="440"/>
      <c r="AG181" s="440"/>
      <c r="AH181" s="440"/>
      <c r="AI181" s="440"/>
    </row>
    <row r="182" spans="3:35">
      <c r="C182" s="440"/>
      <c r="D182" s="440"/>
      <c r="E182" s="440"/>
      <c r="F182" s="440"/>
      <c r="G182" s="440"/>
      <c r="H182" s="440"/>
      <c r="I182" s="440"/>
      <c r="J182" s="440"/>
      <c r="K182" s="440"/>
      <c r="L182" s="440"/>
      <c r="M182" s="440"/>
      <c r="N182" s="440"/>
      <c r="O182" s="440"/>
      <c r="P182" s="440"/>
      <c r="Q182" s="440"/>
      <c r="R182" s="440"/>
      <c r="S182" s="440"/>
      <c r="T182" s="440"/>
      <c r="U182" s="440"/>
      <c r="V182" s="440"/>
      <c r="W182" s="440"/>
      <c r="X182" s="440"/>
      <c r="Y182" s="440"/>
      <c r="Z182" s="440"/>
      <c r="AA182" s="440"/>
      <c r="AB182" s="440"/>
      <c r="AC182" s="440"/>
      <c r="AD182" s="440"/>
      <c r="AE182" s="440"/>
      <c r="AF182" s="440"/>
      <c r="AG182" s="440"/>
      <c r="AH182" s="440"/>
      <c r="AI182" s="440"/>
    </row>
    <row r="183" spans="3:35">
      <c r="C183" s="440"/>
      <c r="D183" s="440"/>
      <c r="E183" s="440"/>
      <c r="F183" s="440"/>
      <c r="G183" s="440"/>
      <c r="H183" s="440"/>
      <c r="I183" s="440"/>
      <c r="J183" s="440"/>
      <c r="K183" s="440"/>
      <c r="L183" s="440"/>
      <c r="M183" s="440"/>
      <c r="N183" s="440"/>
      <c r="O183" s="440"/>
      <c r="P183" s="440"/>
      <c r="Q183" s="440"/>
      <c r="R183" s="440"/>
      <c r="S183" s="440"/>
      <c r="T183" s="440"/>
      <c r="U183" s="440"/>
      <c r="V183" s="440"/>
      <c r="W183" s="440"/>
      <c r="X183" s="440"/>
      <c r="Y183" s="440"/>
      <c r="Z183" s="440"/>
      <c r="AA183" s="440"/>
      <c r="AB183" s="440"/>
      <c r="AC183" s="440"/>
      <c r="AD183" s="440"/>
      <c r="AE183" s="440"/>
      <c r="AF183" s="440"/>
      <c r="AG183" s="440"/>
      <c r="AH183" s="440"/>
      <c r="AI183" s="440"/>
    </row>
    <row r="184" spans="3:35">
      <c r="C184" s="440"/>
      <c r="D184" s="440"/>
      <c r="E184" s="440"/>
      <c r="F184" s="440"/>
      <c r="G184" s="440"/>
      <c r="H184" s="440"/>
      <c r="I184" s="440"/>
      <c r="J184" s="440"/>
      <c r="K184" s="440"/>
      <c r="L184" s="440"/>
      <c r="M184" s="440"/>
      <c r="N184" s="440"/>
      <c r="O184" s="440"/>
      <c r="P184" s="440"/>
      <c r="Q184" s="440"/>
      <c r="R184" s="440"/>
      <c r="S184" s="440"/>
      <c r="T184" s="440"/>
      <c r="U184" s="440"/>
      <c r="V184" s="440"/>
      <c r="W184" s="440"/>
      <c r="X184" s="440"/>
      <c r="Y184" s="440"/>
      <c r="Z184" s="440"/>
      <c r="AA184" s="440"/>
      <c r="AB184" s="440"/>
      <c r="AC184" s="440"/>
      <c r="AD184" s="440"/>
      <c r="AE184" s="440"/>
      <c r="AF184" s="440"/>
      <c r="AG184" s="440"/>
      <c r="AH184" s="440"/>
      <c r="AI184" s="440"/>
    </row>
    <row r="185" spans="3:35">
      <c r="C185" s="440"/>
      <c r="D185" s="440"/>
      <c r="E185" s="440"/>
      <c r="F185" s="440"/>
      <c r="G185" s="440"/>
      <c r="H185" s="440"/>
      <c r="I185" s="440"/>
      <c r="J185" s="440"/>
      <c r="K185" s="440"/>
      <c r="L185" s="440"/>
      <c r="M185" s="440"/>
      <c r="N185" s="440"/>
      <c r="O185" s="440"/>
      <c r="P185" s="440"/>
      <c r="Q185" s="440"/>
      <c r="R185" s="440"/>
      <c r="S185" s="440"/>
      <c r="T185" s="440"/>
      <c r="U185" s="440"/>
      <c r="V185" s="440"/>
      <c r="W185" s="440"/>
      <c r="X185" s="440"/>
      <c r="Y185" s="440"/>
      <c r="Z185" s="440"/>
      <c r="AA185" s="440"/>
      <c r="AB185" s="440"/>
      <c r="AC185" s="440"/>
      <c r="AD185" s="440"/>
      <c r="AE185" s="440"/>
      <c r="AF185" s="440"/>
      <c r="AG185" s="440"/>
      <c r="AH185" s="440"/>
      <c r="AI185" s="440"/>
    </row>
    <row r="186" spans="3:35">
      <c r="C186" s="440"/>
      <c r="D186" s="440"/>
      <c r="E186" s="440"/>
      <c r="F186" s="440"/>
      <c r="G186" s="440"/>
      <c r="H186" s="440"/>
      <c r="I186" s="440"/>
      <c r="J186" s="440"/>
      <c r="K186" s="440"/>
      <c r="L186" s="440"/>
      <c r="M186" s="440"/>
      <c r="N186" s="440"/>
      <c r="O186" s="440"/>
      <c r="P186" s="440"/>
      <c r="Q186" s="440"/>
      <c r="R186" s="440"/>
      <c r="S186" s="440"/>
      <c r="T186" s="440"/>
      <c r="U186" s="440"/>
      <c r="V186" s="440"/>
      <c r="W186" s="440"/>
      <c r="X186" s="440"/>
      <c r="Y186" s="440"/>
      <c r="Z186" s="440"/>
      <c r="AA186" s="440"/>
      <c r="AB186" s="440"/>
      <c r="AC186" s="440"/>
      <c r="AD186" s="440"/>
      <c r="AE186" s="440"/>
      <c r="AF186" s="440"/>
      <c r="AG186" s="440"/>
      <c r="AH186" s="440"/>
      <c r="AI186" s="440"/>
    </row>
    <row r="187" spans="3:35">
      <c r="C187" s="440"/>
      <c r="D187" s="440"/>
      <c r="E187" s="440"/>
      <c r="F187" s="440"/>
      <c r="G187" s="440"/>
      <c r="H187" s="440"/>
      <c r="I187" s="440"/>
      <c r="J187" s="440"/>
      <c r="K187" s="440"/>
      <c r="L187" s="440"/>
      <c r="M187" s="440"/>
      <c r="N187" s="440"/>
      <c r="O187" s="440"/>
      <c r="P187" s="440"/>
      <c r="Q187" s="440"/>
      <c r="R187" s="440"/>
      <c r="S187" s="440"/>
      <c r="T187" s="440"/>
      <c r="U187" s="440"/>
      <c r="V187" s="440"/>
      <c r="W187" s="440"/>
      <c r="X187" s="440"/>
      <c r="Y187" s="440"/>
      <c r="Z187" s="440"/>
      <c r="AA187" s="440"/>
      <c r="AB187" s="440"/>
      <c r="AC187" s="440"/>
      <c r="AD187" s="440"/>
      <c r="AE187" s="440"/>
      <c r="AF187" s="440"/>
      <c r="AG187" s="440"/>
      <c r="AH187" s="440"/>
      <c r="AI187" s="440"/>
    </row>
    <row r="188" spans="3:35">
      <c r="C188" s="440"/>
      <c r="D188" s="440"/>
      <c r="E188" s="440"/>
      <c r="F188" s="440"/>
      <c r="G188" s="440"/>
      <c r="H188" s="440"/>
      <c r="I188" s="440"/>
      <c r="J188" s="440"/>
      <c r="K188" s="440"/>
      <c r="L188" s="440"/>
      <c r="M188" s="440"/>
      <c r="N188" s="440"/>
      <c r="O188" s="440"/>
      <c r="P188" s="440"/>
      <c r="Q188" s="440"/>
      <c r="R188" s="440"/>
      <c r="S188" s="440"/>
      <c r="T188" s="440"/>
      <c r="U188" s="440"/>
      <c r="V188" s="440"/>
      <c r="W188" s="440"/>
      <c r="X188" s="440"/>
      <c r="Y188" s="440"/>
      <c r="Z188" s="440"/>
      <c r="AA188" s="440"/>
      <c r="AB188" s="440"/>
      <c r="AC188" s="440"/>
      <c r="AD188" s="440"/>
      <c r="AE188" s="440"/>
      <c r="AF188" s="440"/>
      <c r="AG188" s="440"/>
      <c r="AH188" s="440"/>
      <c r="AI188" s="440"/>
    </row>
    <row r="189" spans="3:35">
      <c r="C189" s="440"/>
      <c r="D189" s="440"/>
      <c r="E189" s="440"/>
      <c r="F189" s="440"/>
      <c r="G189" s="440"/>
      <c r="H189" s="440"/>
      <c r="I189" s="440"/>
      <c r="J189" s="440"/>
      <c r="K189" s="440"/>
      <c r="L189" s="440"/>
      <c r="M189" s="440"/>
      <c r="N189" s="440"/>
      <c r="O189" s="440"/>
      <c r="P189" s="440"/>
      <c r="Q189" s="440"/>
      <c r="R189" s="440"/>
      <c r="S189" s="440"/>
      <c r="T189" s="440"/>
      <c r="U189" s="440"/>
      <c r="V189" s="440"/>
      <c r="W189" s="440"/>
      <c r="X189" s="440"/>
      <c r="Y189" s="440"/>
      <c r="Z189" s="440"/>
      <c r="AA189" s="440"/>
      <c r="AB189" s="440"/>
      <c r="AC189" s="440"/>
      <c r="AD189" s="440"/>
      <c r="AE189" s="440"/>
      <c r="AF189" s="440"/>
      <c r="AG189" s="440"/>
      <c r="AH189" s="440"/>
      <c r="AI189" s="440"/>
    </row>
    <row r="190" spans="3:35">
      <c r="C190" s="440"/>
      <c r="D190" s="440"/>
      <c r="E190" s="440"/>
      <c r="F190" s="440"/>
      <c r="G190" s="440"/>
      <c r="H190" s="440"/>
      <c r="I190" s="440"/>
      <c r="J190" s="440"/>
      <c r="K190" s="440"/>
      <c r="L190" s="440"/>
      <c r="M190" s="440"/>
      <c r="N190" s="440"/>
      <c r="O190" s="440"/>
      <c r="P190" s="440"/>
      <c r="Q190" s="440"/>
      <c r="R190" s="440"/>
      <c r="S190" s="440"/>
      <c r="T190" s="440"/>
      <c r="U190" s="440"/>
      <c r="V190" s="440"/>
      <c r="W190" s="440"/>
      <c r="X190" s="440"/>
      <c r="Y190" s="440"/>
      <c r="Z190" s="440"/>
      <c r="AA190" s="440"/>
      <c r="AB190" s="440"/>
      <c r="AC190" s="440"/>
      <c r="AD190" s="440"/>
      <c r="AE190" s="440"/>
      <c r="AF190" s="440"/>
      <c r="AG190" s="440"/>
      <c r="AH190" s="440"/>
      <c r="AI190" s="440"/>
    </row>
    <row r="191" spans="3:35">
      <c r="C191" s="440"/>
      <c r="D191" s="440"/>
      <c r="E191" s="440"/>
      <c r="F191" s="440"/>
      <c r="G191" s="440"/>
      <c r="H191" s="440"/>
      <c r="I191" s="440"/>
      <c r="J191" s="440"/>
      <c r="K191" s="440"/>
      <c r="L191" s="440"/>
      <c r="M191" s="440"/>
      <c r="N191" s="440"/>
      <c r="O191" s="440"/>
      <c r="P191" s="440"/>
      <c r="Q191" s="440"/>
      <c r="R191" s="440"/>
      <c r="S191" s="440"/>
      <c r="T191" s="440"/>
      <c r="U191" s="440"/>
      <c r="V191" s="440"/>
      <c r="W191" s="440"/>
      <c r="X191" s="440"/>
      <c r="Y191" s="440"/>
      <c r="Z191" s="440"/>
      <c r="AA191" s="440"/>
      <c r="AB191" s="440"/>
      <c r="AC191" s="440"/>
      <c r="AD191" s="440"/>
      <c r="AE191" s="440"/>
      <c r="AF191" s="440"/>
      <c r="AG191" s="440"/>
      <c r="AH191" s="440"/>
      <c r="AI191" s="440"/>
    </row>
    <row r="192" spans="3:35">
      <c r="C192" s="440"/>
      <c r="D192" s="440"/>
      <c r="E192" s="440"/>
      <c r="F192" s="440"/>
      <c r="G192" s="440"/>
      <c r="H192" s="440"/>
      <c r="I192" s="440"/>
      <c r="J192" s="440"/>
      <c r="K192" s="440"/>
      <c r="L192" s="440"/>
      <c r="M192" s="440"/>
      <c r="N192" s="440"/>
      <c r="O192" s="440"/>
      <c r="P192" s="440"/>
      <c r="Q192" s="440"/>
      <c r="R192" s="440"/>
      <c r="S192" s="440"/>
      <c r="T192" s="440"/>
      <c r="U192" s="440"/>
      <c r="V192" s="440"/>
      <c r="W192" s="440"/>
      <c r="X192" s="440"/>
      <c r="Y192" s="440"/>
      <c r="Z192" s="440"/>
      <c r="AA192" s="440"/>
      <c r="AB192" s="440"/>
      <c r="AC192" s="440"/>
      <c r="AD192" s="440"/>
      <c r="AE192" s="440"/>
      <c r="AF192" s="440"/>
      <c r="AG192" s="440"/>
      <c r="AH192" s="440"/>
      <c r="AI192" s="440"/>
    </row>
    <row r="193" spans="3:35">
      <c r="C193" s="440"/>
      <c r="D193" s="440"/>
      <c r="E193" s="440"/>
      <c r="F193" s="440"/>
      <c r="G193" s="440"/>
      <c r="H193" s="440"/>
      <c r="I193" s="440"/>
      <c r="J193" s="440"/>
      <c r="K193" s="440"/>
      <c r="L193" s="440"/>
      <c r="M193" s="440"/>
      <c r="N193" s="440"/>
      <c r="O193" s="440"/>
      <c r="P193" s="440"/>
      <c r="Q193" s="440"/>
      <c r="R193" s="440"/>
      <c r="S193" s="440"/>
      <c r="T193" s="440"/>
      <c r="U193" s="440"/>
      <c r="V193" s="440"/>
      <c r="W193" s="440"/>
      <c r="X193" s="440"/>
      <c r="Y193" s="440"/>
      <c r="Z193" s="440"/>
      <c r="AA193" s="440"/>
      <c r="AB193" s="440"/>
      <c r="AC193" s="440"/>
      <c r="AD193" s="440"/>
      <c r="AE193" s="440"/>
      <c r="AF193" s="440"/>
      <c r="AG193" s="440"/>
      <c r="AH193" s="440"/>
      <c r="AI193" s="440"/>
    </row>
    <row r="194" spans="3:35">
      <c r="C194" s="440"/>
      <c r="D194" s="440"/>
      <c r="E194" s="440"/>
      <c r="F194" s="440"/>
      <c r="G194" s="440"/>
      <c r="H194" s="440"/>
      <c r="I194" s="440"/>
      <c r="J194" s="440"/>
      <c r="K194" s="440"/>
      <c r="L194" s="440"/>
      <c r="M194" s="440"/>
      <c r="N194" s="440"/>
      <c r="O194" s="440"/>
      <c r="P194" s="440"/>
      <c r="Q194" s="440"/>
      <c r="R194" s="440"/>
      <c r="S194" s="440"/>
      <c r="T194" s="440"/>
      <c r="U194" s="440"/>
      <c r="V194" s="440"/>
      <c r="W194" s="440"/>
      <c r="X194" s="440"/>
      <c r="Y194" s="440"/>
      <c r="Z194" s="440"/>
      <c r="AA194" s="440"/>
      <c r="AB194" s="440"/>
      <c r="AC194" s="440"/>
      <c r="AD194" s="440"/>
      <c r="AE194" s="440"/>
      <c r="AF194" s="440"/>
      <c r="AG194" s="440"/>
      <c r="AH194" s="440"/>
      <c r="AI194" s="440"/>
    </row>
    <row r="195" spans="3:35">
      <c r="C195" s="440"/>
      <c r="D195" s="440"/>
      <c r="E195" s="440"/>
      <c r="F195" s="440"/>
      <c r="G195" s="440"/>
      <c r="H195" s="440"/>
      <c r="I195" s="440"/>
      <c r="J195" s="440"/>
      <c r="K195" s="440"/>
      <c r="L195" s="440"/>
      <c r="M195" s="440"/>
      <c r="N195" s="440"/>
      <c r="O195" s="440"/>
      <c r="P195" s="440"/>
      <c r="Q195" s="440"/>
      <c r="R195" s="440"/>
      <c r="S195" s="440"/>
      <c r="T195" s="440"/>
      <c r="U195" s="440"/>
      <c r="V195" s="440"/>
      <c r="W195" s="440"/>
      <c r="X195" s="440"/>
      <c r="Y195" s="440"/>
      <c r="Z195" s="440"/>
      <c r="AA195" s="440"/>
      <c r="AB195" s="440"/>
      <c r="AC195" s="440"/>
      <c r="AD195" s="440"/>
      <c r="AE195" s="440"/>
      <c r="AF195" s="440"/>
      <c r="AG195" s="440"/>
      <c r="AH195" s="440"/>
      <c r="AI195" s="440"/>
    </row>
    <row r="196" spans="3:35">
      <c r="C196" s="440"/>
      <c r="D196" s="440"/>
      <c r="E196" s="440"/>
      <c r="F196" s="440"/>
      <c r="G196" s="440"/>
      <c r="H196" s="440"/>
      <c r="I196" s="440"/>
      <c r="J196" s="440"/>
      <c r="K196" s="440"/>
      <c r="L196" s="440"/>
      <c r="M196" s="440"/>
      <c r="N196" s="440"/>
      <c r="O196" s="440"/>
      <c r="P196" s="440"/>
      <c r="Q196" s="440"/>
      <c r="R196" s="440"/>
      <c r="S196" s="440"/>
      <c r="T196" s="440"/>
      <c r="U196" s="440"/>
      <c r="V196" s="440"/>
      <c r="W196" s="440"/>
      <c r="X196" s="440"/>
      <c r="Y196" s="440"/>
      <c r="Z196" s="440"/>
      <c r="AA196" s="440"/>
      <c r="AB196" s="440"/>
      <c r="AC196" s="440"/>
      <c r="AD196" s="440"/>
      <c r="AE196" s="440"/>
      <c r="AF196" s="440"/>
      <c r="AG196" s="440"/>
      <c r="AH196" s="440"/>
      <c r="AI196" s="440"/>
    </row>
    <row r="197" spans="3:35">
      <c r="C197" s="440"/>
      <c r="D197" s="440"/>
      <c r="E197" s="440"/>
      <c r="F197" s="440"/>
      <c r="G197" s="440"/>
      <c r="H197" s="440"/>
      <c r="I197" s="440"/>
      <c r="J197" s="440"/>
      <c r="K197" s="440"/>
      <c r="L197" s="440"/>
      <c r="M197" s="440"/>
      <c r="N197" s="440"/>
      <c r="O197" s="440"/>
      <c r="P197" s="440"/>
      <c r="Q197" s="440"/>
      <c r="R197" s="440"/>
      <c r="S197" s="440"/>
      <c r="T197" s="440"/>
      <c r="U197" s="440"/>
      <c r="V197" s="440"/>
      <c r="W197" s="440"/>
      <c r="X197" s="440"/>
      <c r="Y197" s="440"/>
      <c r="Z197" s="440"/>
      <c r="AA197" s="440"/>
      <c r="AB197" s="440"/>
      <c r="AC197" s="440"/>
      <c r="AD197" s="440"/>
      <c r="AE197" s="440"/>
      <c r="AF197" s="440"/>
      <c r="AG197" s="440"/>
      <c r="AH197" s="440"/>
      <c r="AI197" s="440"/>
    </row>
    <row r="198" spans="3:35">
      <c r="C198" s="440"/>
      <c r="D198" s="440"/>
      <c r="E198" s="440"/>
      <c r="F198" s="440"/>
      <c r="G198" s="440"/>
      <c r="H198" s="440"/>
      <c r="I198" s="440"/>
      <c r="J198" s="440"/>
      <c r="K198" s="440"/>
      <c r="L198" s="440"/>
      <c r="M198" s="440"/>
      <c r="N198" s="440"/>
      <c r="O198" s="440"/>
      <c r="P198" s="440"/>
      <c r="Q198" s="440"/>
      <c r="R198" s="440"/>
      <c r="S198" s="440"/>
      <c r="T198" s="440"/>
      <c r="U198" s="440"/>
      <c r="V198" s="440"/>
      <c r="W198" s="440"/>
      <c r="X198" s="440"/>
      <c r="Y198" s="440"/>
      <c r="Z198" s="440"/>
      <c r="AA198" s="440"/>
      <c r="AB198" s="440"/>
      <c r="AC198" s="440"/>
      <c r="AD198" s="440"/>
      <c r="AE198" s="440"/>
      <c r="AF198" s="440"/>
      <c r="AG198" s="440"/>
      <c r="AH198" s="440"/>
      <c r="AI198" s="440"/>
    </row>
    <row r="199" spans="3:35">
      <c r="C199" s="440"/>
      <c r="D199" s="440"/>
      <c r="E199" s="440"/>
      <c r="F199" s="440"/>
      <c r="G199" s="440"/>
      <c r="H199" s="440"/>
      <c r="I199" s="440"/>
      <c r="J199" s="440"/>
      <c r="K199" s="440"/>
      <c r="L199" s="440"/>
      <c r="M199" s="440"/>
      <c r="N199" s="440"/>
      <c r="O199" s="440"/>
      <c r="P199" s="440"/>
      <c r="Q199" s="440"/>
      <c r="R199" s="440"/>
      <c r="S199" s="440"/>
      <c r="T199" s="440"/>
      <c r="U199" s="440"/>
      <c r="V199" s="440"/>
      <c r="W199" s="440"/>
      <c r="X199" s="440"/>
      <c r="Y199" s="440"/>
      <c r="Z199" s="440"/>
      <c r="AA199" s="440"/>
      <c r="AB199" s="440"/>
      <c r="AC199" s="440"/>
      <c r="AD199" s="440"/>
      <c r="AE199" s="440"/>
      <c r="AF199" s="440"/>
      <c r="AG199" s="440"/>
      <c r="AH199" s="440"/>
      <c r="AI199" s="440"/>
    </row>
    <row r="200" spans="3:35">
      <c r="C200" s="440"/>
      <c r="D200" s="440"/>
      <c r="E200" s="440"/>
      <c r="F200" s="440"/>
      <c r="G200" s="440"/>
      <c r="H200" s="440"/>
      <c r="I200" s="440"/>
      <c r="J200" s="440"/>
      <c r="K200" s="440"/>
      <c r="L200" s="440"/>
      <c r="M200" s="440"/>
      <c r="N200" s="440"/>
      <c r="O200" s="440"/>
      <c r="P200" s="440"/>
      <c r="Q200" s="440"/>
      <c r="R200" s="440"/>
      <c r="S200" s="440"/>
      <c r="T200" s="440"/>
      <c r="U200" s="440"/>
      <c r="V200" s="440"/>
      <c r="W200" s="440"/>
      <c r="X200" s="440"/>
      <c r="Y200" s="440"/>
      <c r="Z200" s="440"/>
      <c r="AA200" s="440"/>
      <c r="AB200" s="440"/>
      <c r="AC200" s="440"/>
      <c r="AD200" s="440"/>
      <c r="AE200" s="440"/>
      <c r="AF200" s="440"/>
      <c r="AG200" s="440"/>
      <c r="AH200" s="440"/>
      <c r="AI200" s="440"/>
    </row>
    <row r="201" spans="3:35">
      <c r="C201" s="440"/>
      <c r="D201" s="440"/>
      <c r="E201" s="440"/>
      <c r="F201" s="440"/>
      <c r="G201" s="440"/>
      <c r="H201" s="440"/>
      <c r="I201" s="440"/>
      <c r="J201" s="440"/>
      <c r="K201" s="440"/>
      <c r="L201" s="440"/>
      <c r="M201" s="440"/>
      <c r="N201" s="440"/>
      <c r="O201" s="440"/>
      <c r="P201" s="440"/>
      <c r="Q201" s="440"/>
      <c r="R201" s="440"/>
      <c r="S201" s="440"/>
      <c r="T201" s="440"/>
      <c r="U201" s="440"/>
      <c r="V201" s="440"/>
      <c r="W201" s="440"/>
      <c r="X201" s="440"/>
      <c r="Y201" s="440"/>
      <c r="Z201" s="440"/>
      <c r="AA201" s="440"/>
      <c r="AB201" s="440"/>
      <c r="AC201" s="440"/>
      <c r="AD201" s="440"/>
      <c r="AE201" s="440"/>
      <c r="AF201" s="440"/>
      <c r="AG201" s="440"/>
      <c r="AH201" s="440"/>
      <c r="AI201" s="440"/>
    </row>
    <row r="202" spans="3:35">
      <c r="C202" s="440"/>
      <c r="D202" s="440"/>
      <c r="E202" s="440"/>
      <c r="F202" s="440"/>
      <c r="G202" s="440"/>
      <c r="H202" s="440"/>
      <c r="I202" s="440"/>
      <c r="J202" s="440"/>
      <c r="K202" s="440"/>
      <c r="L202" s="440"/>
      <c r="M202" s="440"/>
      <c r="N202" s="440"/>
      <c r="O202" s="440"/>
      <c r="P202" s="440"/>
      <c r="Q202" s="440"/>
      <c r="R202" s="440"/>
      <c r="S202" s="440"/>
      <c r="T202" s="440"/>
      <c r="U202" s="440"/>
      <c r="V202" s="440"/>
      <c r="W202" s="440"/>
      <c r="X202" s="440"/>
      <c r="Y202" s="440"/>
      <c r="Z202" s="440"/>
      <c r="AA202" s="440"/>
      <c r="AB202" s="440"/>
      <c r="AC202" s="440"/>
      <c r="AD202" s="440"/>
      <c r="AE202" s="440"/>
      <c r="AF202" s="440"/>
      <c r="AG202" s="440"/>
      <c r="AH202" s="440"/>
      <c r="AI202" s="440"/>
    </row>
    <row r="203" spans="3:35">
      <c r="C203" s="440"/>
      <c r="D203" s="440"/>
      <c r="E203" s="440"/>
      <c r="F203" s="440"/>
      <c r="G203" s="440"/>
      <c r="H203" s="440"/>
      <c r="I203" s="440"/>
      <c r="J203" s="440"/>
      <c r="K203" s="440"/>
      <c r="L203" s="440"/>
      <c r="M203" s="440"/>
      <c r="N203" s="440"/>
      <c r="O203" s="440"/>
      <c r="P203" s="440"/>
      <c r="Q203" s="440"/>
      <c r="R203" s="440"/>
      <c r="S203" s="440"/>
      <c r="T203" s="440"/>
      <c r="U203" s="440"/>
      <c r="V203" s="440"/>
      <c r="W203" s="440"/>
      <c r="X203" s="440"/>
      <c r="Y203" s="440"/>
      <c r="Z203" s="440"/>
      <c r="AA203" s="440"/>
      <c r="AB203" s="440"/>
      <c r="AC203" s="440"/>
      <c r="AD203" s="440"/>
      <c r="AE203" s="440"/>
      <c r="AF203" s="440"/>
      <c r="AG203" s="440"/>
      <c r="AH203" s="440"/>
      <c r="AI203" s="440"/>
    </row>
    <row r="204" spans="3:35">
      <c r="C204" s="440"/>
      <c r="D204" s="440"/>
      <c r="E204" s="440"/>
      <c r="F204" s="440"/>
      <c r="G204" s="440"/>
      <c r="H204" s="440"/>
      <c r="I204" s="440"/>
      <c r="J204" s="440"/>
      <c r="K204" s="440"/>
      <c r="L204" s="440"/>
      <c r="M204" s="440"/>
      <c r="N204" s="440"/>
      <c r="O204" s="440"/>
      <c r="P204" s="440"/>
      <c r="Q204" s="440"/>
      <c r="R204" s="440"/>
      <c r="S204" s="440"/>
      <c r="T204" s="440"/>
      <c r="U204" s="440"/>
      <c r="V204" s="440"/>
      <c r="W204" s="440"/>
      <c r="X204" s="440"/>
      <c r="Y204" s="440"/>
      <c r="Z204" s="440"/>
      <c r="AA204" s="440"/>
      <c r="AB204" s="440"/>
      <c r="AC204" s="440"/>
      <c r="AD204" s="440"/>
      <c r="AE204" s="440"/>
      <c r="AF204" s="440"/>
      <c r="AG204" s="440"/>
      <c r="AH204" s="440"/>
      <c r="AI204" s="440"/>
    </row>
    <row r="205" spans="3:35">
      <c r="C205" s="440"/>
      <c r="D205" s="440"/>
      <c r="E205" s="440"/>
      <c r="F205" s="440"/>
      <c r="G205" s="440"/>
      <c r="H205" s="440"/>
      <c r="I205" s="440"/>
      <c r="J205" s="440"/>
      <c r="K205" s="440"/>
      <c r="L205" s="440"/>
      <c r="M205" s="440"/>
      <c r="N205" s="440"/>
      <c r="O205" s="440"/>
      <c r="P205" s="440"/>
      <c r="Q205" s="440"/>
      <c r="R205" s="440"/>
      <c r="S205" s="440"/>
      <c r="T205" s="440"/>
      <c r="U205" s="440"/>
      <c r="V205" s="440"/>
      <c r="W205" s="440"/>
      <c r="X205" s="440"/>
      <c r="Y205" s="440"/>
      <c r="Z205" s="440"/>
      <c r="AA205" s="440"/>
      <c r="AB205" s="440"/>
      <c r="AC205" s="440"/>
      <c r="AD205" s="440"/>
      <c r="AE205" s="440"/>
      <c r="AF205" s="440"/>
      <c r="AG205" s="440"/>
      <c r="AH205" s="440"/>
      <c r="AI205" s="440"/>
    </row>
    <row r="206" spans="3:35">
      <c r="C206" s="440"/>
      <c r="D206" s="440"/>
      <c r="E206" s="440"/>
      <c r="F206" s="440"/>
      <c r="G206" s="440"/>
      <c r="H206" s="440"/>
      <c r="I206" s="440"/>
      <c r="J206" s="440"/>
      <c r="K206" s="440"/>
      <c r="L206" s="440"/>
      <c r="M206" s="440"/>
      <c r="N206" s="440"/>
      <c r="O206" s="440"/>
      <c r="P206" s="440"/>
      <c r="Q206" s="440"/>
      <c r="R206" s="440"/>
      <c r="S206" s="440"/>
      <c r="T206" s="440"/>
      <c r="U206" s="440"/>
      <c r="V206" s="440"/>
      <c r="W206" s="440"/>
      <c r="X206" s="440"/>
      <c r="Y206" s="440"/>
      <c r="Z206" s="440"/>
      <c r="AA206" s="440"/>
      <c r="AB206" s="440"/>
      <c r="AC206" s="440"/>
      <c r="AD206" s="440"/>
      <c r="AE206" s="440"/>
      <c r="AF206" s="440"/>
      <c r="AG206" s="440"/>
      <c r="AH206" s="440"/>
      <c r="AI206" s="440"/>
    </row>
    <row r="207" spans="3:35">
      <c r="C207" s="440"/>
      <c r="D207" s="440"/>
      <c r="E207" s="440"/>
      <c r="F207" s="440"/>
      <c r="G207" s="440"/>
      <c r="H207" s="440"/>
      <c r="I207" s="440"/>
      <c r="J207" s="440"/>
      <c r="K207" s="440"/>
      <c r="L207" s="440"/>
      <c r="M207" s="440"/>
      <c r="N207" s="440"/>
      <c r="O207" s="440"/>
      <c r="P207" s="440"/>
      <c r="Q207" s="440"/>
      <c r="R207" s="440"/>
      <c r="S207" s="440"/>
      <c r="T207" s="440"/>
      <c r="U207" s="440"/>
      <c r="V207" s="440"/>
      <c r="W207" s="440"/>
      <c r="X207" s="440"/>
      <c r="Y207" s="440"/>
      <c r="Z207" s="440"/>
      <c r="AA207" s="440"/>
      <c r="AB207" s="440"/>
      <c r="AC207" s="440"/>
      <c r="AD207" s="440"/>
      <c r="AE207" s="440"/>
      <c r="AF207" s="440"/>
      <c r="AG207" s="440"/>
      <c r="AH207" s="440"/>
      <c r="AI207" s="440"/>
    </row>
    <row r="208" spans="3:35">
      <c r="C208" s="440"/>
      <c r="D208" s="440"/>
      <c r="E208" s="440"/>
      <c r="F208" s="440"/>
      <c r="G208" s="440"/>
      <c r="H208" s="440"/>
      <c r="I208" s="440"/>
      <c r="J208" s="440"/>
      <c r="K208" s="440"/>
      <c r="L208" s="440"/>
      <c r="M208" s="440"/>
      <c r="N208" s="440"/>
      <c r="O208" s="440"/>
      <c r="P208" s="440"/>
      <c r="Q208" s="440"/>
      <c r="R208" s="440"/>
      <c r="S208" s="440"/>
      <c r="T208" s="440"/>
      <c r="U208" s="440"/>
      <c r="V208" s="440"/>
      <c r="W208" s="440"/>
      <c r="X208" s="440"/>
      <c r="Y208" s="440"/>
      <c r="Z208" s="440"/>
      <c r="AA208" s="440"/>
      <c r="AB208" s="440"/>
      <c r="AC208" s="440"/>
      <c r="AD208" s="440"/>
      <c r="AE208" s="440"/>
      <c r="AF208" s="440"/>
      <c r="AG208" s="440"/>
      <c r="AH208" s="440"/>
      <c r="AI208" s="440"/>
    </row>
    <row r="209" spans="3:35">
      <c r="C209" s="440"/>
      <c r="D209" s="440"/>
      <c r="E209" s="440"/>
      <c r="F209" s="440"/>
      <c r="G209" s="440"/>
      <c r="H209" s="440"/>
      <c r="I209" s="440"/>
      <c r="J209" s="440"/>
      <c r="K209" s="440"/>
      <c r="L209" s="440"/>
      <c r="M209" s="440"/>
      <c r="N209" s="440"/>
      <c r="O209" s="440"/>
      <c r="P209" s="440"/>
      <c r="Q209" s="440"/>
      <c r="R209" s="440"/>
      <c r="S209" s="440"/>
      <c r="T209" s="440"/>
      <c r="U209" s="440"/>
      <c r="V209" s="440"/>
      <c r="W209" s="440"/>
      <c r="X209" s="440"/>
      <c r="Y209" s="440"/>
      <c r="Z209" s="440"/>
      <c r="AA209" s="440"/>
      <c r="AB209" s="440"/>
      <c r="AC209" s="440"/>
      <c r="AD209" s="440"/>
      <c r="AE209" s="440"/>
      <c r="AF209" s="440"/>
      <c r="AG209" s="440"/>
      <c r="AH209" s="440"/>
      <c r="AI209" s="440"/>
    </row>
    <row r="210" spans="3:35">
      <c r="C210" s="440"/>
      <c r="D210" s="440"/>
      <c r="E210" s="440"/>
      <c r="F210" s="440"/>
      <c r="G210" s="440"/>
      <c r="H210" s="440"/>
      <c r="I210" s="440"/>
      <c r="J210" s="440"/>
      <c r="K210" s="440"/>
      <c r="L210" s="440"/>
      <c r="M210" s="440"/>
      <c r="N210" s="440"/>
      <c r="O210" s="440"/>
      <c r="P210" s="440"/>
      <c r="Q210" s="440"/>
      <c r="R210" s="440"/>
      <c r="S210" s="440"/>
      <c r="T210" s="440"/>
      <c r="U210" s="440"/>
      <c r="V210" s="440"/>
      <c r="W210" s="440"/>
      <c r="X210" s="440"/>
      <c r="Y210" s="440"/>
      <c r="Z210" s="440"/>
      <c r="AA210" s="440"/>
      <c r="AB210" s="440"/>
      <c r="AC210" s="440"/>
      <c r="AD210" s="440"/>
      <c r="AE210" s="440"/>
      <c r="AF210" s="440"/>
      <c r="AG210" s="440"/>
      <c r="AH210" s="440"/>
      <c r="AI210" s="440"/>
    </row>
    <row r="211" spans="3:35">
      <c r="C211" s="440"/>
      <c r="D211" s="440"/>
      <c r="E211" s="440"/>
      <c r="F211" s="440"/>
      <c r="G211" s="440"/>
      <c r="H211" s="440"/>
      <c r="I211" s="440"/>
      <c r="J211" s="440"/>
      <c r="K211" s="440"/>
      <c r="L211" s="440"/>
      <c r="M211" s="440"/>
      <c r="N211" s="440"/>
      <c r="O211" s="440"/>
      <c r="P211" s="440"/>
      <c r="Q211" s="440"/>
      <c r="R211" s="440"/>
      <c r="S211" s="440"/>
      <c r="T211" s="440"/>
      <c r="U211" s="440"/>
      <c r="V211" s="440"/>
      <c r="W211" s="440"/>
      <c r="X211" s="440"/>
      <c r="Y211" s="440"/>
      <c r="Z211" s="440"/>
      <c r="AA211" s="440"/>
      <c r="AB211" s="440"/>
      <c r="AC211" s="440"/>
      <c r="AD211" s="440"/>
      <c r="AE211" s="440"/>
      <c r="AF211" s="440"/>
      <c r="AG211" s="440"/>
      <c r="AH211" s="440"/>
      <c r="AI211" s="440"/>
    </row>
    <row r="212" spans="3:35">
      <c r="C212" s="440"/>
      <c r="D212" s="440"/>
      <c r="E212" s="440"/>
      <c r="F212" s="440"/>
      <c r="G212" s="440"/>
      <c r="H212" s="440"/>
      <c r="I212" s="440"/>
      <c r="J212" s="440"/>
      <c r="K212" s="440"/>
      <c r="L212" s="440"/>
      <c r="M212" s="440"/>
      <c r="N212" s="440"/>
      <c r="O212" s="440"/>
      <c r="P212" s="440"/>
      <c r="Q212" s="440"/>
      <c r="R212" s="440"/>
      <c r="S212" s="440"/>
      <c r="T212" s="440"/>
      <c r="U212" s="440"/>
      <c r="V212" s="440"/>
      <c r="W212" s="440"/>
      <c r="X212" s="440"/>
      <c r="Y212" s="440"/>
      <c r="Z212" s="440"/>
      <c r="AA212" s="440"/>
      <c r="AB212" s="440"/>
      <c r="AC212" s="440"/>
      <c r="AD212" s="440"/>
      <c r="AE212" s="440"/>
      <c r="AF212" s="440"/>
      <c r="AG212" s="440"/>
      <c r="AH212" s="440"/>
      <c r="AI212" s="440"/>
    </row>
    <row r="213" spans="3:35">
      <c r="C213" s="440"/>
      <c r="D213" s="440"/>
      <c r="E213" s="440"/>
      <c r="F213" s="440"/>
      <c r="G213" s="440"/>
      <c r="H213" s="440"/>
      <c r="I213" s="440"/>
      <c r="J213" s="440"/>
      <c r="K213" s="440"/>
      <c r="L213" s="440"/>
      <c r="M213" s="440"/>
      <c r="N213" s="440"/>
      <c r="O213" s="440"/>
      <c r="P213" s="440"/>
      <c r="Q213" s="440"/>
      <c r="R213" s="440"/>
      <c r="S213" s="440"/>
      <c r="T213" s="440"/>
      <c r="U213" s="440"/>
      <c r="V213" s="440"/>
      <c r="W213" s="440"/>
      <c r="X213" s="440"/>
      <c r="Y213" s="440"/>
      <c r="Z213" s="440"/>
      <c r="AA213" s="440"/>
      <c r="AB213" s="440"/>
      <c r="AC213" s="440"/>
      <c r="AD213" s="440"/>
      <c r="AE213" s="440"/>
      <c r="AF213" s="440"/>
      <c r="AG213" s="440"/>
      <c r="AH213" s="440"/>
      <c r="AI213" s="440"/>
    </row>
    <row r="214" spans="3:35">
      <c r="C214" s="440"/>
      <c r="D214" s="440"/>
      <c r="E214" s="440"/>
      <c r="F214" s="440"/>
      <c r="G214" s="440"/>
      <c r="H214" s="440"/>
      <c r="I214" s="440"/>
      <c r="J214" s="440"/>
      <c r="K214" s="440"/>
      <c r="L214" s="440"/>
      <c r="M214" s="440"/>
      <c r="N214" s="440"/>
      <c r="O214" s="440"/>
      <c r="P214" s="440"/>
      <c r="Q214" s="440"/>
      <c r="R214" s="440"/>
      <c r="S214" s="440"/>
      <c r="T214" s="440"/>
      <c r="U214" s="440"/>
      <c r="V214" s="440"/>
      <c r="W214" s="440"/>
      <c r="X214" s="440"/>
      <c r="Y214" s="440"/>
      <c r="Z214" s="440"/>
      <c r="AA214" s="440"/>
      <c r="AB214" s="440"/>
      <c r="AC214" s="440"/>
      <c r="AD214" s="440"/>
      <c r="AE214" s="440"/>
      <c r="AF214" s="440"/>
      <c r="AG214" s="440"/>
      <c r="AH214" s="440"/>
      <c r="AI214" s="440"/>
    </row>
    <row r="215" spans="3:35">
      <c r="C215" s="440"/>
      <c r="D215" s="440"/>
      <c r="E215" s="440"/>
      <c r="F215" s="440"/>
      <c r="G215" s="440"/>
      <c r="H215" s="440"/>
      <c r="I215" s="440"/>
      <c r="J215" s="440"/>
      <c r="K215" s="440"/>
      <c r="L215" s="440"/>
      <c r="M215" s="440"/>
      <c r="N215" s="440"/>
      <c r="O215" s="440"/>
      <c r="P215" s="440"/>
      <c r="Q215" s="440"/>
      <c r="R215" s="440"/>
      <c r="S215" s="440"/>
      <c r="T215" s="440"/>
      <c r="U215" s="440"/>
      <c r="V215" s="440"/>
      <c r="W215" s="440"/>
      <c r="X215" s="440"/>
      <c r="Y215" s="440"/>
      <c r="Z215" s="440"/>
      <c r="AA215" s="440"/>
      <c r="AB215" s="440"/>
      <c r="AC215" s="440"/>
      <c r="AD215" s="440"/>
      <c r="AE215" s="440"/>
      <c r="AF215" s="440"/>
      <c r="AG215" s="440"/>
      <c r="AH215" s="440"/>
      <c r="AI215" s="440"/>
    </row>
    <row r="216" spans="3:35">
      <c r="C216" s="440"/>
      <c r="D216" s="440"/>
      <c r="E216" s="440"/>
      <c r="F216" s="440"/>
      <c r="G216" s="440"/>
      <c r="H216" s="440"/>
      <c r="I216" s="440"/>
      <c r="J216" s="440"/>
      <c r="K216" s="440"/>
      <c r="L216" s="440"/>
      <c r="M216" s="440"/>
      <c r="N216" s="440"/>
      <c r="O216" s="440"/>
      <c r="P216" s="440"/>
      <c r="Q216" s="440"/>
      <c r="R216" s="440"/>
      <c r="S216" s="440"/>
      <c r="T216" s="440"/>
      <c r="U216" s="440"/>
      <c r="V216" s="440"/>
      <c r="W216" s="440"/>
      <c r="X216" s="440"/>
      <c r="Y216" s="440"/>
      <c r="Z216" s="440"/>
      <c r="AA216" s="440"/>
      <c r="AB216" s="440"/>
      <c r="AC216" s="440"/>
      <c r="AD216" s="440"/>
      <c r="AE216" s="440"/>
      <c r="AF216" s="440"/>
      <c r="AG216" s="440"/>
      <c r="AH216" s="440"/>
      <c r="AI216" s="440"/>
    </row>
    <row r="217" spans="3:35">
      <c r="C217" s="440"/>
      <c r="D217" s="440"/>
      <c r="E217" s="440"/>
      <c r="F217" s="440"/>
      <c r="G217" s="440"/>
      <c r="H217" s="440"/>
      <c r="I217" s="440"/>
      <c r="J217" s="440"/>
      <c r="K217" s="440"/>
      <c r="L217" s="440"/>
      <c r="M217" s="440"/>
      <c r="N217" s="440"/>
      <c r="O217" s="440"/>
      <c r="P217" s="440"/>
      <c r="Q217" s="440"/>
      <c r="R217" s="440"/>
      <c r="S217" s="440"/>
      <c r="T217" s="440"/>
      <c r="U217" s="440"/>
      <c r="V217" s="440"/>
      <c r="W217" s="440"/>
      <c r="X217" s="440"/>
      <c r="Y217" s="440"/>
      <c r="Z217" s="440"/>
      <c r="AA217" s="440"/>
      <c r="AB217" s="440"/>
      <c r="AC217" s="440"/>
      <c r="AD217" s="440"/>
      <c r="AE217" s="440"/>
      <c r="AF217" s="440"/>
      <c r="AG217" s="440"/>
      <c r="AH217" s="440"/>
      <c r="AI217" s="440"/>
    </row>
    <row r="218" spans="3:35">
      <c r="C218" s="440"/>
      <c r="D218" s="440"/>
      <c r="E218" s="440"/>
      <c r="F218" s="440"/>
      <c r="G218" s="440"/>
      <c r="H218" s="440"/>
      <c r="I218" s="440"/>
      <c r="J218" s="440"/>
      <c r="K218" s="440"/>
      <c r="L218" s="440"/>
      <c r="M218" s="440"/>
      <c r="N218" s="440"/>
      <c r="O218" s="440"/>
      <c r="P218" s="440"/>
      <c r="Q218" s="440"/>
      <c r="R218" s="440"/>
      <c r="S218" s="440"/>
      <c r="T218" s="440"/>
      <c r="U218" s="440"/>
      <c r="V218" s="440"/>
      <c r="W218" s="440"/>
      <c r="X218" s="440"/>
      <c r="Y218" s="440"/>
      <c r="Z218" s="440"/>
      <c r="AA218" s="440"/>
      <c r="AB218" s="440"/>
      <c r="AC218" s="440"/>
      <c r="AD218" s="440"/>
      <c r="AE218" s="440"/>
      <c r="AF218" s="440"/>
      <c r="AG218" s="440"/>
      <c r="AH218" s="440"/>
      <c r="AI218" s="440"/>
    </row>
    <row r="219" spans="3:35">
      <c r="C219" s="440"/>
      <c r="D219" s="440"/>
      <c r="E219" s="440"/>
      <c r="F219" s="440"/>
      <c r="G219" s="440"/>
      <c r="H219" s="440"/>
      <c r="I219" s="440"/>
      <c r="J219" s="440"/>
      <c r="K219" s="440"/>
      <c r="L219" s="440"/>
      <c r="M219" s="440"/>
      <c r="N219" s="440"/>
      <c r="O219" s="440"/>
      <c r="P219" s="440"/>
      <c r="Q219" s="440"/>
      <c r="R219" s="440"/>
      <c r="S219" s="440"/>
      <c r="T219" s="440"/>
      <c r="U219" s="440"/>
      <c r="V219" s="440"/>
      <c r="W219" s="440"/>
      <c r="X219" s="440"/>
      <c r="Y219" s="440"/>
      <c r="Z219" s="440"/>
      <c r="AA219" s="440"/>
      <c r="AB219" s="440"/>
      <c r="AC219" s="440"/>
      <c r="AD219" s="440"/>
      <c r="AE219" s="440"/>
      <c r="AF219" s="440"/>
      <c r="AG219" s="440"/>
      <c r="AH219" s="440"/>
      <c r="AI219" s="440"/>
    </row>
  </sheetData>
  <sheetProtection password="99F3" sheet="1" objects="1" scenarios="1" formatCells="0" formatColumns="0" formatRows="0"/>
  <mergeCells count="1">
    <mergeCell ref="C39:E39"/>
  </mergeCells>
  <phoneticPr fontId="0" type="noConversion"/>
  <printOptions horizontalCentered="1" verticalCentered="1"/>
  <pageMargins left="0.74803149606299213" right="0.74803149606299213" top="0.98425196850393704" bottom="0.98425196850393704" header="0.51181102362204722" footer="0.51181102362204722"/>
  <pageSetup paperSize="9" scale="58"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41">
    <pageSetUpPr fitToPage="1"/>
  </sheetPr>
  <dimension ref="B2:S77"/>
  <sheetViews>
    <sheetView showGridLines="0" zoomScaleNormal="100" zoomScaleSheetLayoutView="90" workbookViewId="0">
      <selection activeCell="D4" sqref="D4"/>
    </sheetView>
  </sheetViews>
  <sheetFormatPr defaultRowHeight="12.75"/>
  <cols>
    <col min="1" max="1" width="2.42578125" customWidth="1"/>
    <col min="2" max="2" width="3" customWidth="1"/>
    <col min="3" max="3" width="79.140625" customWidth="1"/>
    <col min="4" max="18" width="12.140625" customWidth="1"/>
    <col min="19" max="19" width="7" customWidth="1"/>
  </cols>
  <sheetData>
    <row r="2" spans="2:19">
      <c r="B2" s="746"/>
      <c r="C2" s="747"/>
      <c r="D2" s="747"/>
      <c r="E2" s="747"/>
      <c r="F2" s="747"/>
      <c r="G2" s="747"/>
      <c r="H2" s="747"/>
      <c r="I2" s="747"/>
      <c r="J2" s="747"/>
      <c r="K2" s="747"/>
      <c r="L2" s="747"/>
      <c r="M2" s="747"/>
      <c r="N2" s="747"/>
      <c r="O2" s="747"/>
      <c r="P2" s="747"/>
      <c r="Q2" s="747"/>
      <c r="R2" s="747"/>
      <c r="S2" s="748"/>
    </row>
    <row r="3" spans="2:19" ht="24.75" customHeight="1">
      <c r="B3" s="749"/>
      <c r="C3" s="2047" t="s">
        <v>794</v>
      </c>
      <c r="D3" s="2048"/>
      <c r="E3" s="2048"/>
      <c r="F3" s="2048"/>
      <c r="G3" s="2048"/>
      <c r="H3" s="2048"/>
      <c r="I3" s="2048"/>
      <c r="J3" s="2048"/>
      <c r="K3" s="2048"/>
      <c r="L3" s="2048"/>
      <c r="M3" s="2048"/>
      <c r="N3" s="2048"/>
      <c r="O3" s="2048"/>
      <c r="P3" s="2048"/>
      <c r="Q3" s="2048"/>
      <c r="R3" s="2049"/>
      <c r="S3" s="750"/>
    </row>
    <row r="4" spans="2:19" ht="18.75">
      <c r="B4" s="749"/>
      <c r="C4" s="846"/>
      <c r="D4" s="846"/>
      <c r="E4" s="846"/>
      <c r="G4" s="919" t="s">
        <v>2851</v>
      </c>
      <c r="H4" s="847"/>
      <c r="I4" s="847"/>
      <c r="K4" s="846"/>
      <c r="L4" s="787" t="s">
        <v>2487</v>
      </c>
      <c r="M4" s="787"/>
      <c r="N4" s="787"/>
      <c r="O4" s="787"/>
      <c r="P4" s="787"/>
      <c r="Q4" s="787"/>
      <c r="R4" s="787"/>
      <c r="S4" s="750"/>
    </row>
    <row r="5" spans="2:19">
      <c r="B5" s="749"/>
      <c r="C5" s="1119" t="s">
        <v>718</v>
      </c>
      <c r="D5" s="1658">
        <f>E5-1</f>
        <v>-3</v>
      </c>
      <c r="E5" s="1658">
        <f>F5-1</f>
        <v>-2</v>
      </c>
      <c r="F5" s="1658">
        <f>G5-1</f>
        <v>-1</v>
      </c>
      <c r="G5" s="1121" t="str">
        <f>IF('F1'!AP37="","0",YEAR('F1'!AP37))</f>
        <v>0</v>
      </c>
      <c r="H5" s="1121">
        <f t="shared" ref="H5:R5" si="0">G5+1</f>
        <v>1</v>
      </c>
      <c r="I5" s="1121">
        <f t="shared" si="0"/>
        <v>2</v>
      </c>
      <c r="J5" s="1121">
        <f t="shared" si="0"/>
        <v>3</v>
      </c>
      <c r="K5" s="1121">
        <f t="shared" si="0"/>
        <v>4</v>
      </c>
      <c r="L5" s="1121">
        <f t="shared" si="0"/>
        <v>5</v>
      </c>
      <c r="M5" s="1121">
        <f t="shared" si="0"/>
        <v>6</v>
      </c>
      <c r="N5" s="1121">
        <f t="shared" si="0"/>
        <v>7</v>
      </c>
      <c r="O5" s="1121">
        <f t="shared" si="0"/>
        <v>8</v>
      </c>
      <c r="P5" s="1121">
        <f t="shared" si="0"/>
        <v>9</v>
      </c>
      <c r="Q5" s="1121">
        <f t="shared" si="0"/>
        <v>10</v>
      </c>
      <c r="R5" s="1121">
        <f t="shared" si="0"/>
        <v>11</v>
      </c>
      <c r="S5" s="750"/>
    </row>
    <row r="6" spans="2:19">
      <c r="B6" s="749"/>
      <c r="C6" s="939" t="s">
        <v>843</v>
      </c>
      <c r="D6" s="1033"/>
      <c r="E6" s="1033"/>
      <c r="F6" s="1033"/>
      <c r="G6" s="1034"/>
      <c r="H6" s="1034"/>
      <c r="I6" s="1034"/>
      <c r="J6" s="1034"/>
      <c r="K6" s="1033"/>
      <c r="L6" s="1033"/>
      <c r="M6" s="1034"/>
      <c r="N6" s="1034"/>
      <c r="O6" s="1034"/>
      <c r="P6" s="1034"/>
      <c r="Q6" s="1034"/>
      <c r="R6" s="1035"/>
      <c r="S6" s="750"/>
    </row>
    <row r="7" spans="2:19">
      <c r="B7" s="749"/>
      <c r="C7" s="936" t="s">
        <v>844</v>
      </c>
      <c r="D7" s="1036"/>
      <c r="E7" s="1036"/>
      <c r="F7" s="1036"/>
      <c r="G7" s="1037"/>
      <c r="H7" s="1037"/>
      <c r="I7" s="1037"/>
      <c r="J7" s="1037"/>
      <c r="K7" s="1036"/>
      <c r="L7" s="1036"/>
      <c r="M7" s="1037"/>
      <c r="N7" s="1037"/>
      <c r="O7" s="1037"/>
      <c r="P7" s="1037"/>
      <c r="Q7" s="1037"/>
      <c r="R7" s="1038"/>
      <c r="S7" s="750"/>
    </row>
    <row r="8" spans="2:19">
      <c r="B8" s="749"/>
      <c r="C8" s="936" t="s">
        <v>845</v>
      </c>
      <c r="D8" s="1036"/>
      <c r="E8" s="1036"/>
      <c r="F8" s="1036"/>
      <c r="G8" s="1037"/>
      <c r="H8" s="1037"/>
      <c r="I8" s="1037"/>
      <c r="J8" s="1037"/>
      <c r="K8" s="1036"/>
      <c r="L8" s="1036"/>
      <c r="M8" s="1037"/>
      <c r="N8" s="1037"/>
      <c r="O8" s="1037"/>
      <c r="P8" s="1037"/>
      <c r="Q8" s="1037"/>
      <c r="R8" s="1038"/>
      <c r="S8" s="750"/>
    </row>
    <row r="9" spans="2:19">
      <c r="B9" s="749"/>
      <c r="C9" s="936" t="s">
        <v>846</v>
      </c>
      <c r="D9" s="1036"/>
      <c r="E9" s="1036"/>
      <c r="F9" s="1036"/>
      <c r="G9" s="1037"/>
      <c r="H9" s="1037"/>
      <c r="I9" s="1037"/>
      <c r="J9" s="1037"/>
      <c r="K9" s="1036"/>
      <c r="L9" s="1036"/>
      <c r="M9" s="1037"/>
      <c r="N9" s="1037"/>
      <c r="O9" s="1037"/>
      <c r="P9" s="1037"/>
      <c r="Q9" s="1037"/>
      <c r="R9" s="1038"/>
      <c r="S9" s="750"/>
    </row>
    <row r="10" spans="2:19">
      <c r="B10" s="749"/>
      <c r="C10" s="937" t="s">
        <v>3755</v>
      </c>
      <c r="D10" s="1036"/>
      <c r="E10" s="1036"/>
      <c r="F10" s="1036"/>
      <c r="G10" s="1037"/>
      <c r="H10" s="1037"/>
      <c r="I10" s="1037"/>
      <c r="J10" s="1037"/>
      <c r="K10" s="1036"/>
      <c r="L10" s="1036"/>
      <c r="M10" s="1037"/>
      <c r="N10" s="1037"/>
      <c r="O10" s="1037"/>
      <c r="P10" s="1037"/>
      <c r="Q10" s="1037"/>
      <c r="R10" s="1038"/>
      <c r="S10" s="750"/>
    </row>
    <row r="11" spans="2:19">
      <c r="B11" s="749"/>
      <c r="C11" s="937" t="s">
        <v>3756</v>
      </c>
      <c r="D11" s="1036"/>
      <c r="E11" s="1036"/>
      <c r="F11" s="1036"/>
      <c r="G11" s="1037"/>
      <c r="H11" s="1037"/>
      <c r="I11" s="1037"/>
      <c r="J11" s="1037"/>
      <c r="K11" s="1036"/>
      <c r="L11" s="1036"/>
      <c r="M11" s="1037"/>
      <c r="N11" s="1037"/>
      <c r="O11" s="1037"/>
      <c r="P11" s="1037"/>
      <c r="Q11" s="1037"/>
      <c r="R11" s="1038"/>
      <c r="S11" s="750"/>
    </row>
    <row r="12" spans="2:19">
      <c r="B12" s="749"/>
      <c r="C12" s="937" t="s">
        <v>3757</v>
      </c>
      <c r="D12" s="1036"/>
      <c r="E12" s="1036"/>
      <c r="F12" s="1036"/>
      <c r="G12" s="1037"/>
      <c r="H12" s="1037"/>
      <c r="I12" s="1037"/>
      <c r="J12" s="1037"/>
      <c r="K12" s="1036"/>
      <c r="L12" s="1036"/>
      <c r="M12" s="1037"/>
      <c r="N12" s="1037"/>
      <c r="O12" s="1037"/>
      <c r="P12" s="1037"/>
      <c r="Q12" s="1037"/>
      <c r="R12" s="1038"/>
      <c r="S12" s="750"/>
    </row>
    <row r="13" spans="2:19">
      <c r="B13" s="749"/>
      <c r="C13" s="936" t="s">
        <v>3758</v>
      </c>
      <c r="D13" s="1036"/>
      <c r="E13" s="1036"/>
      <c r="F13" s="1036"/>
      <c r="G13" s="1037"/>
      <c r="H13" s="1037"/>
      <c r="I13" s="1037"/>
      <c r="J13" s="1037"/>
      <c r="K13" s="1036"/>
      <c r="L13" s="1036"/>
      <c r="M13" s="1037"/>
      <c r="N13" s="1037"/>
      <c r="O13" s="1037"/>
      <c r="P13" s="1037"/>
      <c r="Q13" s="1037"/>
      <c r="R13" s="1038"/>
      <c r="S13" s="750"/>
    </row>
    <row r="14" spans="2:19">
      <c r="B14" s="749"/>
      <c r="C14" s="936" t="s">
        <v>3759</v>
      </c>
      <c r="D14" s="1036"/>
      <c r="E14" s="1036"/>
      <c r="F14" s="1036"/>
      <c r="G14" s="1037"/>
      <c r="H14" s="1037"/>
      <c r="I14" s="1037"/>
      <c r="J14" s="1037"/>
      <c r="K14" s="1036"/>
      <c r="L14" s="1036"/>
      <c r="M14" s="1037"/>
      <c r="N14" s="1037"/>
      <c r="O14" s="1037"/>
      <c r="P14" s="1037"/>
      <c r="Q14" s="1037"/>
      <c r="R14" s="1038"/>
      <c r="S14" s="750"/>
    </row>
    <row r="15" spans="2:19">
      <c r="B15" s="749"/>
      <c r="C15" s="937" t="s">
        <v>1364</v>
      </c>
      <c r="D15" s="1036"/>
      <c r="E15" s="1036"/>
      <c r="F15" s="1036"/>
      <c r="G15" s="1037"/>
      <c r="H15" s="1037"/>
      <c r="I15" s="1037"/>
      <c r="J15" s="1037"/>
      <c r="K15" s="1036"/>
      <c r="L15" s="1036"/>
      <c r="M15" s="1037"/>
      <c r="N15" s="1037"/>
      <c r="O15" s="1037"/>
      <c r="P15" s="1037"/>
      <c r="Q15" s="1037"/>
      <c r="R15" s="1038"/>
      <c r="S15" s="750"/>
    </row>
    <row r="16" spans="2:19">
      <c r="B16" s="749"/>
      <c r="C16" s="937" t="s">
        <v>1365</v>
      </c>
      <c r="D16" s="1036"/>
      <c r="E16" s="1036"/>
      <c r="F16" s="1036"/>
      <c r="G16" s="1037"/>
      <c r="H16" s="1037"/>
      <c r="I16" s="1037"/>
      <c r="J16" s="1037"/>
      <c r="K16" s="1036"/>
      <c r="L16" s="1036"/>
      <c r="M16" s="1037"/>
      <c r="N16" s="1037"/>
      <c r="O16" s="1037"/>
      <c r="P16" s="1037"/>
      <c r="Q16" s="1037"/>
      <c r="R16" s="1038"/>
      <c r="S16" s="750"/>
    </row>
    <row r="17" spans="2:19">
      <c r="B17" s="749"/>
      <c r="C17" s="937" t="s">
        <v>1366</v>
      </c>
      <c r="D17" s="1036"/>
      <c r="E17" s="1036"/>
      <c r="F17" s="1036"/>
      <c r="G17" s="1037"/>
      <c r="H17" s="1037"/>
      <c r="I17" s="1037"/>
      <c r="J17" s="1037"/>
      <c r="K17" s="1036"/>
      <c r="L17" s="1036"/>
      <c r="M17" s="1037"/>
      <c r="N17" s="1037"/>
      <c r="O17" s="1037"/>
      <c r="P17" s="1037"/>
      <c r="Q17" s="1037"/>
      <c r="R17" s="1038"/>
      <c r="S17" s="750"/>
    </row>
    <row r="18" spans="2:19">
      <c r="B18" s="749"/>
      <c r="C18" s="937" t="s">
        <v>6238</v>
      </c>
      <c r="D18" s="1036"/>
      <c r="E18" s="1036"/>
      <c r="F18" s="1036"/>
      <c r="G18" s="1037"/>
      <c r="H18" s="1037"/>
      <c r="I18" s="1037"/>
      <c r="J18" s="1037"/>
      <c r="K18" s="1036"/>
      <c r="L18" s="1036"/>
      <c r="M18" s="1037"/>
      <c r="N18" s="1037"/>
      <c r="O18" s="1037"/>
      <c r="P18" s="1037"/>
      <c r="Q18" s="1037"/>
      <c r="R18" s="1038"/>
      <c r="S18" s="750"/>
    </row>
    <row r="19" spans="2:19">
      <c r="B19" s="749"/>
      <c r="C19" s="937" t="s">
        <v>1367</v>
      </c>
      <c r="D19" s="1036"/>
      <c r="E19" s="1036"/>
      <c r="F19" s="1036"/>
      <c r="G19" s="1037"/>
      <c r="H19" s="1037"/>
      <c r="I19" s="1037"/>
      <c r="J19" s="1037"/>
      <c r="K19" s="1036"/>
      <c r="L19" s="1036"/>
      <c r="M19" s="1037"/>
      <c r="N19" s="1037"/>
      <c r="O19" s="1037"/>
      <c r="P19" s="1037"/>
      <c r="Q19" s="1037"/>
      <c r="R19" s="1038"/>
      <c r="S19" s="750"/>
    </row>
    <row r="20" spans="2:19">
      <c r="B20" s="749"/>
      <c r="C20" s="937" t="s">
        <v>1368</v>
      </c>
      <c r="D20" s="1123">
        <f>SUM(D21:D22)</f>
        <v>0</v>
      </c>
      <c r="E20" s="1123">
        <f>SUM(E21:E22)</f>
        <v>0</v>
      </c>
      <c r="F20" s="1123">
        <f t="shared" ref="F20:Q20" si="1">SUM(F21:F22)</f>
        <v>0</v>
      </c>
      <c r="G20" s="1124">
        <f>SUM(G21:G22)</f>
        <v>0</v>
      </c>
      <c r="H20" s="1124">
        <f t="shared" si="1"/>
        <v>0</v>
      </c>
      <c r="I20" s="1124">
        <f t="shared" si="1"/>
        <v>0</v>
      </c>
      <c r="J20" s="1124">
        <f t="shared" si="1"/>
        <v>0</v>
      </c>
      <c r="K20" s="1123">
        <f t="shared" si="1"/>
        <v>0</v>
      </c>
      <c r="L20" s="1123">
        <f t="shared" si="1"/>
        <v>0</v>
      </c>
      <c r="M20" s="1124">
        <f t="shared" si="1"/>
        <v>0</v>
      </c>
      <c r="N20" s="1124">
        <f t="shared" si="1"/>
        <v>0</v>
      </c>
      <c r="O20" s="1124">
        <f t="shared" si="1"/>
        <v>0</v>
      </c>
      <c r="P20" s="1124">
        <f t="shared" si="1"/>
        <v>0</v>
      </c>
      <c r="Q20" s="1124">
        <f t="shared" si="1"/>
        <v>0</v>
      </c>
      <c r="R20" s="1125">
        <f>SUM(R21:R22)</f>
        <v>0</v>
      </c>
      <c r="S20" s="750"/>
    </row>
    <row r="21" spans="2:19">
      <c r="B21" s="749"/>
      <c r="C21" s="1229" t="s">
        <v>5245</v>
      </c>
      <c r="D21" s="1227"/>
      <c r="E21" s="1039"/>
      <c r="F21" s="1039"/>
      <c r="G21" s="1040"/>
      <c r="H21" s="1040"/>
      <c r="I21" s="1040"/>
      <c r="J21" s="1040"/>
      <c r="K21" s="1227"/>
      <c r="L21" s="1039"/>
      <c r="M21" s="1040"/>
      <c r="N21" s="1040"/>
      <c r="O21" s="1040"/>
      <c r="P21" s="1040"/>
      <c r="Q21" s="1040"/>
      <c r="R21" s="1041"/>
      <c r="S21" s="750"/>
    </row>
    <row r="22" spans="2:19">
      <c r="B22" s="749"/>
      <c r="C22" s="1229" t="s">
        <v>715</v>
      </c>
      <c r="D22" s="1227"/>
      <c r="E22" s="1039"/>
      <c r="F22" s="1039"/>
      <c r="G22" s="1040"/>
      <c r="H22" s="1040"/>
      <c r="I22" s="1040"/>
      <c r="J22" s="1040"/>
      <c r="K22" s="1227"/>
      <c r="L22" s="1039"/>
      <c r="M22" s="1040"/>
      <c r="N22" s="1040"/>
      <c r="O22" s="1040"/>
      <c r="P22" s="1040"/>
      <c r="Q22" s="1040"/>
      <c r="R22" s="1041"/>
      <c r="S22" s="750"/>
    </row>
    <row r="23" spans="2:19">
      <c r="B23" s="749"/>
      <c r="C23" s="938" t="s">
        <v>1369</v>
      </c>
      <c r="D23" s="1123">
        <f>SUM(D24:D25)</f>
        <v>0</v>
      </c>
      <c r="E23" s="1123">
        <f>SUM(E24:E25)</f>
        <v>0</v>
      </c>
      <c r="F23" s="1123">
        <f>SUM(F24:F25)</f>
        <v>0</v>
      </c>
      <c r="G23" s="1124">
        <f t="shared" ref="G23:Q23" si="2">SUM(G24:G25)</f>
        <v>0</v>
      </c>
      <c r="H23" s="1124">
        <f t="shared" si="2"/>
        <v>0</v>
      </c>
      <c r="I23" s="1124">
        <f t="shared" si="2"/>
        <v>0</v>
      </c>
      <c r="J23" s="1124">
        <f t="shared" si="2"/>
        <v>0</v>
      </c>
      <c r="K23" s="1123">
        <f t="shared" si="2"/>
        <v>0</v>
      </c>
      <c r="L23" s="1123">
        <f t="shared" si="2"/>
        <v>0</v>
      </c>
      <c r="M23" s="1124">
        <f t="shared" si="2"/>
        <v>0</v>
      </c>
      <c r="N23" s="1124">
        <f t="shared" si="2"/>
        <v>0</v>
      </c>
      <c r="O23" s="1124">
        <f t="shared" si="2"/>
        <v>0</v>
      </c>
      <c r="P23" s="1124">
        <f t="shared" si="2"/>
        <v>0</v>
      </c>
      <c r="Q23" s="1124">
        <f t="shared" si="2"/>
        <v>0</v>
      </c>
      <c r="R23" s="1125">
        <f>SUM(R24:R25)</f>
        <v>0</v>
      </c>
      <c r="S23" s="750"/>
    </row>
    <row r="24" spans="2:19">
      <c r="B24" s="749"/>
      <c r="C24" s="1229" t="s">
        <v>5246</v>
      </c>
      <c r="D24" s="1232"/>
      <c r="E24" s="1656"/>
      <c r="F24" s="1233"/>
      <c r="G24" s="1233"/>
      <c r="H24" s="1233"/>
      <c r="I24" s="1233"/>
      <c r="J24" s="1233"/>
      <c r="K24" s="1232"/>
      <c r="L24" s="1233"/>
      <c r="M24" s="1233"/>
      <c r="N24" s="1233"/>
      <c r="O24" s="1233"/>
      <c r="P24" s="1233"/>
      <c r="Q24" s="1233"/>
      <c r="R24" s="1236"/>
      <c r="S24" s="750"/>
    </row>
    <row r="25" spans="2:19">
      <c r="B25" s="749"/>
      <c r="C25" s="1230" t="s">
        <v>715</v>
      </c>
      <c r="D25" s="1234"/>
      <c r="E25" s="1657"/>
      <c r="F25" s="1235"/>
      <c r="G25" s="1235"/>
      <c r="H25" s="1235"/>
      <c r="I25" s="1235"/>
      <c r="J25" s="1235"/>
      <c r="K25" s="1234"/>
      <c r="L25" s="1235"/>
      <c r="M25" s="1235"/>
      <c r="N25" s="1235"/>
      <c r="O25" s="1235"/>
      <c r="P25" s="1235"/>
      <c r="Q25" s="1235"/>
      <c r="R25" s="1237"/>
      <c r="S25" s="750"/>
    </row>
    <row r="26" spans="2:19">
      <c r="B26" s="749"/>
      <c r="C26" s="1122" t="s">
        <v>1370</v>
      </c>
      <c r="D26" s="1123">
        <f>SUM(D6:D10)-SUM(D11:D18)+D19+D20-D23</f>
        <v>0</v>
      </c>
      <c r="E26" s="1123">
        <f t="shared" ref="E26:R26" si="3">SUM(E6:E10)-SUM(E11:E18)+E19+E20-E23</f>
        <v>0</v>
      </c>
      <c r="F26" s="1123">
        <f t="shared" si="3"/>
        <v>0</v>
      </c>
      <c r="G26" s="1123">
        <f t="shared" si="3"/>
        <v>0</v>
      </c>
      <c r="H26" s="1123">
        <f t="shared" si="3"/>
        <v>0</v>
      </c>
      <c r="I26" s="1123">
        <f t="shared" si="3"/>
        <v>0</v>
      </c>
      <c r="J26" s="1123">
        <f t="shared" si="3"/>
        <v>0</v>
      </c>
      <c r="K26" s="1123">
        <f t="shared" si="3"/>
        <v>0</v>
      </c>
      <c r="L26" s="1123">
        <f t="shared" si="3"/>
        <v>0</v>
      </c>
      <c r="M26" s="1123">
        <f t="shared" si="3"/>
        <v>0</v>
      </c>
      <c r="N26" s="1123">
        <f t="shared" si="3"/>
        <v>0</v>
      </c>
      <c r="O26" s="1123">
        <f t="shared" si="3"/>
        <v>0</v>
      </c>
      <c r="P26" s="1123">
        <f t="shared" si="3"/>
        <v>0</v>
      </c>
      <c r="Q26" s="1123">
        <f t="shared" si="3"/>
        <v>0</v>
      </c>
      <c r="R26" s="1123">
        <f t="shared" si="3"/>
        <v>0</v>
      </c>
      <c r="S26" s="750"/>
    </row>
    <row r="27" spans="2:19">
      <c r="B27" s="749"/>
      <c r="C27" s="939" t="s">
        <v>1371</v>
      </c>
      <c r="D27" s="1033"/>
      <c r="E27" s="1033"/>
      <c r="F27" s="1033"/>
      <c r="G27" s="1034"/>
      <c r="H27" s="1034"/>
      <c r="I27" s="1034"/>
      <c r="J27" s="1034"/>
      <c r="K27" s="1033"/>
      <c r="L27" s="1033"/>
      <c r="M27" s="1034"/>
      <c r="N27" s="1034"/>
      <c r="O27" s="1034"/>
      <c r="P27" s="1034"/>
      <c r="Q27" s="1034"/>
      <c r="R27" s="1035"/>
      <c r="S27" s="750"/>
    </row>
    <row r="28" spans="2:19">
      <c r="B28" s="749"/>
      <c r="C28" s="940" t="s">
        <v>1372</v>
      </c>
      <c r="D28" s="1039"/>
      <c r="E28" s="1039"/>
      <c r="F28" s="1039"/>
      <c r="G28" s="1040"/>
      <c r="H28" s="1040"/>
      <c r="I28" s="1040"/>
      <c r="J28" s="1040"/>
      <c r="K28" s="1039"/>
      <c r="L28" s="1039"/>
      <c r="M28" s="1040"/>
      <c r="N28" s="1040"/>
      <c r="O28" s="1040"/>
      <c r="P28" s="1040"/>
      <c r="Q28" s="1040"/>
      <c r="R28" s="1041"/>
      <c r="S28" s="750"/>
    </row>
    <row r="29" spans="2:19">
      <c r="B29" s="749"/>
      <c r="C29" s="1126" t="s">
        <v>1373</v>
      </c>
      <c r="D29" s="1123">
        <f>D26-D27-D28</f>
        <v>0</v>
      </c>
      <c r="E29" s="1123">
        <f t="shared" ref="E29:R29" si="4">E26-E27-E28</f>
        <v>0</v>
      </c>
      <c r="F29" s="1123">
        <f t="shared" si="4"/>
        <v>0</v>
      </c>
      <c r="G29" s="1123">
        <f t="shared" si="4"/>
        <v>0</v>
      </c>
      <c r="H29" s="1123">
        <f t="shared" si="4"/>
        <v>0</v>
      </c>
      <c r="I29" s="1123">
        <f t="shared" si="4"/>
        <v>0</v>
      </c>
      <c r="J29" s="1123">
        <f t="shared" si="4"/>
        <v>0</v>
      </c>
      <c r="K29" s="1123">
        <f t="shared" si="4"/>
        <v>0</v>
      </c>
      <c r="L29" s="1123">
        <f t="shared" si="4"/>
        <v>0</v>
      </c>
      <c r="M29" s="1123">
        <f t="shared" si="4"/>
        <v>0</v>
      </c>
      <c r="N29" s="1123">
        <f t="shared" si="4"/>
        <v>0</v>
      </c>
      <c r="O29" s="1123">
        <f t="shared" si="4"/>
        <v>0</v>
      </c>
      <c r="P29" s="1123">
        <f t="shared" si="4"/>
        <v>0</v>
      </c>
      <c r="Q29" s="1123">
        <f t="shared" si="4"/>
        <v>0</v>
      </c>
      <c r="R29" s="1123">
        <f t="shared" si="4"/>
        <v>0</v>
      </c>
      <c r="S29" s="750"/>
    </row>
    <row r="30" spans="2:19">
      <c r="B30" s="749"/>
      <c r="C30" s="939" t="s">
        <v>1374</v>
      </c>
      <c r="D30" s="1033"/>
      <c r="E30" s="1033"/>
      <c r="F30" s="1033"/>
      <c r="G30" s="1034"/>
      <c r="H30" s="1034"/>
      <c r="I30" s="1034"/>
      <c r="J30" s="1034"/>
      <c r="K30" s="1033"/>
      <c r="L30" s="1033"/>
      <c r="M30" s="1034"/>
      <c r="N30" s="1034"/>
      <c r="O30" s="1034"/>
      <c r="P30" s="1034"/>
      <c r="Q30" s="1034"/>
      <c r="R30" s="1035"/>
      <c r="S30" s="750"/>
    </row>
    <row r="31" spans="2:19">
      <c r="B31" s="749"/>
      <c r="C31" s="938" t="s">
        <v>1375</v>
      </c>
      <c r="D31" s="1039"/>
      <c r="E31" s="1039"/>
      <c r="F31" s="1039"/>
      <c r="G31" s="1040"/>
      <c r="H31" s="1040"/>
      <c r="I31" s="1040"/>
      <c r="J31" s="1040"/>
      <c r="K31" s="1039"/>
      <c r="L31" s="1039"/>
      <c r="M31" s="1040"/>
      <c r="N31" s="1040"/>
      <c r="O31" s="1040"/>
      <c r="P31" s="1040"/>
      <c r="Q31" s="1040"/>
      <c r="R31" s="1041"/>
      <c r="S31" s="750"/>
    </row>
    <row r="32" spans="2:19">
      <c r="B32" s="749"/>
      <c r="C32" s="1122" t="s">
        <v>1376</v>
      </c>
      <c r="D32" s="1123">
        <f>SUM(D29:D30)-SUM(D31)</f>
        <v>0</v>
      </c>
      <c r="E32" s="1123">
        <f>SUM(E29:E30)-SUM(E31)</f>
        <v>0</v>
      </c>
      <c r="F32" s="1123">
        <f>SUM(F29:F30)-SUM(F31)</f>
        <v>0</v>
      </c>
      <c r="G32" s="1124">
        <f t="shared" ref="G32:L32" si="5">SUM(G29:G30)-SUM(G31)</f>
        <v>0</v>
      </c>
      <c r="H32" s="1124">
        <f t="shared" si="5"/>
        <v>0</v>
      </c>
      <c r="I32" s="1124">
        <f t="shared" si="5"/>
        <v>0</v>
      </c>
      <c r="J32" s="1124">
        <f t="shared" si="5"/>
        <v>0</v>
      </c>
      <c r="K32" s="1123">
        <f t="shared" si="5"/>
        <v>0</v>
      </c>
      <c r="L32" s="1123">
        <f t="shared" si="5"/>
        <v>0</v>
      </c>
      <c r="M32" s="1124">
        <f t="shared" ref="M32:R32" si="6">SUM(M29:M30)-SUM(M31)</f>
        <v>0</v>
      </c>
      <c r="N32" s="1124">
        <f t="shared" si="6"/>
        <v>0</v>
      </c>
      <c r="O32" s="1124">
        <f t="shared" si="6"/>
        <v>0</v>
      </c>
      <c r="P32" s="1124">
        <f t="shared" si="6"/>
        <v>0</v>
      </c>
      <c r="Q32" s="1124">
        <f t="shared" si="6"/>
        <v>0</v>
      </c>
      <c r="R32" s="1125">
        <f t="shared" si="6"/>
        <v>0</v>
      </c>
      <c r="S32" s="750"/>
    </row>
    <row r="33" spans="2:19">
      <c r="B33" s="749"/>
      <c r="C33" s="941" t="s">
        <v>3790</v>
      </c>
      <c r="D33" s="1042"/>
      <c r="E33" s="1042"/>
      <c r="F33" s="1042"/>
      <c r="G33" s="1043"/>
      <c r="H33" s="1043"/>
      <c r="I33" s="1043"/>
      <c r="J33" s="1043"/>
      <c r="K33" s="1042"/>
      <c r="L33" s="1042"/>
      <c r="M33" s="1043"/>
      <c r="N33" s="1043"/>
      <c r="O33" s="1043"/>
      <c r="P33" s="1043"/>
      <c r="Q33" s="1043"/>
      <c r="R33" s="1044"/>
      <c r="S33" s="750"/>
    </row>
    <row r="34" spans="2:19">
      <c r="B34" s="749"/>
      <c r="C34" s="1122" t="s">
        <v>3791</v>
      </c>
      <c r="D34" s="1123">
        <f>D32-D33</f>
        <v>0</v>
      </c>
      <c r="E34" s="1123">
        <f t="shared" ref="E34:R34" si="7">E32-E33</f>
        <v>0</v>
      </c>
      <c r="F34" s="1123">
        <f t="shared" si="7"/>
        <v>0</v>
      </c>
      <c r="G34" s="1123">
        <f t="shared" si="7"/>
        <v>0</v>
      </c>
      <c r="H34" s="1123">
        <f t="shared" si="7"/>
        <v>0</v>
      </c>
      <c r="I34" s="1123">
        <f t="shared" si="7"/>
        <v>0</v>
      </c>
      <c r="J34" s="1123">
        <f t="shared" si="7"/>
        <v>0</v>
      </c>
      <c r="K34" s="1123">
        <f t="shared" si="7"/>
        <v>0</v>
      </c>
      <c r="L34" s="1123">
        <f t="shared" si="7"/>
        <v>0</v>
      </c>
      <c r="M34" s="1123">
        <f t="shared" si="7"/>
        <v>0</v>
      </c>
      <c r="N34" s="1123">
        <f t="shared" si="7"/>
        <v>0</v>
      </c>
      <c r="O34" s="1123">
        <f t="shared" si="7"/>
        <v>0</v>
      </c>
      <c r="P34" s="1123">
        <f t="shared" si="7"/>
        <v>0</v>
      </c>
      <c r="Q34" s="1123">
        <f t="shared" si="7"/>
        <v>0</v>
      </c>
      <c r="R34" s="1123">
        <f t="shared" si="7"/>
        <v>0</v>
      </c>
      <c r="S34" s="750"/>
    </row>
    <row r="35" spans="2:19">
      <c r="B35" s="749"/>
      <c r="C35" s="1321" t="s">
        <v>3792</v>
      </c>
      <c r="D35" s="1353"/>
      <c r="E35" s="1353"/>
      <c r="F35" s="1353"/>
      <c r="G35" s="1318"/>
      <c r="H35" s="1318"/>
      <c r="I35" s="1318"/>
      <c r="J35" s="1318"/>
      <c r="K35" s="1353"/>
      <c r="L35" s="1353"/>
      <c r="M35" s="1318"/>
      <c r="N35" s="1318"/>
      <c r="O35" s="1318"/>
      <c r="P35" s="1318"/>
      <c r="Q35" s="1318"/>
      <c r="R35" s="1319"/>
      <c r="S35" s="750"/>
    </row>
    <row r="36" spans="2:19">
      <c r="B36" s="749"/>
      <c r="C36" s="1324"/>
      <c r="D36" s="1552"/>
      <c r="E36" s="1552"/>
      <c r="F36" s="1552"/>
      <c r="G36" s="1552"/>
      <c r="H36" s="1552"/>
      <c r="I36" s="1552"/>
      <c r="J36" s="1552"/>
      <c r="K36" s="1552"/>
      <c r="L36" s="1552"/>
      <c r="M36" s="1552"/>
      <c r="N36" s="1552"/>
      <c r="O36" s="1552"/>
      <c r="P36" s="1552"/>
      <c r="Q36" s="1552"/>
      <c r="R36" s="1552"/>
      <c r="S36" s="750"/>
    </row>
    <row r="37" spans="2:19">
      <c r="B37" s="749"/>
      <c r="C37" s="1324"/>
      <c r="D37" s="1552"/>
      <c r="E37" s="1552"/>
      <c r="F37" s="1552"/>
      <c r="G37" s="1552"/>
      <c r="H37" s="1552"/>
      <c r="I37" s="1552"/>
      <c r="J37" s="1552"/>
      <c r="K37" s="1552"/>
      <c r="L37" s="1552"/>
      <c r="M37" s="1552"/>
      <c r="N37" s="1552"/>
      <c r="O37" s="1552"/>
      <c r="P37" s="1552"/>
      <c r="Q37" s="1552"/>
      <c r="R37" s="1552"/>
      <c r="S37" s="750"/>
    </row>
    <row r="38" spans="2:19">
      <c r="B38" s="749"/>
      <c r="C38" s="1324"/>
      <c r="D38" s="1552"/>
      <c r="E38" s="1552"/>
      <c r="F38" s="1552"/>
      <c r="G38" s="1552"/>
      <c r="H38" s="1552"/>
      <c r="I38" s="1552"/>
      <c r="J38" s="1552"/>
      <c r="K38" s="1552"/>
      <c r="L38" s="1552"/>
      <c r="M38" s="1552"/>
      <c r="N38" s="1552"/>
      <c r="O38" s="1552"/>
      <c r="P38" s="1552"/>
      <c r="Q38" s="1552"/>
      <c r="R38" s="1552"/>
      <c r="S38" s="750"/>
    </row>
    <row r="39" spans="2:19">
      <c r="B39" s="749"/>
      <c r="C39" s="1324"/>
      <c r="D39" s="1552"/>
      <c r="E39" s="1552"/>
      <c r="F39" s="1552"/>
      <c r="G39" s="1552"/>
      <c r="H39" s="1552"/>
      <c r="I39" s="1552"/>
      <c r="J39" s="1552"/>
      <c r="K39" s="1552"/>
      <c r="L39" s="1552"/>
      <c r="M39" s="1552"/>
      <c r="N39" s="1552"/>
      <c r="O39" s="1552"/>
      <c r="P39" s="1552"/>
      <c r="Q39" s="1552"/>
      <c r="R39" s="1552"/>
      <c r="S39" s="750"/>
    </row>
    <row r="40" spans="2:19">
      <c r="B40" s="749"/>
      <c r="C40" s="1324"/>
      <c r="D40" s="1552"/>
      <c r="E40" s="1552"/>
      <c r="F40" s="1552"/>
      <c r="G40" s="1552"/>
      <c r="H40" s="1552"/>
      <c r="I40" s="1552"/>
      <c r="J40" s="1552"/>
      <c r="K40" s="1552"/>
      <c r="L40" s="1552"/>
      <c r="M40" s="1552"/>
      <c r="N40" s="1552"/>
      <c r="O40" s="1552"/>
      <c r="P40" s="1552"/>
      <c r="Q40" s="1552"/>
      <c r="R40" s="1552"/>
      <c r="S40" s="750"/>
    </row>
    <row r="41" spans="2:19">
      <c r="B41" s="749"/>
      <c r="C41" s="1324"/>
      <c r="D41" s="1552"/>
      <c r="E41" s="1552"/>
      <c r="F41" s="1552"/>
      <c r="G41" s="1552"/>
      <c r="H41" s="1552"/>
      <c r="I41" s="1552"/>
      <c r="J41" s="1552"/>
      <c r="K41" s="1552"/>
      <c r="L41" s="1552"/>
      <c r="M41" s="1552"/>
      <c r="N41" s="1552"/>
      <c r="O41" s="1552"/>
      <c r="P41" s="1552"/>
      <c r="Q41" s="1552"/>
      <c r="R41" s="1552"/>
      <c r="S41" s="750"/>
    </row>
    <row r="42" spans="2:19">
      <c r="B42" s="749"/>
      <c r="C42" s="1324"/>
      <c r="D42" s="1552"/>
      <c r="E42" s="1552"/>
      <c r="F42" s="1552"/>
      <c r="G42" s="1552"/>
      <c r="H42" s="1552"/>
      <c r="I42" s="1552"/>
      <c r="J42" s="1552"/>
      <c r="K42" s="1552"/>
      <c r="L42" s="1552"/>
      <c r="M42" s="1552"/>
      <c r="N42" s="1552"/>
      <c r="O42" s="1552"/>
      <c r="P42" s="1552"/>
      <c r="Q42" s="1552"/>
      <c r="R42" s="1552"/>
      <c r="S42" s="750"/>
    </row>
    <row r="43" spans="2:19">
      <c r="B43" s="749"/>
      <c r="C43" s="1324"/>
      <c r="D43" s="1552"/>
      <c r="E43" s="1552"/>
      <c r="F43" s="1552"/>
      <c r="G43" s="1552"/>
      <c r="H43" s="1552"/>
      <c r="I43" s="1552"/>
      <c r="J43" s="1552"/>
      <c r="K43" s="1552"/>
      <c r="L43" s="1552"/>
      <c r="M43" s="1552"/>
      <c r="N43" s="1552"/>
      <c r="O43" s="1552"/>
      <c r="P43" s="1552"/>
      <c r="Q43" s="1552"/>
      <c r="R43" s="1552"/>
      <c r="S43" s="750"/>
    </row>
    <row r="44" spans="2:19">
      <c r="B44" s="749"/>
      <c r="C44" s="1324"/>
      <c r="D44" s="1552"/>
      <c r="E44" s="1552"/>
      <c r="F44" s="1552"/>
      <c r="G44" s="1552"/>
      <c r="H44" s="1552"/>
      <c r="I44" s="1552"/>
      <c r="J44" s="1552"/>
      <c r="K44" s="1552"/>
      <c r="L44" s="1552"/>
      <c r="M44" s="1552"/>
      <c r="N44" s="1552"/>
      <c r="O44" s="1552"/>
      <c r="P44" s="1552"/>
      <c r="Q44" s="1552"/>
      <c r="R44" s="1552"/>
      <c r="S44" s="750"/>
    </row>
    <row r="45" spans="2:19">
      <c r="B45" s="749"/>
      <c r="C45" s="1324"/>
      <c r="D45" s="1552"/>
      <c r="E45" s="1552"/>
      <c r="F45" s="1552"/>
      <c r="G45" s="1552"/>
      <c r="H45" s="1552"/>
      <c r="I45" s="1552"/>
      <c r="J45" s="1552"/>
      <c r="K45" s="1552"/>
      <c r="L45" s="1552"/>
      <c r="M45" s="1552"/>
      <c r="N45" s="1552"/>
      <c r="O45" s="1552"/>
      <c r="P45" s="1552"/>
      <c r="Q45" s="1552"/>
      <c r="R45" s="1552"/>
      <c r="S45" s="750"/>
    </row>
    <row r="46" spans="2:19">
      <c r="B46" s="749"/>
      <c r="C46" s="1324"/>
      <c r="D46" s="1552"/>
      <c r="E46" s="1552"/>
      <c r="F46" s="1552"/>
      <c r="G46" s="1552"/>
      <c r="H46" s="1552"/>
      <c r="I46" s="1552"/>
      <c r="J46" s="1552"/>
      <c r="K46" s="1552"/>
      <c r="L46" s="1552"/>
      <c r="M46" s="1552"/>
      <c r="N46" s="1552"/>
      <c r="O46" s="1552"/>
      <c r="P46" s="1552"/>
      <c r="Q46" s="1552"/>
      <c r="R46" s="1552"/>
      <c r="S46" s="750"/>
    </row>
    <row r="47" spans="2:19">
      <c r="B47" s="749"/>
      <c r="C47" s="1324"/>
      <c r="D47" s="1552"/>
      <c r="E47" s="1552"/>
      <c r="F47" s="1552"/>
      <c r="G47" s="1552"/>
      <c r="H47" s="1552"/>
      <c r="I47" s="1552"/>
      <c r="J47" s="1552"/>
      <c r="K47" s="1552"/>
      <c r="L47" s="1552"/>
      <c r="M47" s="1552"/>
      <c r="N47" s="1552"/>
      <c r="O47" s="1552"/>
      <c r="P47" s="1552"/>
      <c r="Q47" s="1552"/>
      <c r="R47" s="1552"/>
      <c r="S47" s="750"/>
    </row>
    <row r="48" spans="2:19">
      <c r="B48" s="749"/>
      <c r="C48" s="1324"/>
      <c r="D48" s="1552"/>
      <c r="E48" s="1552"/>
      <c r="F48" s="1552"/>
      <c r="G48" s="1552"/>
      <c r="H48" s="1552"/>
      <c r="I48" s="1552"/>
      <c r="J48" s="1552"/>
      <c r="K48" s="1552"/>
      <c r="L48" s="1552"/>
      <c r="M48" s="1552"/>
      <c r="N48" s="1552"/>
      <c r="O48" s="1552"/>
      <c r="P48" s="1552"/>
      <c r="Q48" s="1552"/>
      <c r="R48" s="1552"/>
      <c r="S48" s="750"/>
    </row>
    <row r="49" spans="2:19">
      <c r="B49" s="749"/>
      <c r="C49" s="1324"/>
      <c r="D49" s="1552"/>
      <c r="E49" s="1552"/>
      <c r="F49" s="1552"/>
      <c r="G49" s="1552"/>
      <c r="H49" s="1552"/>
      <c r="I49" s="1552"/>
      <c r="J49" s="1552"/>
      <c r="K49" s="1552"/>
      <c r="L49" s="1552"/>
      <c r="M49" s="1552"/>
      <c r="N49" s="1552"/>
      <c r="O49" s="1552"/>
      <c r="P49" s="1552"/>
      <c r="Q49" s="1552"/>
      <c r="R49" s="1552"/>
      <c r="S49" s="750"/>
    </row>
    <row r="50" spans="2:19">
      <c r="B50" s="749"/>
      <c r="C50" s="1324"/>
      <c r="D50" s="1552"/>
      <c r="E50" s="1552"/>
      <c r="F50" s="1552"/>
      <c r="G50" s="1552"/>
      <c r="H50" s="1552"/>
      <c r="I50" s="1552"/>
      <c r="J50" s="1552"/>
      <c r="K50" s="1552"/>
      <c r="L50" s="1552"/>
      <c r="M50" s="1552"/>
      <c r="N50" s="1552"/>
      <c r="O50" s="1552"/>
      <c r="P50" s="1552"/>
      <c r="Q50" s="1552"/>
      <c r="R50" s="1552"/>
      <c r="S50" s="750"/>
    </row>
    <row r="51" spans="2:19">
      <c r="B51" s="749"/>
      <c r="C51" s="1324"/>
      <c r="D51" s="1552"/>
      <c r="E51" s="1552"/>
      <c r="F51" s="1552"/>
      <c r="G51" s="1552"/>
      <c r="H51" s="1552"/>
      <c r="I51" s="1552"/>
      <c r="J51" s="1552"/>
      <c r="K51" s="1552"/>
      <c r="L51" s="1552"/>
      <c r="M51" s="1552"/>
      <c r="N51" s="1552"/>
      <c r="O51" s="1552"/>
      <c r="P51" s="1552"/>
      <c r="Q51" s="1552"/>
      <c r="R51" s="1552"/>
      <c r="S51" s="750"/>
    </row>
    <row r="52" spans="2:19">
      <c r="B52" s="749"/>
      <c r="C52" s="1324"/>
      <c r="D52" s="1552"/>
      <c r="E52" s="1552"/>
      <c r="F52" s="1552"/>
      <c r="G52" s="1552"/>
      <c r="H52" s="1552"/>
      <c r="I52" s="1552"/>
      <c r="J52" s="1552"/>
      <c r="K52" s="1552"/>
      <c r="L52" s="1552"/>
      <c r="M52" s="1552"/>
      <c r="N52" s="1552"/>
      <c r="O52" s="1552"/>
      <c r="P52" s="1552"/>
      <c r="Q52" s="1552"/>
      <c r="R52" s="1552"/>
      <c r="S52" s="750"/>
    </row>
    <row r="53" spans="2:19">
      <c r="B53" s="749"/>
      <c r="C53" s="1324"/>
      <c r="D53" s="1552"/>
      <c r="E53" s="1552"/>
      <c r="F53" s="1552"/>
      <c r="G53" s="1552"/>
      <c r="H53" s="1552"/>
      <c r="I53" s="1552"/>
      <c r="J53" s="1552"/>
      <c r="K53" s="1552"/>
      <c r="L53" s="1552"/>
      <c r="M53" s="1552"/>
      <c r="N53" s="1552"/>
      <c r="O53" s="1552"/>
      <c r="P53" s="1552"/>
      <c r="Q53" s="1552"/>
      <c r="R53" s="1552"/>
      <c r="S53" s="750"/>
    </row>
    <row r="54" spans="2:19">
      <c r="B54" s="749"/>
      <c r="C54" s="1324"/>
      <c r="D54" s="1552"/>
      <c r="E54" s="1552"/>
      <c r="F54" s="1552"/>
      <c r="G54" s="1552"/>
      <c r="H54" s="1552"/>
      <c r="I54" s="1552"/>
      <c r="J54" s="1552"/>
      <c r="K54" s="1552"/>
      <c r="L54" s="1552"/>
      <c r="M54" s="1552"/>
      <c r="N54" s="1552"/>
      <c r="O54" s="1552"/>
      <c r="P54" s="1552"/>
      <c r="Q54" s="1552"/>
      <c r="R54" s="1552"/>
      <c r="S54" s="750"/>
    </row>
    <row r="55" spans="2:19">
      <c r="B55" s="749"/>
      <c r="C55" s="1324"/>
      <c r="D55" s="1552"/>
      <c r="E55" s="1552"/>
      <c r="F55" s="1552"/>
      <c r="G55" s="1552"/>
      <c r="H55" s="1552"/>
      <c r="I55" s="1552"/>
      <c r="J55" s="1552"/>
      <c r="K55" s="1552"/>
      <c r="L55" s="1552"/>
      <c r="M55" s="1552"/>
      <c r="N55" s="1552"/>
      <c r="O55" s="1552"/>
      <c r="P55" s="1552"/>
      <c r="Q55" s="1552"/>
      <c r="R55" s="1552"/>
      <c r="S55" s="750"/>
    </row>
    <row r="56" spans="2:19">
      <c r="B56" s="749"/>
      <c r="C56" s="1324"/>
      <c r="D56" s="1552"/>
      <c r="E56" s="1552"/>
      <c r="F56" s="1552"/>
      <c r="G56" s="1552"/>
      <c r="H56" s="1552"/>
      <c r="I56" s="1552"/>
      <c r="J56" s="1552"/>
      <c r="K56" s="1552"/>
      <c r="L56" s="1552"/>
      <c r="M56" s="1552"/>
      <c r="N56" s="1552"/>
      <c r="O56" s="1552"/>
      <c r="P56" s="1552"/>
      <c r="Q56" s="1552"/>
      <c r="R56" s="1552"/>
      <c r="S56" s="750"/>
    </row>
    <row r="57" spans="2:19">
      <c r="B57" s="749"/>
      <c r="C57" s="1324"/>
      <c r="D57" s="1552"/>
      <c r="E57" s="1552"/>
      <c r="F57" s="1552"/>
      <c r="G57" s="1552"/>
      <c r="H57" s="1552"/>
      <c r="I57" s="1552"/>
      <c r="J57" s="1552"/>
      <c r="K57" s="1552"/>
      <c r="L57" s="1552"/>
      <c r="M57" s="1552"/>
      <c r="N57" s="1552"/>
      <c r="O57" s="1552"/>
      <c r="P57" s="1552"/>
      <c r="Q57" s="1552"/>
      <c r="R57" s="1552"/>
      <c r="S57" s="750"/>
    </row>
    <row r="58" spans="2:19">
      <c r="B58" s="749"/>
      <c r="C58" s="1324"/>
      <c r="D58" s="1552"/>
      <c r="E58" s="1552"/>
      <c r="F58" s="1552"/>
      <c r="G58" s="1552"/>
      <c r="H58" s="1552"/>
      <c r="I58" s="1552"/>
      <c r="J58" s="1552"/>
      <c r="K58" s="1552"/>
      <c r="L58" s="1552"/>
      <c r="M58" s="1552"/>
      <c r="N58" s="1552"/>
      <c r="O58" s="1552"/>
      <c r="P58" s="1552"/>
      <c r="Q58" s="1552"/>
      <c r="R58" s="1552"/>
      <c r="S58" s="750"/>
    </row>
    <row r="59" spans="2:19">
      <c r="B59" s="749"/>
      <c r="C59" s="1324"/>
      <c r="D59" s="1552"/>
      <c r="E59" s="1552"/>
      <c r="F59" s="1552"/>
      <c r="G59" s="1552"/>
      <c r="H59" s="1552"/>
      <c r="I59" s="1552"/>
      <c r="J59" s="1552"/>
      <c r="K59" s="1552"/>
      <c r="L59" s="1552"/>
      <c r="M59" s="1552"/>
      <c r="N59" s="1552"/>
      <c r="O59" s="1552"/>
      <c r="P59" s="1552"/>
      <c r="Q59" s="1552"/>
      <c r="R59" s="1552"/>
      <c r="S59" s="750"/>
    </row>
    <row r="60" spans="2:19">
      <c r="B60" s="749"/>
      <c r="C60" s="1324"/>
      <c r="D60" s="1552"/>
      <c r="E60" s="1552"/>
      <c r="F60" s="1552"/>
      <c r="G60" s="1552"/>
      <c r="H60" s="1552"/>
      <c r="I60" s="1552"/>
      <c r="J60" s="1552"/>
      <c r="K60" s="1552"/>
      <c r="L60" s="1552"/>
      <c r="M60" s="1552"/>
      <c r="N60" s="1552"/>
      <c r="O60" s="1552"/>
      <c r="P60" s="1552"/>
      <c r="Q60" s="1552"/>
      <c r="R60" s="1552"/>
      <c r="S60" s="750"/>
    </row>
    <row r="61" spans="2:19">
      <c r="B61" s="749"/>
      <c r="C61" s="1324"/>
      <c r="D61" s="1552"/>
      <c r="E61" s="1552"/>
      <c r="F61" s="1552"/>
      <c r="G61" s="1552"/>
      <c r="H61" s="1552"/>
      <c r="I61" s="1552"/>
      <c r="J61" s="1552"/>
      <c r="K61" s="1552"/>
      <c r="L61" s="1552"/>
      <c r="M61" s="1552"/>
      <c r="N61" s="1552"/>
      <c r="O61" s="1552"/>
      <c r="P61" s="1552"/>
      <c r="Q61" s="1552"/>
      <c r="R61" s="1552"/>
      <c r="S61" s="750"/>
    </row>
    <row r="62" spans="2:19">
      <c r="B62" s="749"/>
      <c r="C62" s="1324"/>
      <c r="D62" s="1552"/>
      <c r="E62" s="1552"/>
      <c r="F62" s="1552"/>
      <c r="G62" s="1552"/>
      <c r="H62" s="1552"/>
      <c r="I62" s="1552"/>
      <c r="J62" s="1552"/>
      <c r="K62" s="1552"/>
      <c r="L62" s="1552"/>
      <c r="M62" s="1552"/>
      <c r="N62" s="1552"/>
      <c r="O62" s="1552"/>
      <c r="P62" s="1552"/>
      <c r="Q62" s="1552"/>
      <c r="R62" s="1552"/>
      <c r="S62" s="750"/>
    </row>
    <row r="63" spans="2:19">
      <c r="B63" s="749"/>
      <c r="C63" s="1324"/>
      <c r="D63" s="1552"/>
      <c r="E63" s="1552"/>
      <c r="F63" s="1552"/>
      <c r="G63" s="1552"/>
      <c r="H63" s="1552"/>
      <c r="I63" s="1552"/>
      <c r="J63" s="1552"/>
      <c r="K63" s="1552"/>
      <c r="L63" s="1552"/>
      <c r="M63" s="1552"/>
      <c r="N63" s="1552"/>
      <c r="O63" s="1552"/>
      <c r="P63" s="1552"/>
      <c r="Q63" s="1552"/>
      <c r="R63" s="1552"/>
      <c r="S63" s="750"/>
    </row>
    <row r="64" spans="2:19">
      <c r="B64" s="749"/>
      <c r="C64" s="1324"/>
      <c r="D64" s="1552"/>
      <c r="E64" s="1552"/>
      <c r="F64" s="1552"/>
      <c r="G64" s="1552"/>
      <c r="H64" s="1552"/>
      <c r="I64" s="1552"/>
      <c r="J64" s="1552"/>
      <c r="K64" s="1552"/>
      <c r="L64" s="1552"/>
      <c r="M64" s="1552"/>
      <c r="N64" s="1552"/>
      <c r="O64" s="1552"/>
      <c r="P64" s="1552"/>
      <c r="Q64" s="1552"/>
      <c r="R64" s="1552"/>
      <c r="S64" s="750"/>
    </row>
    <row r="65" spans="2:19">
      <c r="B65" s="749"/>
      <c r="C65" s="1324"/>
      <c r="D65" s="1552"/>
      <c r="E65" s="1552"/>
      <c r="F65" s="1552"/>
      <c r="G65" s="1552"/>
      <c r="H65" s="1552"/>
      <c r="I65" s="1552"/>
      <c r="J65" s="1552"/>
      <c r="K65" s="1552"/>
      <c r="L65" s="1552"/>
      <c r="M65" s="1552"/>
      <c r="N65" s="1552"/>
      <c r="O65" s="1552"/>
      <c r="P65" s="1552"/>
      <c r="Q65" s="1552"/>
      <c r="R65" s="1552"/>
      <c r="S65" s="750"/>
    </row>
    <row r="66" spans="2:19">
      <c r="B66" s="749"/>
      <c r="C66" s="1324"/>
      <c r="D66" s="1552"/>
      <c r="E66" s="1552"/>
      <c r="F66" s="1552"/>
      <c r="G66" s="1552"/>
      <c r="H66" s="1552"/>
      <c r="I66" s="1552"/>
      <c r="J66" s="1552"/>
      <c r="K66" s="1552"/>
      <c r="L66" s="1552"/>
      <c r="M66" s="1552"/>
      <c r="N66" s="1552"/>
      <c r="O66" s="1552"/>
      <c r="P66" s="1552"/>
      <c r="Q66" s="1552"/>
      <c r="R66" s="1552"/>
      <c r="S66" s="750"/>
    </row>
    <row r="67" spans="2:19">
      <c r="B67" s="749"/>
      <c r="C67" s="1324"/>
      <c r="D67" s="1552"/>
      <c r="E67" s="1552"/>
      <c r="F67" s="1552"/>
      <c r="G67" s="1552"/>
      <c r="H67" s="1552"/>
      <c r="I67" s="1552"/>
      <c r="J67" s="1552"/>
      <c r="K67" s="1552"/>
      <c r="L67" s="1552"/>
      <c r="M67" s="1552"/>
      <c r="N67" s="1552"/>
      <c r="O67" s="1552"/>
      <c r="P67" s="1552"/>
      <c r="Q67" s="1552"/>
      <c r="R67" s="1552"/>
      <c r="S67" s="750"/>
    </row>
    <row r="68" spans="2:19">
      <c r="B68" s="749"/>
      <c r="C68" s="1324"/>
      <c r="D68" s="1552"/>
      <c r="E68" s="1552"/>
      <c r="F68" s="1552"/>
      <c r="G68" s="1552"/>
      <c r="H68" s="1552"/>
      <c r="I68" s="1552"/>
      <c r="J68" s="1552"/>
      <c r="K68" s="1552"/>
      <c r="L68" s="1552"/>
      <c r="M68" s="1552"/>
      <c r="N68" s="1552"/>
      <c r="O68" s="1552"/>
      <c r="P68" s="1552"/>
      <c r="Q68" s="1552"/>
      <c r="R68" s="1552"/>
      <c r="S68" s="750"/>
    </row>
    <row r="69" spans="2:19">
      <c r="B69" s="749"/>
      <c r="C69" s="1324"/>
      <c r="D69" s="1552"/>
      <c r="E69" s="1552"/>
      <c r="F69" s="1552"/>
      <c r="G69" s="1552"/>
      <c r="H69" s="1552"/>
      <c r="I69" s="1552"/>
      <c r="J69" s="1552"/>
      <c r="K69" s="1552"/>
      <c r="L69" s="1552"/>
      <c r="M69" s="1552"/>
      <c r="N69" s="1552"/>
      <c r="O69" s="1552"/>
      <c r="P69" s="1552"/>
      <c r="Q69" s="1552"/>
      <c r="R69" s="1552"/>
      <c r="S69" s="750"/>
    </row>
    <row r="70" spans="2:19">
      <c r="B70" s="749"/>
      <c r="C70" s="1324"/>
      <c r="D70" s="1552"/>
      <c r="E70" s="1552"/>
      <c r="F70" s="1552"/>
      <c r="G70" s="1552"/>
      <c r="H70" s="1552"/>
      <c r="I70" s="1552"/>
      <c r="J70" s="1552"/>
      <c r="K70" s="1552"/>
      <c r="L70" s="1552"/>
      <c r="M70" s="1552"/>
      <c r="N70" s="1552"/>
      <c r="O70" s="1552"/>
      <c r="P70" s="1552"/>
      <c r="Q70" s="1552"/>
      <c r="R70" s="1552"/>
      <c r="S70" s="750"/>
    </row>
    <row r="71" spans="2:19">
      <c r="B71" s="753"/>
      <c r="C71" s="754"/>
      <c r="D71" s="754"/>
      <c r="E71" s="754"/>
      <c r="F71" s="754"/>
      <c r="G71" s="754"/>
      <c r="H71" s="754"/>
      <c r="I71" s="754"/>
      <c r="J71" s="754"/>
      <c r="K71" s="754"/>
      <c r="L71" s="754"/>
      <c r="M71" s="754"/>
      <c r="N71" s="754"/>
      <c r="O71" s="754"/>
      <c r="P71" s="754"/>
      <c r="Q71" s="754"/>
      <c r="R71" s="754"/>
      <c r="S71" s="755"/>
    </row>
    <row r="73" spans="2:19">
      <c r="B73" s="906" t="s">
        <v>4338</v>
      </c>
      <c r="C73" s="907"/>
      <c r="D73" s="907"/>
      <c r="E73" s="907"/>
      <c r="F73" s="907"/>
      <c r="G73" s="907"/>
      <c r="H73" s="907"/>
      <c r="I73" s="907"/>
      <c r="J73" s="907"/>
      <c r="K73" s="907"/>
      <c r="L73" s="907"/>
      <c r="M73" s="907"/>
      <c r="N73" s="907"/>
      <c r="O73" s="907"/>
      <c r="P73" s="907"/>
      <c r="Q73" s="907"/>
      <c r="R73" s="907"/>
      <c r="S73" s="908"/>
    </row>
    <row r="74" spans="2:19">
      <c r="B74" s="836"/>
      <c r="C74" s="759"/>
      <c r="D74" s="759"/>
      <c r="E74" s="759"/>
      <c r="F74" s="745"/>
      <c r="G74" s="745"/>
      <c r="H74" s="745"/>
      <c r="I74" s="745"/>
      <c r="J74" s="734"/>
      <c r="K74" s="734"/>
      <c r="L74" s="734"/>
      <c r="M74" s="734"/>
      <c r="N74" s="734"/>
      <c r="O74" s="734"/>
      <c r="P74" s="734"/>
      <c r="Q74" s="734"/>
      <c r="R74" s="734"/>
      <c r="S74" s="734"/>
    </row>
    <row r="75" spans="2:19">
      <c r="B75" s="729">
        <f>'F1'!$K$17</f>
        <v>0</v>
      </c>
      <c r="C75" s="730"/>
      <c r="D75" s="730"/>
      <c r="E75" s="730"/>
      <c r="F75" s="730"/>
      <c r="G75" s="730"/>
      <c r="H75" s="730"/>
      <c r="I75" s="730"/>
      <c r="J75" s="730"/>
      <c r="K75" s="730"/>
      <c r="L75" s="730"/>
      <c r="M75" s="730"/>
      <c r="N75" s="730"/>
      <c r="O75" s="730"/>
      <c r="P75" s="730"/>
      <c r="Q75" s="730"/>
      <c r="R75" s="730"/>
      <c r="S75" s="731"/>
    </row>
    <row r="76" spans="2:19">
      <c r="B76" s="43"/>
      <c r="C76" s="43"/>
      <c r="D76" s="43"/>
      <c r="E76" s="43"/>
      <c r="F76" s="44"/>
      <c r="G76" s="44"/>
      <c r="H76" s="44"/>
      <c r="I76" s="44"/>
      <c r="J76" s="43"/>
      <c r="K76" s="43"/>
      <c r="L76" s="43"/>
      <c r="M76" s="43"/>
      <c r="N76" s="43"/>
      <c r="O76" s="43"/>
      <c r="P76" s="43"/>
      <c r="Q76" s="43"/>
      <c r="R76" s="43"/>
      <c r="S76" s="850" t="s">
        <v>5425</v>
      </c>
    </row>
    <row r="77" spans="2:19">
      <c r="B77" s="43"/>
      <c r="C77" s="43"/>
      <c r="D77" s="43"/>
      <c r="E77" s="43"/>
      <c r="F77" s="44"/>
      <c r="G77" s="44"/>
      <c r="H77" s="44"/>
      <c r="I77" s="44"/>
      <c r="J77" s="43"/>
      <c r="K77" s="43"/>
      <c r="L77" s="43"/>
      <c r="M77" s="43"/>
      <c r="N77" s="43"/>
      <c r="O77" s="43"/>
      <c r="P77" s="43"/>
      <c r="Q77" s="43"/>
      <c r="R77" s="43"/>
    </row>
  </sheetData>
  <sheetProtection password="99F3" sheet="1" objects="1" scenarios="1" formatCells="0" formatColumns="0" formatRows="0"/>
  <mergeCells count="1">
    <mergeCell ref="C3:R3"/>
  </mergeCells>
  <phoneticPr fontId="46" type="noConversion"/>
  <pageMargins left="0.75" right="0.75" top="1" bottom="1" header="0.5" footer="0.5"/>
  <pageSetup paperSize="9" scale="47"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syncVertical="1" syncRef="A3" transitionEvaluation="1" codeName="Sheet28">
    <tabColor indexed="10"/>
  </sheetPr>
  <dimension ref="B2:R62"/>
  <sheetViews>
    <sheetView showGridLines="0" view="pageBreakPreview" topLeftCell="A3" zoomScale="60" zoomScaleNormal="100" workbookViewId="0">
      <selection activeCell="H5" sqref="H5"/>
    </sheetView>
  </sheetViews>
  <sheetFormatPr defaultColWidth="9.42578125" defaultRowHeight="9"/>
  <cols>
    <col min="1" max="1" width="1" style="29" customWidth="1"/>
    <col min="2" max="2" width="2" style="29" customWidth="1"/>
    <col min="3" max="3" width="34.85546875" style="29" customWidth="1"/>
    <col min="4" max="7" width="9.5703125" style="28" customWidth="1"/>
    <col min="8" max="10" width="9.85546875" style="29" customWidth="1"/>
    <col min="11" max="11" width="9.85546875" style="28" customWidth="1"/>
    <col min="12" max="17" width="9.85546875" style="29" customWidth="1"/>
    <col min="18" max="18" width="2.28515625" style="29" customWidth="1"/>
    <col min="19" max="19" width="3" style="29" customWidth="1"/>
    <col min="20" max="16384" width="9.42578125" style="29"/>
  </cols>
  <sheetData>
    <row r="2" spans="2:18">
      <c r="B2" s="886"/>
      <c r="C2" s="887"/>
      <c r="D2" s="42"/>
      <c r="E2" s="42"/>
      <c r="F2" s="42"/>
      <c r="G2" s="42"/>
      <c r="H2" s="887"/>
      <c r="I2" s="887"/>
      <c r="J2" s="887"/>
      <c r="K2" s="42"/>
      <c r="L2" s="887"/>
      <c r="M2" s="887"/>
      <c r="N2" s="887"/>
      <c r="O2" s="887"/>
      <c r="P2" s="887"/>
      <c r="Q2" s="887"/>
      <c r="R2" s="888"/>
    </row>
    <row r="3" spans="2:18" ht="21.75" customHeight="1">
      <c r="B3" s="889"/>
      <c r="C3" s="657" t="s">
        <v>2861</v>
      </c>
      <c r="D3" s="658"/>
      <c r="E3" s="658"/>
      <c r="F3" s="658"/>
      <c r="G3" s="658"/>
      <c r="H3" s="658"/>
      <c r="I3" s="658"/>
      <c r="J3" s="658"/>
      <c r="K3" s="658"/>
      <c r="L3" s="658"/>
      <c r="M3" s="659"/>
      <c r="N3" s="659"/>
      <c r="O3" s="659"/>
      <c r="P3" s="659"/>
      <c r="Q3" s="660"/>
      <c r="R3" s="890"/>
    </row>
    <row r="4" spans="2:18" ht="9.75" customHeight="1">
      <c r="B4" s="889"/>
      <c r="C4" s="31"/>
      <c r="D4" s="36"/>
      <c r="E4" s="36"/>
      <c r="F4" s="36"/>
      <c r="G4" s="36"/>
      <c r="H4" s="31"/>
      <c r="I4" s="31"/>
      <c r="J4" s="31"/>
      <c r="K4" s="36"/>
      <c r="L4" s="32"/>
      <c r="M4" s="31"/>
      <c r="N4" s="31"/>
      <c r="O4" s="31"/>
      <c r="P4" s="31"/>
      <c r="Q4" s="787"/>
      <c r="R4" s="890"/>
    </row>
    <row r="5" spans="2:18" ht="27" customHeight="1">
      <c r="B5" s="889"/>
      <c r="C5" s="31"/>
      <c r="D5" s="36"/>
      <c r="E5" s="36"/>
      <c r="F5" s="36"/>
      <c r="G5" s="36"/>
      <c r="H5" s="919" t="s">
        <v>2851</v>
      </c>
      <c r="I5" s="31"/>
      <c r="J5" s="31"/>
      <c r="K5" s="36"/>
      <c r="L5" s="32"/>
      <c r="M5" s="31"/>
      <c r="N5" s="31"/>
      <c r="O5" s="31"/>
      <c r="P5" s="787"/>
      <c r="Q5" s="787" t="s">
        <v>2487</v>
      </c>
      <c r="R5" s="890"/>
    </row>
    <row r="6" spans="2:18" ht="12" customHeight="1">
      <c r="B6" s="889"/>
      <c r="C6" s="52" t="s">
        <v>2855</v>
      </c>
      <c r="D6" s="52" t="s">
        <v>717</v>
      </c>
      <c r="E6" s="661">
        <f>H6-3</f>
        <v>-3</v>
      </c>
      <c r="F6" s="661">
        <f>H6-2</f>
        <v>-2</v>
      </c>
      <c r="G6" s="661">
        <f>H6-1</f>
        <v>-1</v>
      </c>
      <c r="H6" s="661" t="str">
        <f>IF('F1'!AP37="","0",YEAR('F1'!AP37))</f>
        <v>0</v>
      </c>
      <c r="I6" s="661">
        <f>H6+1</f>
        <v>1</v>
      </c>
      <c r="J6" s="661">
        <f t="shared" ref="J6:Q6" si="0">I6+1</f>
        <v>2</v>
      </c>
      <c r="K6" s="661">
        <f t="shared" si="0"/>
        <v>3</v>
      </c>
      <c r="L6" s="661">
        <f t="shared" si="0"/>
        <v>4</v>
      </c>
      <c r="M6" s="661">
        <f t="shared" si="0"/>
        <v>5</v>
      </c>
      <c r="N6" s="661">
        <f t="shared" si="0"/>
        <v>6</v>
      </c>
      <c r="O6" s="661">
        <f t="shared" si="0"/>
        <v>7</v>
      </c>
      <c r="P6" s="661">
        <f t="shared" si="0"/>
        <v>8</v>
      </c>
      <c r="Q6" s="661">
        <f t="shared" si="0"/>
        <v>9</v>
      </c>
      <c r="R6" s="890"/>
    </row>
    <row r="7" spans="2:18" ht="9.75" customHeight="1">
      <c r="B7" s="889"/>
      <c r="C7" s="54" t="s">
        <v>2682</v>
      </c>
      <c r="D7" s="40"/>
      <c r="E7" s="41"/>
      <c r="F7" s="41"/>
      <c r="G7" s="41"/>
      <c r="H7" s="41"/>
      <c r="I7" s="41"/>
      <c r="J7" s="41"/>
      <c r="K7" s="42"/>
      <c r="L7" s="41"/>
      <c r="M7" s="41"/>
      <c r="N7" s="41"/>
      <c r="O7" s="41"/>
      <c r="P7" s="41"/>
      <c r="Q7" s="41"/>
      <c r="R7" s="890"/>
    </row>
    <row r="8" spans="2:18" ht="9.9499999999999993" customHeight="1">
      <c r="B8" s="889"/>
      <c r="C8" s="30" t="s">
        <v>2683</v>
      </c>
      <c r="D8" s="33"/>
      <c r="E8" s="662">
        <f>SUM(E9:E12)</f>
        <v>0</v>
      </c>
      <c r="F8" s="662">
        <f>SUM(F9:F12)</f>
        <v>0</v>
      </c>
      <c r="G8" s="662">
        <f>SUM(G9:G12)</f>
        <v>0</v>
      </c>
      <c r="H8" s="662">
        <f t="shared" ref="H8:Q8" si="1">SUM(H9:H12)</f>
        <v>0</v>
      </c>
      <c r="I8" s="662">
        <f t="shared" si="1"/>
        <v>0</v>
      </c>
      <c r="J8" s="662">
        <f t="shared" si="1"/>
        <v>0</v>
      </c>
      <c r="K8" s="662">
        <f t="shared" si="1"/>
        <v>0</v>
      </c>
      <c r="L8" s="662">
        <f t="shared" si="1"/>
        <v>0</v>
      </c>
      <c r="M8" s="662">
        <f t="shared" si="1"/>
        <v>0</v>
      </c>
      <c r="N8" s="662">
        <f t="shared" si="1"/>
        <v>0</v>
      </c>
      <c r="O8" s="662">
        <f t="shared" si="1"/>
        <v>0</v>
      </c>
      <c r="P8" s="662">
        <f t="shared" si="1"/>
        <v>0</v>
      </c>
      <c r="Q8" s="662">
        <f t="shared" si="1"/>
        <v>0</v>
      </c>
      <c r="R8" s="890"/>
    </row>
    <row r="9" spans="2:18" ht="9.9499999999999993" customHeight="1">
      <c r="B9" s="889"/>
      <c r="C9" s="30" t="s">
        <v>2684</v>
      </c>
      <c r="D9" s="34">
        <v>43</v>
      </c>
      <c r="E9" s="38"/>
      <c r="F9" s="38"/>
      <c r="G9" s="38"/>
      <c r="H9" s="38"/>
      <c r="I9" s="38"/>
      <c r="J9" s="38"/>
      <c r="K9" s="899"/>
      <c r="L9" s="38"/>
      <c r="M9" s="38"/>
      <c r="N9" s="38"/>
      <c r="O9" s="38"/>
      <c r="P9" s="38"/>
      <c r="Q9" s="38"/>
      <c r="R9" s="890"/>
    </row>
    <row r="10" spans="2:18" ht="9.9499999999999993" customHeight="1">
      <c r="B10" s="889"/>
      <c r="C10" s="30" t="s">
        <v>2685</v>
      </c>
      <c r="D10" s="34">
        <v>42</v>
      </c>
      <c r="E10" s="38"/>
      <c r="F10" s="38"/>
      <c r="G10" s="38"/>
      <c r="H10" s="38"/>
      <c r="I10" s="38"/>
      <c r="J10" s="38"/>
      <c r="K10" s="899"/>
      <c r="L10" s="38"/>
      <c r="M10" s="38"/>
      <c r="N10" s="38"/>
      <c r="O10" s="38"/>
      <c r="P10" s="38"/>
      <c r="Q10" s="38"/>
      <c r="R10" s="890"/>
    </row>
    <row r="11" spans="2:18" ht="9.9499999999999993" customHeight="1">
      <c r="B11" s="889"/>
      <c r="C11" s="30" t="s">
        <v>2686</v>
      </c>
      <c r="D11" s="34">
        <v>41</v>
      </c>
      <c r="E11" s="38"/>
      <c r="F11" s="38"/>
      <c r="G11" s="38"/>
      <c r="H11" s="38"/>
      <c r="I11" s="38"/>
      <c r="J11" s="38"/>
      <c r="K11" s="899"/>
      <c r="L11" s="38"/>
      <c r="M11" s="38"/>
      <c r="N11" s="38"/>
      <c r="O11" s="38"/>
      <c r="P11" s="38"/>
      <c r="Q11" s="38"/>
      <c r="R11" s="890"/>
    </row>
    <row r="12" spans="2:18" ht="9.9499999999999993" customHeight="1">
      <c r="B12" s="889"/>
      <c r="C12" s="30" t="s">
        <v>2687</v>
      </c>
      <c r="D12" s="34">
        <v>44</v>
      </c>
      <c r="E12" s="38"/>
      <c r="F12" s="38"/>
      <c r="G12" s="38"/>
      <c r="H12" s="38"/>
      <c r="I12" s="38"/>
      <c r="J12" s="38"/>
      <c r="K12" s="899"/>
      <c r="L12" s="38"/>
      <c r="M12" s="38"/>
      <c r="N12" s="38"/>
      <c r="O12" s="38"/>
      <c r="P12" s="38"/>
      <c r="Q12" s="38"/>
      <c r="R12" s="890"/>
    </row>
    <row r="13" spans="2:18" ht="9.9499999999999993" customHeight="1">
      <c r="B13" s="889"/>
      <c r="C13" s="30" t="s">
        <v>2688</v>
      </c>
      <c r="D13" s="34">
        <v>48</v>
      </c>
      <c r="E13" s="38"/>
      <c r="F13" s="38"/>
      <c r="G13" s="38"/>
      <c r="H13" s="38"/>
      <c r="I13" s="38"/>
      <c r="J13" s="38"/>
      <c r="K13" s="899"/>
      <c r="L13" s="38"/>
      <c r="M13" s="38"/>
      <c r="N13" s="38"/>
      <c r="O13" s="38"/>
      <c r="P13" s="38"/>
      <c r="Q13" s="38"/>
      <c r="R13" s="890"/>
    </row>
    <row r="14" spans="2:18" ht="9.9499999999999993" customHeight="1">
      <c r="B14" s="889"/>
      <c r="C14" s="30" t="s">
        <v>2689</v>
      </c>
      <c r="D14" s="33"/>
      <c r="E14" s="662">
        <f>SUM(E15:E18)</f>
        <v>0</v>
      </c>
      <c r="F14" s="662">
        <f>SUM(F15:F18)</f>
        <v>0</v>
      </c>
      <c r="G14" s="662">
        <f>SUM(G15:G18)</f>
        <v>0</v>
      </c>
      <c r="H14" s="662">
        <f t="shared" ref="H14:Q14" si="2">SUM(H15:H18)</f>
        <v>0</v>
      </c>
      <c r="I14" s="662">
        <f t="shared" si="2"/>
        <v>0</v>
      </c>
      <c r="J14" s="662">
        <f t="shared" si="2"/>
        <v>0</v>
      </c>
      <c r="K14" s="662">
        <f t="shared" si="2"/>
        <v>0</v>
      </c>
      <c r="L14" s="662">
        <f t="shared" si="2"/>
        <v>0</v>
      </c>
      <c r="M14" s="662">
        <f t="shared" si="2"/>
        <v>0</v>
      </c>
      <c r="N14" s="662">
        <f t="shared" si="2"/>
        <v>0</v>
      </c>
      <c r="O14" s="662">
        <f t="shared" si="2"/>
        <v>0</v>
      </c>
      <c r="P14" s="662">
        <f t="shared" si="2"/>
        <v>0</v>
      </c>
      <c r="Q14" s="662">
        <f t="shared" si="2"/>
        <v>0</v>
      </c>
      <c r="R14" s="890"/>
    </row>
    <row r="15" spans="2:18" ht="9.9499999999999993" customHeight="1">
      <c r="B15" s="889"/>
      <c r="C15" s="30" t="s">
        <v>2690</v>
      </c>
      <c r="D15" s="34">
        <v>36</v>
      </c>
      <c r="E15" s="38"/>
      <c r="F15" s="38"/>
      <c r="G15" s="38"/>
      <c r="H15" s="38"/>
      <c r="I15" s="38"/>
      <c r="J15" s="38"/>
      <c r="K15" s="899"/>
      <c r="L15" s="38"/>
      <c r="M15" s="38"/>
      <c r="N15" s="38"/>
      <c r="O15" s="38"/>
      <c r="P15" s="38"/>
      <c r="Q15" s="38"/>
      <c r="R15" s="890"/>
    </row>
    <row r="16" spans="2:18" ht="9.9499999999999993" customHeight="1">
      <c r="B16" s="889"/>
      <c r="C16" s="30" t="s">
        <v>2691</v>
      </c>
      <c r="D16" s="34" t="s">
        <v>2692</v>
      </c>
      <c r="E16" s="38"/>
      <c r="F16" s="38"/>
      <c r="G16" s="38"/>
      <c r="H16" s="38"/>
      <c r="I16" s="38"/>
      <c r="J16" s="38"/>
      <c r="K16" s="899"/>
      <c r="L16" s="38"/>
      <c r="M16" s="38"/>
      <c r="N16" s="38"/>
      <c r="O16" s="38"/>
      <c r="P16" s="38"/>
      <c r="Q16" s="38"/>
      <c r="R16" s="890"/>
    </row>
    <row r="17" spans="2:18" ht="9.9499999999999993" customHeight="1">
      <c r="B17" s="889"/>
      <c r="C17" s="30" t="s">
        <v>2693</v>
      </c>
      <c r="D17" s="34">
        <v>32</v>
      </c>
      <c r="E17" s="38"/>
      <c r="F17" s="38"/>
      <c r="G17" s="38"/>
      <c r="H17" s="38"/>
      <c r="I17" s="38"/>
      <c r="J17" s="38"/>
      <c r="K17" s="899"/>
      <c r="L17" s="38"/>
      <c r="M17" s="38"/>
      <c r="N17" s="38"/>
      <c r="O17" s="38"/>
      <c r="P17" s="38"/>
      <c r="Q17" s="38"/>
      <c r="R17" s="890"/>
    </row>
    <row r="18" spans="2:18" ht="9.9499999999999993" customHeight="1">
      <c r="B18" s="889"/>
      <c r="C18" s="30" t="s">
        <v>2694</v>
      </c>
      <c r="D18" s="34">
        <v>34</v>
      </c>
      <c r="E18" s="38"/>
      <c r="F18" s="38"/>
      <c r="G18" s="38"/>
      <c r="H18" s="38"/>
      <c r="I18" s="38"/>
      <c r="J18" s="38"/>
      <c r="K18" s="899"/>
      <c r="L18" s="38"/>
      <c r="M18" s="38"/>
      <c r="N18" s="38"/>
      <c r="O18" s="38"/>
      <c r="P18" s="38"/>
      <c r="Q18" s="38"/>
      <c r="R18" s="890"/>
    </row>
    <row r="19" spans="2:18" ht="9.9499999999999993" customHeight="1">
      <c r="B19" s="889"/>
      <c r="C19" s="30" t="s">
        <v>2695</v>
      </c>
      <c r="D19" s="34">
        <v>39</v>
      </c>
      <c r="E19" s="38"/>
      <c r="F19" s="38"/>
      <c r="G19" s="38"/>
      <c r="H19" s="38"/>
      <c r="I19" s="38"/>
      <c r="J19" s="38"/>
      <c r="K19" s="899"/>
      <c r="L19" s="38"/>
      <c r="M19" s="38"/>
      <c r="N19" s="38"/>
      <c r="O19" s="38"/>
      <c r="P19" s="38"/>
      <c r="Q19" s="38"/>
      <c r="R19" s="890"/>
    </row>
    <row r="20" spans="2:18" ht="9.9499999999999993" customHeight="1">
      <c r="B20" s="889"/>
      <c r="C20" s="30" t="s">
        <v>2696</v>
      </c>
      <c r="D20" s="34" t="s">
        <v>725</v>
      </c>
      <c r="E20" s="38"/>
      <c r="F20" s="38"/>
      <c r="G20" s="38"/>
      <c r="H20" s="38"/>
      <c r="I20" s="38"/>
      <c r="J20" s="38"/>
      <c r="K20" s="899"/>
      <c r="L20" s="38"/>
      <c r="M20" s="38"/>
      <c r="N20" s="38"/>
      <c r="O20" s="38"/>
      <c r="P20" s="38"/>
      <c r="Q20" s="38"/>
      <c r="R20" s="890"/>
    </row>
    <row r="21" spans="2:18" ht="9.9499999999999993" customHeight="1">
      <c r="B21" s="889"/>
      <c r="C21" s="30" t="s">
        <v>2697</v>
      </c>
      <c r="D21" s="33"/>
      <c r="E21" s="662">
        <f>SUM(E22:E23)</f>
        <v>0</v>
      </c>
      <c r="F21" s="662">
        <f>SUM(F22:F23)</f>
        <v>0</v>
      </c>
      <c r="G21" s="662">
        <f>SUM(G22:G23)</f>
        <v>0</v>
      </c>
      <c r="H21" s="662">
        <f t="shared" ref="H21:Q21" si="3">SUM(H22:H23)</f>
        <v>0</v>
      </c>
      <c r="I21" s="662">
        <f t="shared" si="3"/>
        <v>0</v>
      </c>
      <c r="J21" s="662">
        <f t="shared" si="3"/>
        <v>0</v>
      </c>
      <c r="K21" s="662">
        <f t="shared" si="3"/>
        <v>0</v>
      </c>
      <c r="L21" s="662">
        <f t="shared" si="3"/>
        <v>0</v>
      </c>
      <c r="M21" s="662">
        <f t="shared" si="3"/>
        <v>0</v>
      </c>
      <c r="N21" s="662">
        <f t="shared" si="3"/>
        <v>0</v>
      </c>
      <c r="O21" s="662">
        <f t="shared" si="3"/>
        <v>0</v>
      </c>
      <c r="P21" s="662">
        <f t="shared" si="3"/>
        <v>0</v>
      </c>
      <c r="Q21" s="662">
        <f t="shared" si="3"/>
        <v>0</v>
      </c>
      <c r="R21" s="890"/>
    </row>
    <row r="22" spans="2:18" ht="9.9499999999999993" customHeight="1">
      <c r="B22" s="889"/>
      <c r="C22" s="30" t="s">
        <v>2698</v>
      </c>
      <c r="D22" s="34">
        <v>21</v>
      </c>
      <c r="E22" s="38"/>
      <c r="F22" s="38"/>
      <c r="G22" s="38"/>
      <c r="H22" s="38"/>
      <c r="I22" s="38"/>
      <c r="J22" s="38"/>
      <c r="K22" s="899"/>
      <c r="L22" s="38"/>
      <c r="M22" s="38"/>
      <c r="N22" s="38"/>
      <c r="O22" s="38"/>
      <c r="P22" s="38"/>
      <c r="Q22" s="38"/>
      <c r="R22" s="890"/>
    </row>
    <row r="23" spans="2:18" ht="9.9499999999999993" customHeight="1">
      <c r="B23" s="889"/>
      <c r="C23" s="30" t="s">
        <v>2699</v>
      </c>
      <c r="D23" s="34" t="s">
        <v>2700</v>
      </c>
      <c r="E23" s="38"/>
      <c r="F23" s="38"/>
      <c r="G23" s="38"/>
      <c r="H23" s="38"/>
      <c r="I23" s="38"/>
      <c r="J23" s="38"/>
      <c r="K23" s="899"/>
      <c r="L23" s="38"/>
      <c r="M23" s="38"/>
      <c r="N23" s="38"/>
      <c r="O23" s="38"/>
      <c r="P23" s="38"/>
      <c r="Q23" s="38"/>
      <c r="R23" s="890"/>
    </row>
    <row r="24" spans="2:18" ht="9.9499999999999993" customHeight="1">
      <c r="B24" s="889"/>
      <c r="C24" s="30" t="s">
        <v>2701</v>
      </c>
      <c r="D24" s="34">
        <v>28</v>
      </c>
      <c r="E24" s="38"/>
      <c r="F24" s="38"/>
      <c r="G24" s="38"/>
      <c r="H24" s="38"/>
      <c r="I24" s="38"/>
      <c r="J24" s="38"/>
      <c r="K24" s="899"/>
      <c r="L24" s="38"/>
      <c r="M24" s="38"/>
      <c r="N24" s="38"/>
      <c r="O24" s="38"/>
      <c r="P24" s="38"/>
      <c r="Q24" s="38"/>
      <c r="R24" s="890"/>
    </row>
    <row r="25" spans="2:18" ht="9.9499999999999993" customHeight="1">
      <c r="B25" s="889"/>
      <c r="C25" s="30" t="s">
        <v>2702</v>
      </c>
      <c r="D25" s="34" t="s">
        <v>2703</v>
      </c>
      <c r="E25" s="38"/>
      <c r="F25" s="38"/>
      <c r="G25" s="38"/>
      <c r="H25" s="38"/>
      <c r="I25" s="38"/>
      <c r="J25" s="38"/>
      <c r="K25" s="899"/>
      <c r="L25" s="38"/>
      <c r="M25" s="38"/>
      <c r="N25" s="38"/>
      <c r="O25" s="38"/>
      <c r="P25" s="38"/>
      <c r="Q25" s="38"/>
      <c r="R25" s="890"/>
    </row>
    <row r="26" spans="2:18" ht="9.9499999999999993" customHeight="1">
      <c r="B26" s="889"/>
      <c r="C26" s="30" t="s">
        <v>2704</v>
      </c>
      <c r="D26" s="34">
        <v>27</v>
      </c>
      <c r="E26" s="38"/>
      <c r="F26" s="38"/>
      <c r="G26" s="38"/>
      <c r="H26" s="38"/>
      <c r="I26" s="38"/>
      <c r="J26" s="38"/>
      <c r="K26" s="900"/>
      <c r="L26" s="38"/>
      <c r="M26" s="38"/>
      <c r="N26" s="38"/>
      <c r="O26" s="38"/>
      <c r="P26" s="38"/>
      <c r="Q26" s="38"/>
      <c r="R26" s="890"/>
    </row>
    <row r="27" spans="2:18" ht="9.9499999999999993" customHeight="1">
      <c r="B27" s="889"/>
      <c r="C27" s="37" t="s">
        <v>2705</v>
      </c>
      <c r="D27" s="35" t="s">
        <v>2049</v>
      </c>
      <c r="E27" s="663">
        <f>E8-E13+E14+E19+E20+E21+E24+E25+E26</f>
        <v>0</v>
      </c>
      <c r="F27" s="663">
        <f>F8-F13+F14+F19+F20+F21+F24+F25+F26</f>
        <v>0</v>
      </c>
      <c r="G27" s="663">
        <f>G8-G13+G14+G19+G20+G21+G24+G25+G26</f>
        <v>0</v>
      </c>
      <c r="H27" s="663">
        <f t="shared" ref="H27:Q27" si="4">H8-H13+H14+H19+H20+H21+H24+H25+H26</f>
        <v>0</v>
      </c>
      <c r="I27" s="663">
        <f t="shared" si="4"/>
        <v>0</v>
      </c>
      <c r="J27" s="663">
        <f t="shared" si="4"/>
        <v>0</v>
      </c>
      <c r="K27" s="663">
        <f t="shared" si="4"/>
        <v>0</v>
      </c>
      <c r="L27" s="663">
        <f t="shared" si="4"/>
        <v>0</v>
      </c>
      <c r="M27" s="663">
        <f t="shared" si="4"/>
        <v>0</v>
      </c>
      <c r="N27" s="663">
        <f t="shared" si="4"/>
        <v>0</v>
      </c>
      <c r="O27" s="663">
        <f t="shared" si="4"/>
        <v>0</v>
      </c>
      <c r="P27" s="663">
        <f t="shared" si="4"/>
        <v>0</v>
      </c>
      <c r="Q27" s="663">
        <f t="shared" si="4"/>
        <v>0</v>
      </c>
      <c r="R27" s="890"/>
    </row>
    <row r="28" spans="2:18" ht="9" customHeight="1">
      <c r="B28" s="889"/>
      <c r="C28" s="55" t="s">
        <v>2706</v>
      </c>
      <c r="D28" s="33"/>
      <c r="E28" s="38"/>
      <c r="F28" s="38"/>
      <c r="G28" s="38"/>
      <c r="H28" s="38"/>
      <c r="I28" s="38"/>
      <c r="J28" s="38"/>
      <c r="K28" s="899"/>
      <c r="L28" s="38"/>
      <c r="M28" s="38"/>
      <c r="N28" s="38"/>
      <c r="O28" s="38"/>
      <c r="P28" s="38"/>
      <c r="Q28" s="38"/>
      <c r="R28" s="890"/>
    </row>
    <row r="29" spans="2:18" ht="9.9499999999999993" customHeight="1">
      <c r="B29" s="889"/>
      <c r="C29" s="30" t="s">
        <v>2707</v>
      </c>
      <c r="D29" s="34" t="s">
        <v>2708</v>
      </c>
      <c r="E29" s="38"/>
      <c r="F29" s="38"/>
      <c r="G29" s="38"/>
      <c r="H29" s="38"/>
      <c r="I29" s="38"/>
      <c r="J29" s="38"/>
      <c r="K29" s="899"/>
      <c r="L29" s="38"/>
      <c r="M29" s="38"/>
      <c r="N29" s="38"/>
      <c r="O29" s="38"/>
      <c r="P29" s="38"/>
      <c r="Q29" s="38"/>
      <c r="R29" s="890"/>
    </row>
    <row r="30" spans="2:18" ht="9.9499999999999993" customHeight="1">
      <c r="B30" s="889"/>
      <c r="C30" s="30" t="s">
        <v>2709</v>
      </c>
      <c r="D30" s="34">
        <v>53</v>
      </c>
      <c r="E30" s="38"/>
      <c r="F30" s="38"/>
      <c r="G30" s="38"/>
      <c r="H30" s="38"/>
      <c r="I30" s="38"/>
      <c r="J30" s="38"/>
      <c r="K30" s="899"/>
      <c r="L30" s="38"/>
      <c r="M30" s="38"/>
      <c r="N30" s="38"/>
      <c r="O30" s="38"/>
      <c r="P30" s="38"/>
      <c r="Q30" s="38"/>
      <c r="R30" s="890"/>
    </row>
    <row r="31" spans="2:18" ht="9.9499999999999993" customHeight="1">
      <c r="B31" s="889"/>
      <c r="C31" s="30" t="s">
        <v>2710</v>
      </c>
      <c r="D31" s="34" t="s">
        <v>2711</v>
      </c>
      <c r="E31" s="38"/>
      <c r="F31" s="38"/>
      <c r="G31" s="38"/>
      <c r="H31" s="38"/>
      <c r="I31" s="38"/>
      <c r="J31" s="38"/>
      <c r="K31" s="899"/>
      <c r="L31" s="38"/>
      <c r="M31" s="38"/>
      <c r="N31" s="38"/>
      <c r="O31" s="38"/>
      <c r="P31" s="38"/>
      <c r="Q31" s="38"/>
      <c r="R31" s="890"/>
    </row>
    <row r="32" spans="2:18" ht="9.9499999999999993" customHeight="1">
      <c r="B32" s="889"/>
      <c r="C32" s="30" t="s">
        <v>2712</v>
      </c>
      <c r="D32" s="34">
        <v>88</v>
      </c>
      <c r="E32" s="38"/>
      <c r="F32" s="38"/>
      <c r="G32" s="38"/>
      <c r="H32" s="38"/>
      <c r="I32" s="38"/>
      <c r="J32" s="38"/>
      <c r="K32" s="899"/>
      <c r="L32" s="38"/>
      <c r="M32" s="38"/>
      <c r="N32" s="38"/>
      <c r="O32" s="38"/>
      <c r="P32" s="38"/>
      <c r="Q32" s="38"/>
      <c r="R32" s="890"/>
    </row>
    <row r="33" spans="2:18" ht="9.9499999999999993" customHeight="1">
      <c r="B33" s="889"/>
      <c r="C33" s="30" t="s">
        <v>2713</v>
      </c>
      <c r="D33" s="34">
        <v>89</v>
      </c>
      <c r="E33" s="38"/>
      <c r="F33" s="38"/>
      <c r="G33" s="38"/>
      <c r="H33" s="38"/>
      <c r="I33" s="38"/>
      <c r="J33" s="38"/>
      <c r="K33" s="900" t="s">
        <v>912</v>
      </c>
      <c r="L33" s="39"/>
      <c r="M33" s="39"/>
      <c r="N33" s="39"/>
      <c r="O33" s="39"/>
      <c r="P33" s="39"/>
      <c r="Q33" s="39"/>
      <c r="R33" s="890"/>
    </row>
    <row r="34" spans="2:18" ht="9.9499999999999993" customHeight="1">
      <c r="B34" s="889"/>
      <c r="C34" s="37" t="s">
        <v>2714</v>
      </c>
      <c r="D34" s="35" t="s">
        <v>2049</v>
      </c>
      <c r="E34" s="663">
        <f>SUM(E29:E33)</f>
        <v>0</v>
      </c>
      <c r="F34" s="663">
        <f>SUM(F29:F33)</f>
        <v>0</v>
      </c>
      <c r="G34" s="663">
        <f>SUM(G29:G33)</f>
        <v>0</v>
      </c>
      <c r="H34" s="663">
        <f t="shared" ref="H34:Q34" si="5">SUM(H29:H33)</f>
        <v>0</v>
      </c>
      <c r="I34" s="663">
        <f t="shared" si="5"/>
        <v>0</v>
      </c>
      <c r="J34" s="663">
        <f t="shared" si="5"/>
        <v>0</v>
      </c>
      <c r="K34" s="663">
        <f t="shared" si="5"/>
        <v>0</v>
      </c>
      <c r="L34" s="663">
        <f t="shared" si="5"/>
        <v>0</v>
      </c>
      <c r="M34" s="663">
        <f t="shared" si="5"/>
        <v>0</v>
      </c>
      <c r="N34" s="663">
        <f t="shared" si="5"/>
        <v>0</v>
      </c>
      <c r="O34" s="663">
        <f t="shared" si="5"/>
        <v>0</v>
      </c>
      <c r="P34" s="663">
        <f t="shared" si="5"/>
        <v>0</v>
      </c>
      <c r="Q34" s="663">
        <f t="shared" si="5"/>
        <v>0</v>
      </c>
      <c r="R34" s="890"/>
    </row>
    <row r="35" spans="2:18" ht="9" customHeight="1">
      <c r="B35" s="889"/>
      <c r="C35" s="55" t="s">
        <v>2715</v>
      </c>
      <c r="D35" s="33"/>
      <c r="E35" s="38"/>
      <c r="F35" s="38"/>
      <c r="G35" s="38"/>
      <c r="H35" s="38"/>
      <c r="I35" s="38"/>
      <c r="J35" s="38"/>
      <c r="K35" s="899"/>
      <c r="L35" s="38"/>
      <c r="M35" s="38"/>
      <c r="N35" s="38"/>
      <c r="O35" s="38"/>
      <c r="P35" s="38"/>
      <c r="Q35" s="38"/>
      <c r="R35" s="890"/>
    </row>
    <row r="36" spans="2:18" ht="9.9499999999999993" customHeight="1">
      <c r="B36" s="889"/>
      <c r="C36" s="30" t="s">
        <v>2716</v>
      </c>
      <c r="D36" s="34">
        <v>29</v>
      </c>
      <c r="E36" s="38"/>
      <c r="F36" s="38"/>
      <c r="G36" s="38"/>
      <c r="H36" s="38"/>
      <c r="I36" s="38"/>
      <c r="J36" s="38"/>
      <c r="K36" s="899"/>
      <c r="L36" s="38"/>
      <c r="M36" s="38"/>
      <c r="N36" s="38"/>
      <c r="O36" s="38"/>
      <c r="P36" s="38"/>
      <c r="Q36" s="38"/>
      <c r="R36" s="890"/>
    </row>
    <row r="37" spans="2:18" ht="9.9499999999999993" customHeight="1">
      <c r="B37" s="889"/>
      <c r="C37" s="30" t="s">
        <v>2717</v>
      </c>
      <c r="D37" s="34" t="s">
        <v>725</v>
      </c>
      <c r="E37" s="662">
        <f>SUM(E38:E41)</f>
        <v>0</v>
      </c>
      <c r="F37" s="662">
        <f>SUM(F38:F41)</f>
        <v>0</v>
      </c>
      <c r="G37" s="662">
        <f>SUM(G38:G41)</f>
        <v>0</v>
      </c>
      <c r="H37" s="662">
        <f t="shared" ref="H37:Q37" si="6">SUM(H38:H41)</f>
        <v>0</v>
      </c>
      <c r="I37" s="662">
        <f t="shared" si="6"/>
        <v>0</v>
      </c>
      <c r="J37" s="662">
        <f t="shared" si="6"/>
        <v>0</v>
      </c>
      <c r="K37" s="662">
        <f t="shared" si="6"/>
        <v>0</v>
      </c>
      <c r="L37" s="662">
        <f t="shared" si="6"/>
        <v>0</v>
      </c>
      <c r="M37" s="662">
        <f t="shared" si="6"/>
        <v>0</v>
      </c>
      <c r="N37" s="662">
        <f t="shared" si="6"/>
        <v>0</v>
      </c>
      <c r="O37" s="662">
        <f t="shared" si="6"/>
        <v>0</v>
      </c>
      <c r="P37" s="662">
        <f t="shared" si="6"/>
        <v>0</v>
      </c>
      <c r="Q37" s="662">
        <f t="shared" si="6"/>
        <v>0</v>
      </c>
      <c r="R37" s="890"/>
    </row>
    <row r="38" spans="2:18" ht="9.9499999999999993" customHeight="1">
      <c r="B38" s="889"/>
      <c r="C38" s="30" t="s">
        <v>2718</v>
      </c>
      <c r="D38" s="34" t="s">
        <v>2049</v>
      </c>
      <c r="E38" s="38"/>
      <c r="F38" s="38"/>
      <c r="G38" s="38"/>
      <c r="H38" s="38"/>
      <c r="I38" s="38"/>
      <c r="J38" s="38"/>
      <c r="K38" s="899"/>
      <c r="L38" s="38"/>
      <c r="M38" s="38"/>
      <c r="N38" s="38"/>
      <c r="O38" s="38"/>
      <c r="P38" s="38"/>
      <c r="Q38" s="38"/>
      <c r="R38" s="890"/>
    </row>
    <row r="39" spans="2:18" ht="9.9499999999999993" customHeight="1">
      <c r="B39" s="889"/>
      <c r="C39" s="30" t="s">
        <v>2719</v>
      </c>
      <c r="D39" s="34" t="s">
        <v>2049</v>
      </c>
      <c r="E39" s="38"/>
      <c r="F39" s="38"/>
      <c r="G39" s="38"/>
      <c r="H39" s="38"/>
      <c r="I39" s="38"/>
      <c r="J39" s="38"/>
      <c r="K39" s="899"/>
      <c r="L39" s="38"/>
      <c r="M39" s="38"/>
      <c r="N39" s="38"/>
      <c r="O39" s="38"/>
      <c r="P39" s="38"/>
      <c r="Q39" s="38"/>
      <c r="R39" s="890"/>
    </row>
    <row r="40" spans="2:18" ht="9.9499999999999993" customHeight="1">
      <c r="B40" s="889"/>
      <c r="C40" s="30" t="s">
        <v>2720</v>
      </c>
      <c r="D40" s="34" t="s">
        <v>2049</v>
      </c>
      <c r="E40" s="38"/>
      <c r="F40" s="38"/>
      <c r="G40" s="38"/>
      <c r="H40" s="38"/>
      <c r="I40" s="38"/>
      <c r="J40" s="38"/>
      <c r="K40" s="899"/>
      <c r="L40" s="38"/>
      <c r="M40" s="38"/>
      <c r="N40" s="38"/>
      <c r="O40" s="38"/>
      <c r="P40" s="38"/>
      <c r="Q40" s="38"/>
      <c r="R40" s="890"/>
    </row>
    <row r="41" spans="2:18" ht="9.9499999999999993" customHeight="1">
      <c r="B41" s="889"/>
      <c r="C41" s="30" t="s">
        <v>2721</v>
      </c>
      <c r="D41" s="34" t="s">
        <v>2049</v>
      </c>
      <c r="E41" s="38"/>
      <c r="F41" s="38"/>
      <c r="G41" s="38"/>
      <c r="H41" s="38"/>
      <c r="I41" s="38"/>
      <c r="J41" s="38"/>
      <c r="K41" s="899"/>
      <c r="L41" s="38"/>
      <c r="M41" s="38"/>
      <c r="N41" s="38"/>
      <c r="O41" s="38"/>
      <c r="P41" s="38"/>
      <c r="Q41" s="38"/>
      <c r="R41" s="890"/>
    </row>
    <row r="42" spans="2:18" ht="9.9499999999999993" customHeight="1">
      <c r="B42" s="889"/>
      <c r="C42" s="30" t="s">
        <v>330</v>
      </c>
      <c r="D42" s="34" t="s">
        <v>2049</v>
      </c>
      <c r="E42" s="662">
        <f>SUM(E43:E46)</f>
        <v>0</v>
      </c>
      <c r="F42" s="662">
        <f>SUM(F43:F46)</f>
        <v>0</v>
      </c>
      <c r="G42" s="662">
        <f>SUM(G43:G46)</f>
        <v>0</v>
      </c>
      <c r="H42" s="662">
        <f t="shared" ref="H42:Q42" si="7">SUM(H43:H46)</f>
        <v>0</v>
      </c>
      <c r="I42" s="662">
        <f t="shared" si="7"/>
        <v>0</v>
      </c>
      <c r="J42" s="662">
        <f t="shared" si="7"/>
        <v>0</v>
      </c>
      <c r="K42" s="662">
        <f t="shared" si="7"/>
        <v>0</v>
      </c>
      <c r="L42" s="662">
        <f t="shared" si="7"/>
        <v>0</v>
      </c>
      <c r="M42" s="662">
        <f t="shared" si="7"/>
        <v>0</v>
      </c>
      <c r="N42" s="662">
        <f t="shared" si="7"/>
        <v>0</v>
      </c>
      <c r="O42" s="662">
        <f t="shared" si="7"/>
        <v>0</v>
      </c>
      <c r="P42" s="662">
        <f t="shared" si="7"/>
        <v>0</v>
      </c>
      <c r="Q42" s="662">
        <f t="shared" si="7"/>
        <v>0</v>
      </c>
      <c r="R42" s="890"/>
    </row>
    <row r="43" spans="2:18" ht="9.9499999999999993" customHeight="1">
      <c r="B43" s="889"/>
      <c r="C43" s="30" t="s">
        <v>331</v>
      </c>
      <c r="D43" s="34">
        <v>23</v>
      </c>
      <c r="E43" s="38"/>
      <c r="F43" s="38"/>
      <c r="G43" s="38"/>
      <c r="H43" s="38"/>
      <c r="I43" s="38"/>
      <c r="J43" s="38"/>
      <c r="K43" s="899"/>
      <c r="L43" s="38"/>
      <c r="M43" s="38"/>
      <c r="N43" s="38"/>
      <c r="O43" s="38"/>
      <c r="P43" s="38"/>
      <c r="Q43" s="38"/>
      <c r="R43" s="890"/>
    </row>
    <row r="44" spans="2:18" ht="9.9499999999999993" customHeight="1">
      <c r="B44" s="889"/>
      <c r="C44" s="30" t="s">
        <v>332</v>
      </c>
      <c r="D44" s="34">
        <v>22</v>
      </c>
      <c r="E44" s="38"/>
      <c r="F44" s="38"/>
      <c r="G44" s="38"/>
      <c r="H44" s="38"/>
      <c r="I44" s="38"/>
      <c r="J44" s="38"/>
      <c r="K44" s="899"/>
      <c r="L44" s="38"/>
      <c r="M44" s="38"/>
      <c r="N44" s="38"/>
      <c r="O44" s="38"/>
      <c r="P44" s="38"/>
      <c r="Q44" s="38"/>
      <c r="R44" s="890"/>
    </row>
    <row r="45" spans="2:18" ht="9.9499999999999993" customHeight="1">
      <c r="B45" s="889"/>
      <c r="C45" s="30" t="s">
        <v>333</v>
      </c>
      <c r="D45" s="34">
        <v>24</v>
      </c>
      <c r="E45" s="38"/>
      <c r="F45" s="38"/>
      <c r="G45" s="38"/>
      <c r="H45" s="38"/>
      <c r="I45" s="38"/>
      <c r="J45" s="38"/>
      <c r="K45" s="899"/>
      <c r="L45" s="38"/>
      <c r="M45" s="38"/>
      <c r="N45" s="38"/>
      <c r="O45" s="38"/>
      <c r="P45" s="38"/>
      <c r="Q45" s="38"/>
      <c r="R45" s="890"/>
    </row>
    <row r="46" spans="2:18" ht="9.9499999999999993" customHeight="1">
      <c r="B46" s="889"/>
      <c r="C46" s="30" t="s">
        <v>334</v>
      </c>
      <c r="D46" s="34" t="s">
        <v>335</v>
      </c>
      <c r="E46" s="38"/>
      <c r="F46" s="38"/>
      <c r="G46" s="38"/>
      <c r="H46" s="38"/>
      <c r="I46" s="38"/>
      <c r="J46" s="38"/>
      <c r="K46" s="899"/>
      <c r="L46" s="38"/>
      <c r="M46" s="38"/>
      <c r="N46" s="38"/>
      <c r="O46" s="38"/>
      <c r="P46" s="38"/>
      <c r="Q46" s="38"/>
      <c r="R46" s="890"/>
    </row>
    <row r="47" spans="2:18" ht="9.9499999999999993" customHeight="1">
      <c r="B47" s="889"/>
      <c r="C47" s="30" t="s">
        <v>336</v>
      </c>
      <c r="D47" s="34">
        <v>27</v>
      </c>
      <c r="E47" s="38"/>
      <c r="F47" s="38"/>
      <c r="G47" s="39"/>
      <c r="H47" s="38"/>
      <c r="I47" s="38"/>
      <c r="J47" s="39"/>
      <c r="K47" s="900" t="s">
        <v>912</v>
      </c>
      <c r="L47" s="39"/>
      <c r="M47" s="39"/>
      <c r="N47" s="39"/>
      <c r="O47" s="39"/>
      <c r="P47" s="39"/>
      <c r="Q47" s="39"/>
      <c r="R47" s="890"/>
    </row>
    <row r="48" spans="2:18" ht="9.9499999999999993" customHeight="1">
      <c r="B48" s="889"/>
      <c r="C48" s="37" t="s">
        <v>2267</v>
      </c>
      <c r="D48" s="35" t="s">
        <v>2049</v>
      </c>
      <c r="E48" s="663">
        <f>E36+E37+E42+E47</f>
        <v>0</v>
      </c>
      <c r="F48" s="663">
        <f>F36+F37+F42+F47</f>
        <v>0</v>
      </c>
      <c r="G48" s="663">
        <f>G36+G37+G42+G47</f>
        <v>0</v>
      </c>
      <c r="H48" s="663">
        <f t="shared" ref="H48:Q48" si="8">H36+H37+H42+H47</f>
        <v>0</v>
      </c>
      <c r="I48" s="663">
        <f t="shared" si="8"/>
        <v>0</v>
      </c>
      <c r="J48" s="663">
        <f t="shared" si="8"/>
        <v>0</v>
      </c>
      <c r="K48" s="663">
        <f t="shared" si="8"/>
        <v>0</v>
      </c>
      <c r="L48" s="663">
        <f t="shared" si="8"/>
        <v>0</v>
      </c>
      <c r="M48" s="663">
        <f t="shared" si="8"/>
        <v>0</v>
      </c>
      <c r="N48" s="663">
        <f t="shared" si="8"/>
        <v>0</v>
      </c>
      <c r="O48" s="663">
        <f t="shared" si="8"/>
        <v>0</v>
      </c>
      <c r="P48" s="663">
        <f t="shared" si="8"/>
        <v>0</v>
      </c>
      <c r="Q48" s="663">
        <f t="shared" si="8"/>
        <v>0</v>
      </c>
      <c r="R48" s="890"/>
    </row>
    <row r="49" spans="2:18" ht="9.9499999999999993" customHeight="1">
      <c r="B49" s="889"/>
      <c r="C49" s="37" t="s">
        <v>2268</v>
      </c>
      <c r="D49" s="35" t="s">
        <v>2049</v>
      </c>
      <c r="E49" s="663">
        <f>E34+E48</f>
        <v>0</v>
      </c>
      <c r="F49" s="663">
        <f>F34+F48</f>
        <v>0</v>
      </c>
      <c r="G49" s="663">
        <f>G34+G48</f>
        <v>0</v>
      </c>
      <c r="H49" s="663">
        <f t="shared" ref="H49:Q49" si="9">H34+H48</f>
        <v>0</v>
      </c>
      <c r="I49" s="663">
        <f t="shared" si="9"/>
        <v>0</v>
      </c>
      <c r="J49" s="663">
        <f t="shared" si="9"/>
        <v>0</v>
      </c>
      <c r="K49" s="663">
        <f t="shared" si="9"/>
        <v>0</v>
      </c>
      <c r="L49" s="663">
        <f t="shared" si="9"/>
        <v>0</v>
      </c>
      <c r="M49" s="663">
        <f t="shared" si="9"/>
        <v>0</v>
      </c>
      <c r="N49" s="663">
        <f t="shared" si="9"/>
        <v>0</v>
      </c>
      <c r="O49" s="663">
        <f t="shared" si="9"/>
        <v>0</v>
      </c>
      <c r="P49" s="663">
        <f t="shared" si="9"/>
        <v>0</v>
      </c>
      <c r="Q49" s="663">
        <f t="shared" si="9"/>
        <v>0</v>
      </c>
      <c r="R49" s="890"/>
    </row>
    <row r="50" spans="2:18" ht="6" customHeight="1">
      <c r="B50" s="889"/>
      <c r="C50" s="31"/>
      <c r="D50" s="36"/>
      <c r="E50" s="36"/>
      <c r="F50" s="36"/>
      <c r="G50" s="36"/>
      <c r="H50" s="31"/>
      <c r="I50" s="31"/>
      <c r="J50" s="31"/>
      <c r="K50" s="36"/>
      <c r="L50" s="31"/>
      <c r="M50" s="31"/>
      <c r="N50" s="31"/>
      <c r="O50" s="31"/>
      <c r="P50" s="31"/>
      <c r="Q50" s="31"/>
      <c r="R50" s="890"/>
    </row>
    <row r="51" spans="2:18" ht="9.9499999999999993" customHeight="1">
      <c r="B51" s="889"/>
      <c r="C51" s="37" t="s">
        <v>2269</v>
      </c>
      <c r="D51" s="35">
        <v>55</v>
      </c>
      <c r="E51" s="35"/>
      <c r="F51" s="35"/>
      <c r="G51" s="35"/>
      <c r="H51" s="315"/>
      <c r="I51" s="315"/>
      <c r="J51" s="315"/>
      <c r="K51" s="315"/>
      <c r="L51" s="315"/>
      <c r="M51" s="315"/>
      <c r="N51" s="315"/>
      <c r="O51" s="315"/>
      <c r="P51" s="315"/>
      <c r="Q51" s="315"/>
      <c r="R51" s="890"/>
    </row>
    <row r="52" spans="2:18" ht="9.9499999999999993" customHeight="1">
      <c r="B52" s="889"/>
      <c r="C52" s="894" t="s">
        <v>2270</v>
      </c>
      <c r="D52" s="36"/>
      <c r="E52" s="36"/>
      <c r="F52" s="36"/>
      <c r="G52" s="36"/>
      <c r="H52" s="31"/>
      <c r="I52" s="31"/>
      <c r="J52" s="31"/>
      <c r="K52" s="36"/>
      <c r="L52" s="31"/>
      <c r="M52" s="31"/>
      <c r="N52" s="31"/>
      <c r="O52" s="31"/>
      <c r="P52" s="31"/>
      <c r="Q52" s="31"/>
      <c r="R52" s="890"/>
    </row>
    <row r="53" spans="2:18" ht="9.9499999999999993" customHeight="1">
      <c r="B53" s="889"/>
      <c r="C53" s="894" t="s">
        <v>2271</v>
      </c>
      <c r="D53" s="36"/>
      <c r="E53" s="36"/>
      <c r="F53" s="36"/>
      <c r="G53" s="36"/>
      <c r="H53" s="31"/>
      <c r="I53" s="31"/>
      <c r="J53" s="31"/>
      <c r="K53" s="36"/>
      <c r="L53" s="31"/>
      <c r="M53" s="31"/>
      <c r="N53" s="31"/>
      <c r="O53" s="31"/>
      <c r="P53" s="31"/>
      <c r="Q53" s="31"/>
      <c r="R53" s="890"/>
    </row>
    <row r="54" spans="2:18">
      <c r="B54" s="889"/>
      <c r="C54" s="31"/>
      <c r="D54" s="36"/>
      <c r="E54" s="36"/>
      <c r="F54" s="36"/>
      <c r="G54" s="36"/>
      <c r="H54" s="31"/>
      <c r="I54" s="31"/>
      <c r="J54" s="31"/>
      <c r="K54" s="36"/>
      <c r="L54" s="31"/>
      <c r="M54" s="31"/>
      <c r="N54" s="31"/>
      <c r="O54" s="31"/>
      <c r="P54" s="31"/>
      <c r="R54" s="890"/>
    </row>
    <row r="55" spans="2:18">
      <c r="B55" s="889"/>
      <c r="C55" s="31"/>
      <c r="D55" s="36"/>
      <c r="E55" s="36"/>
      <c r="F55" s="36"/>
      <c r="G55" s="36"/>
      <c r="H55" s="31"/>
      <c r="I55" s="31"/>
      <c r="J55" s="31"/>
      <c r="K55" s="36"/>
      <c r="L55" s="31"/>
      <c r="M55" s="31"/>
      <c r="N55" s="31"/>
      <c r="O55" s="31"/>
      <c r="P55" s="31"/>
      <c r="Q55" s="31"/>
      <c r="R55" s="890"/>
    </row>
    <row r="56" spans="2:18">
      <c r="B56" s="895"/>
      <c r="C56" s="896"/>
      <c r="D56" s="897"/>
      <c r="E56" s="897"/>
      <c r="F56" s="897"/>
      <c r="G56" s="897"/>
      <c r="H56" s="896"/>
      <c r="I56" s="896"/>
      <c r="J56" s="896"/>
      <c r="K56" s="897"/>
      <c r="L56" s="896"/>
      <c r="M56" s="896"/>
      <c r="N56" s="896"/>
      <c r="O56" s="896"/>
      <c r="P56" s="896"/>
      <c r="Q56" s="896"/>
      <c r="R56" s="898"/>
    </row>
    <row r="58" spans="2:18" ht="11.25">
      <c r="B58" s="906" t="s">
        <v>4338</v>
      </c>
      <c r="C58" s="907"/>
      <c r="D58" s="907"/>
      <c r="E58" s="907"/>
      <c r="F58" s="907"/>
      <c r="G58" s="907"/>
      <c r="H58" s="907"/>
      <c r="I58" s="907"/>
      <c r="J58" s="907"/>
      <c r="K58" s="907"/>
      <c r="L58" s="907"/>
      <c r="M58" s="907"/>
      <c r="N58" s="907"/>
      <c r="O58" s="911"/>
      <c r="P58" s="911"/>
      <c r="Q58" s="911"/>
      <c r="R58" s="910"/>
    </row>
    <row r="59" spans="2:18" ht="6.75" customHeight="1">
      <c r="B59" s="836"/>
      <c r="C59" s="759"/>
      <c r="D59" s="745"/>
      <c r="E59" s="745"/>
      <c r="F59" s="745"/>
      <c r="G59" s="745"/>
      <c r="H59" s="734"/>
      <c r="I59" s="734"/>
      <c r="J59" s="734"/>
      <c r="K59" s="734"/>
      <c r="L59" s="738"/>
      <c r="M59" s="154"/>
      <c r="N59" s="837"/>
      <c r="O59" s="440"/>
      <c r="P59" s="440"/>
      <c r="Q59" s="440"/>
      <c r="R59" s="43"/>
    </row>
    <row r="60" spans="2:18" ht="11.25">
      <c r="B60" s="729">
        <f>'F1'!$K$17</f>
        <v>0</v>
      </c>
      <c r="C60" s="730"/>
      <c r="D60" s="730"/>
      <c r="E60" s="730"/>
      <c r="F60" s="730"/>
      <c r="G60" s="730"/>
      <c r="H60" s="730"/>
      <c r="I60" s="730"/>
      <c r="J60" s="730"/>
      <c r="K60" s="730"/>
      <c r="L60" s="730"/>
      <c r="M60" s="730"/>
      <c r="N60" s="730"/>
      <c r="O60" s="877"/>
      <c r="P60" s="877"/>
      <c r="Q60" s="877"/>
      <c r="R60" s="858"/>
    </row>
    <row r="62" spans="2:18" ht="12.75">
      <c r="R62" s="901" t="s">
        <v>5200</v>
      </c>
    </row>
  </sheetData>
  <phoneticPr fontId="0" type="noConversion"/>
  <printOptions horizontalCentered="1" gridLinesSet="0"/>
  <pageMargins left="0.15748031496062992" right="0.27559055118110237" top="0.4" bottom="0.26" header="0.27" footer="0.36"/>
  <pageSetup paperSize="9" scale="80" orientation="landscape" horizontalDpi="4294967292" verticalDpi="4294967292"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9"/>
  <dimension ref="B1:M66"/>
  <sheetViews>
    <sheetView showGridLines="0" zoomScaleNormal="100" zoomScaleSheetLayoutView="100" workbookViewId="0">
      <selection activeCell="G10" sqref="G10"/>
    </sheetView>
  </sheetViews>
  <sheetFormatPr defaultRowHeight="12.75"/>
  <cols>
    <col min="1" max="1" width="1.42578125" customWidth="1"/>
    <col min="2" max="2" width="43.85546875" customWidth="1"/>
    <col min="3" max="3" width="7.5703125" customWidth="1"/>
  </cols>
  <sheetData>
    <row r="1" spans="2:13" ht="6.75" customHeight="1"/>
    <row r="2" spans="2:13" ht="24" customHeight="1">
      <c r="B2" s="2058" t="s">
        <v>2504</v>
      </c>
      <c r="C2" s="2059"/>
      <c r="D2" s="2059"/>
      <c r="E2" s="2059"/>
      <c r="F2" s="2059"/>
      <c r="G2" s="2059"/>
      <c r="H2" s="2059"/>
      <c r="I2" s="2059"/>
      <c r="J2" s="2059"/>
      <c r="K2" s="2059"/>
      <c r="L2" s="2059"/>
      <c r="M2" s="2060"/>
    </row>
    <row r="3" spans="2:13" ht="5.25" customHeight="1">
      <c r="B3" s="391"/>
      <c r="C3" s="391"/>
      <c r="D3" s="391"/>
      <c r="E3" s="391"/>
      <c r="F3" s="391"/>
      <c r="G3" s="391"/>
      <c r="H3" s="391"/>
    </row>
    <row r="4" spans="2:13" ht="12.75" customHeight="1">
      <c r="G4" s="392"/>
      <c r="H4" s="392"/>
      <c r="M4" s="577" t="s">
        <v>2487</v>
      </c>
    </row>
    <row r="5" spans="2:13" ht="24">
      <c r="B5" s="648" t="s">
        <v>2062</v>
      </c>
      <c r="C5" s="649" t="s">
        <v>3103</v>
      </c>
      <c r="D5" s="648" t="str">
        <f>IF('F1'!AP37="","0",YEAR('F1'!AP37))</f>
        <v>0</v>
      </c>
      <c r="E5" s="648">
        <f>D5+1</f>
        <v>1</v>
      </c>
      <c r="F5" s="648">
        <f t="shared" ref="F5:M5" si="0">E5+1</f>
        <v>2</v>
      </c>
      <c r="G5" s="648">
        <f t="shared" si="0"/>
        <v>3</v>
      </c>
      <c r="H5" s="648">
        <f t="shared" si="0"/>
        <v>4</v>
      </c>
      <c r="I5" s="648">
        <f t="shared" si="0"/>
        <v>5</v>
      </c>
      <c r="J5" s="648">
        <f t="shared" si="0"/>
        <v>6</v>
      </c>
      <c r="K5" s="648">
        <f t="shared" si="0"/>
        <v>7</v>
      </c>
      <c r="L5" s="648">
        <f t="shared" si="0"/>
        <v>8</v>
      </c>
      <c r="M5" s="648">
        <f t="shared" si="0"/>
        <v>9</v>
      </c>
    </row>
    <row r="6" spans="2:13">
      <c r="B6" s="429" t="s">
        <v>3104</v>
      </c>
      <c r="C6" s="395">
        <v>62219</v>
      </c>
      <c r="D6" s="416"/>
      <c r="E6" s="414"/>
      <c r="F6" s="415"/>
      <c r="G6" s="414"/>
      <c r="H6" s="416"/>
      <c r="I6" s="414"/>
      <c r="J6" s="414"/>
      <c r="K6" s="417"/>
      <c r="L6" s="414"/>
      <c r="M6" s="418"/>
    </row>
    <row r="7" spans="2:13">
      <c r="B7" s="430" t="s">
        <v>3105</v>
      </c>
      <c r="C7" s="396">
        <v>632</v>
      </c>
      <c r="D7" s="420"/>
      <c r="E7" s="419"/>
      <c r="F7" s="415"/>
      <c r="G7" s="419"/>
      <c r="H7" s="420"/>
      <c r="I7" s="419"/>
      <c r="J7" s="419"/>
      <c r="K7" s="415"/>
      <c r="L7" s="419"/>
      <c r="M7" s="421"/>
    </row>
    <row r="8" spans="2:13">
      <c r="B8" s="430" t="s">
        <v>3106</v>
      </c>
      <c r="C8" s="396">
        <v>64</v>
      </c>
      <c r="D8" s="420"/>
      <c r="E8" s="419"/>
      <c r="F8" s="415"/>
      <c r="G8" s="419"/>
      <c r="H8" s="420"/>
      <c r="I8" s="419"/>
      <c r="J8" s="419"/>
      <c r="K8" s="415"/>
      <c r="L8" s="419"/>
      <c r="M8" s="421"/>
    </row>
    <row r="9" spans="2:13">
      <c r="B9" s="430" t="s">
        <v>3107</v>
      </c>
      <c r="C9" s="396">
        <v>66</v>
      </c>
      <c r="D9" s="420"/>
      <c r="E9" s="419"/>
      <c r="F9" s="415"/>
      <c r="G9" s="419"/>
      <c r="H9" s="420"/>
      <c r="I9" s="419"/>
      <c r="J9" s="419"/>
      <c r="K9" s="415"/>
      <c r="L9" s="419"/>
      <c r="M9" s="421"/>
    </row>
    <row r="10" spans="2:13">
      <c r="B10" s="430" t="s">
        <v>3108</v>
      </c>
      <c r="C10" s="396">
        <v>67</v>
      </c>
      <c r="D10" s="420"/>
      <c r="E10" s="419"/>
      <c r="F10" s="415"/>
      <c r="G10" s="419"/>
      <c r="H10" s="420"/>
      <c r="I10" s="419"/>
      <c r="J10" s="419"/>
      <c r="K10" s="415"/>
      <c r="L10" s="419"/>
      <c r="M10" s="421"/>
    </row>
    <row r="11" spans="2:13">
      <c r="B11" s="430" t="s">
        <v>3109</v>
      </c>
      <c r="C11" s="396">
        <v>681</v>
      </c>
      <c r="D11" s="420"/>
      <c r="E11" s="419"/>
      <c r="F11" s="415"/>
      <c r="G11" s="419"/>
      <c r="H11" s="420"/>
      <c r="I11" s="419"/>
      <c r="J11" s="419"/>
      <c r="K11" s="415"/>
      <c r="L11" s="419"/>
      <c r="M11" s="421"/>
    </row>
    <row r="12" spans="2:13">
      <c r="B12" s="430" t="s">
        <v>3110</v>
      </c>
      <c r="C12" s="396">
        <v>86</v>
      </c>
      <c r="D12" s="420"/>
      <c r="E12" s="419"/>
      <c r="F12" s="415"/>
      <c r="G12" s="419"/>
      <c r="H12" s="420"/>
      <c r="I12" s="419"/>
      <c r="J12" s="419"/>
      <c r="K12" s="415"/>
      <c r="L12" s="419"/>
      <c r="M12" s="421"/>
    </row>
    <row r="13" spans="2:13">
      <c r="B13" s="431" t="s">
        <v>3111</v>
      </c>
      <c r="C13" s="396">
        <v>88</v>
      </c>
      <c r="D13" s="420"/>
      <c r="E13" s="419"/>
      <c r="F13" s="415"/>
      <c r="G13" s="419"/>
      <c r="H13" s="420"/>
      <c r="I13" s="419"/>
      <c r="J13" s="419"/>
      <c r="K13" s="415"/>
      <c r="L13" s="419"/>
      <c r="M13" s="421"/>
    </row>
    <row r="14" spans="2:13">
      <c r="B14" s="432" t="s">
        <v>3112</v>
      </c>
      <c r="C14" s="399"/>
      <c r="D14" s="640">
        <f>SUM(D6:D13)</f>
        <v>0</v>
      </c>
      <c r="E14" s="641">
        <f t="shared" ref="E14:M14" si="1">SUM(E6:E13)</f>
        <v>0</v>
      </c>
      <c r="F14" s="646">
        <f t="shared" si="1"/>
        <v>0</v>
      </c>
      <c r="G14" s="641">
        <f t="shared" si="1"/>
        <v>0</v>
      </c>
      <c r="H14" s="640">
        <f t="shared" si="1"/>
        <v>0</v>
      </c>
      <c r="I14" s="641">
        <f t="shared" si="1"/>
        <v>0</v>
      </c>
      <c r="J14" s="641">
        <f t="shared" si="1"/>
        <v>0</v>
      </c>
      <c r="K14" s="646">
        <f t="shared" si="1"/>
        <v>0</v>
      </c>
      <c r="L14" s="641">
        <f t="shared" si="1"/>
        <v>0</v>
      </c>
      <c r="M14" s="647">
        <f t="shared" si="1"/>
        <v>0</v>
      </c>
    </row>
    <row r="15" spans="2:13">
      <c r="B15" s="436" t="s">
        <v>1221</v>
      </c>
      <c r="C15" s="397">
        <v>61</v>
      </c>
      <c r="D15" s="414"/>
      <c r="E15" s="415"/>
      <c r="F15" s="414"/>
      <c r="G15" s="415"/>
      <c r="H15" s="414"/>
      <c r="I15" s="415"/>
      <c r="J15" s="414"/>
      <c r="K15" s="415"/>
      <c r="L15" s="414"/>
      <c r="M15" s="437"/>
    </row>
    <row r="16" spans="2:13">
      <c r="B16" s="430" t="s">
        <v>3113</v>
      </c>
      <c r="C16" s="397">
        <v>62</v>
      </c>
      <c r="D16" s="645">
        <f>SUM(D17:D20)</f>
        <v>0</v>
      </c>
      <c r="E16" s="645">
        <f t="shared" ref="E16:M16" si="2">SUM(E17:E20)</f>
        <v>0</v>
      </c>
      <c r="F16" s="645">
        <f t="shared" si="2"/>
        <v>0</v>
      </c>
      <c r="G16" s="645">
        <f t="shared" si="2"/>
        <v>0</v>
      </c>
      <c r="H16" s="645">
        <f t="shared" si="2"/>
        <v>0</v>
      </c>
      <c r="I16" s="645">
        <f t="shared" si="2"/>
        <v>0</v>
      </c>
      <c r="J16" s="645">
        <f t="shared" si="2"/>
        <v>0</v>
      </c>
      <c r="K16" s="645">
        <f t="shared" si="2"/>
        <v>0</v>
      </c>
      <c r="L16" s="645">
        <f t="shared" si="2"/>
        <v>0</v>
      </c>
      <c r="M16" s="645">
        <f t="shared" si="2"/>
        <v>0</v>
      </c>
    </row>
    <row r="17" spans="2:13">
      <c r="B17" s="431" t="s">
        <v>3114</v>
      </c>
      <c r="C17" s="397">
        <v>621</v>
      </c>
      <c r="D17" s="419"/>
      <c r="E17" s="415"/>
      <c r="F17" s="419"/>
      <c r="G17" s="415"/>
      <c r="H17" s="419"/>
      <c r="I17" s="415"/>
      <c r="J17" s="419"/>
      <c r="K17" s="415"/>
      <c r="L17" s="419"/>
      <c r="M17" s="424"/>
    </row>
    <row r="18" spans="2:13">
      <c r="B18" s="431" t="s">
        <v>3115</v>
      </c>
      <c r="C18" s="397" t="s">
        <v>1224</v>
      </c>
      <c r="D18" s="419"/>
      <c r="E18" s="415"/>
      <c r="F18" s="419"/>
      <c r="G18" s="415"/>
      <c r="H18" s="419"/>
      <c r="I18" s="415"/>
      <c r="J18" s="419"/>
      <c r="K18" s="415"/>
      <c r="L18" s="419"/>
      <c r="M18" s="424"/>
    </row>
    <row r="19" spans="2:13">
      <c r="B19" s="431" t="s">
        <v>241</v>
      </c>
      <c r="C19" s="397" t="s">
        <v>1223</v>
      </c>
      <c r="D19" s="419"/>
      <c r="E19" s="415"/>
      <c r="F19" s="419"/>
      <c r="G19" s="415"/>
      <c r="H19" s="419"/>
      <c r="I19" s="415"/>
      <c r="J19" s="419"/>
      <c r="K19" s="415"/>
      <c r="L19" s="419"/>
      <c r="M19" s="424"/>
    </row>
    <row r="20" spans="2:13">
      <c r="B20" s="431" t="s">
        <v>242</v>
      </c>
      <c r="C20" s="397" t="s">
        <v>1226</v>
      </c>
      <c r="D20" s="419"/>
      <c r="E20" s="415"/>
      <c r="F20" s="419"/>
      <c r="G20" s="415"/>
      <c r="H20" s="419"/>
      <c r="I20" s="415"/>
      <c r="J20" s="419"/>
      <c r="K20" s="415"/>
      <c r="L20" s="419"/>
      <c r="M20" s="424"/>
    </row>
    <row r="21" spans="2:13">
      <c r="B21" s="432" t="s">
        <v>243</v>
      </c>
      <c r="C21" s="401"/>
      <c r="D21" s="641">
        <f>D15+D16</f>
        <v>0</v>
      </c>
      <c r="E21" s="641">
        <f t="shared" ref="E21:M21" si="3">E15+E16</f>
        <v>0</v>
      </c>
      <c r="F21" s="641">
        <f t="shared" si="3"/>
        <v>0</v>
      </c>
      <c r="G21" s="641">
        <f t="shared" si="3"/>
        <v>0</v>
      </c>
      <c r="H21" s="641">
        <f t="shared" si="3"/>
        <v>0</v>
      </c>
      <c r="I21" s="641">
        <f t="shared" si="3"/>
        <v>0</v>
      </c>
      <c r="J21" s="641">
        <f t="shared" si="3"/>
        <v>0</v>
      </c>
      <c r="K21" s="641">
        <f t="shared" si="3"/>
        <v>0</v>
      </c>
      <c r="L21" s="641">
        <f t="shared" si="3"/>
        <v>0</v>
      </c>
      <c r="M21" s="641">
        <f t="shared" si="3"/>
        <v>0</v>
      </c>
    </row>
    <row r="22" spans="2:13">
      <c r="B22" s="432" t="s">
        <v>244</v>
      </c>
      <c r="C22" s="398"/>
      <c r="D22" s="641">
        <f>D14+D21</f>
        <v>0</v>
      </c>
      <c r="E22" s="641">
        <f t="shared" ref="E22:L22" si="4">E14+E21</f>
        <v>0</v>
      </c>
      <c r="F22" s="641">
        <f t="shared" si="4"/>
        <v>0</v>
      </c>
      <c r="G22" s="641">
        <f t="shared" si="4"/>
        <v>0</v>
      </c>
      <c r="H22" s="641">
        <f t="shared" si="4"/>
        <v>0</v>
      </c>
      <c r="I22" s="641">
        <f t="shared" si="4"/>
        <v>0</v>
      </c>
      <c r="J22" s="641">
        <f t="shared" si="4"/>
        <v>0</v>
      </c>
      <c r="K22" s="641">
        <f t="shared" si="4"/>
        <v>0</v>
      </c>
      <c r="L22" s="641">
        <f t="shared" si="4"/>
        <v>0</v>
      </c>
      <c r="M22" s="641">
        <f>M14+M21</f>
        <v>0</v>
      </c>
    </row>
    <row r="23" spans="2:13">
      <c r="B23" s="438" t="s">
        <v>245</v>
      </c>
      <c r="C23" s="399"/>
      <c r="D23" s="641">
        <f>'Quadro 7 POC'!E7</f>
        <v>0</v>
      </c>
      <c r="E23" s="641">
        <f>'Quadro 7 POC'!F7</f>
        <v>0</v>
      </c>
      <c r="F23" s="641">
        <f>'Quadro 7 POC'!G7</f>
        <v>0</v>
      </c>
      <c r="G23" s="641">
        <f>'Quadro 7 POC'!H7</f>
        <v>0</v>
      </c>
      <c r="H23" s="641">
        <f>'Quadro 7 POC'!I7</f>
        <v>0</v>
      </c>
      <c r="I23" s="641">
        <f>'Quadro 7 POC'!J7</f>
        <v>0</v>
      </c>
      <c r="J23" s="641">
        <f>'Quadro 7 POC'!K7</f>
        <v>0</v>
      </c>
      <c r="K23" s="641">
        <f>'Quadro 7 POC'!L7</f>
        <v>0</v>
      </c>
      <c r="L23" s="641">
        <f>'Quadro 7 POC'!M7</f>
        <v>0</v>
      </c>
      <c r="M23" s="641">
        <f>'Quadro 7 POC'!N7</f>
        <v>0</v>
      </c>
    </row>
    <row r="24" spans="2:13">
      <c r="B24" s="432" t="s">
        <v>117</v>
      </c>
      <c r="C24" s="398"/>
      <c r="D24" s="644" t="e">
        <f>D22/D23</f>
        <v>#DIV/0!</v>
      </c>
      <c r="E24" s="644" t="e">
        <f t="shared" ref="E24:M24" si="5">E22/E23</f>
        <v>#DIV/0!</v>
      </c>
      <c r="F24" s="644" t="e">
        <f t="shared" si="5"/>
        <v>#DIV/0!</v>
      </c>
      <c r="G24" s="644" t="e">
        <f t="shared" si="5"/>
        <v>#DIV/0!</v>
      </c>
      <c r="H24" s="644" t="e">
        <f t="shared" si="5"/>
        <v>#DIV/0!</v>
      </c>
      <c r="I24" s="644" t="e">
        <f t="shared" si="5"/>
        <v>#DIV/0!</v>
      </c>
      <c r="J24" s="644" t="e">
        <f t="shared" si="5"/>
        <v>#DIV/0!</v>
      </c>
      <c r="K24" s="644" t="e">
        <f t="shared" si="5"/>
        <v>#DIV/0!</v>
      </c>
      <c r="L24" s="644" t="e">
        <f t="shared" si="5"/>
        <v>#DIV/0!</v>
      </c>
      <c r="M24" s="644" t="e">
        <f t="shared" si="5"/>
        <v>#DIV/0!</v>
      </c>
    </row>
    <row r="25" spans="2:13">
      <c r="B25" s="432" t="s">
        <v>118</v>
      </c>
      <c r="C25" s="473"/>
      <c r="D25" s="474" t="e">
        <f>D22/D24</f>
        <v>#DIV/0!</v>
      </c>
      <c r="E25" s="474" t="e">
        <f t="shared" ref="E25:M25" si="6">E22/E24</f>
        <v>#DIV/0!</v>
      </c>
      <c r="F25" s="474" t="e">
        <f t="shared" si="6"/>
        <v>#DIV/0!</v>
      </c>
      <c r="G25" s="474" t="e">
        <f t="shared" si="6"/>
        <v>#DIV/0!</v>
      </c>
      <c r="H25" s="474" t="e">
        <f t="shared" si="6"/>
        <v>#DIV/0!</v>
      </c>
      <c r="I25" s="474" t="e">
        <f t="shared" si="6"/>
        <v>#DIV/0!</v>
      </c>
      <c r="J25" s="474" t="e">
        <f t="shared" si="6"/>
        <v>#DIV/0!</v>
      </c>
      <c r="K25" s="474" t="e">
        <f t="shared" si="6"/>
        <v>#DIV/0!</v>
      </c>
      <c r="L25" s="474" t="e">
        <f t="shared" si="6"/>
        <v>#DIV/0!</v>
      </c>
      <c r="M25" s="474" t="e">
        <f t="shared" si="6"/>
        <v>#DIV/0!</v>
      </c>
    </row>
    <row r="26" spans="2:13">
      <c r="B26" s="482"/>
      <c r="C26" s="480"/>
      <c r="D26" s="639"/>
      <c r="E26" s="639"/>
      <c r="F26" s="639"/>
      <c r="G26" s="639"/>
      <c r="H26" s="639"/>
      <c r="I26" s="639"/>
      <c r="J26" s="639"/>
      <c r="K26" s="639"/>
      <c r="L26" s="639"/>
      <c r="M26" s="639"/>
    </row>
    <row r="27" spans="2:13">
      <c r="B27" s="432" t="s">
        <v>2838</v>
      </c>
      <c r="C27" s="473"/>
      <c r="D27" s="640" t="e">
        <f>D6+D7+'F1'!BB8D8+D13</f>
        <v>#NAME?</v>
      </c>
      <c r="E27" s="640">
        <f t="shared" ref="E27:M27" si="7">E6+E7+E8+E13</f>
        <v>0</v>
      </c>
      <c r="F27" s="640">
        <f t="shared" si="7"/>
        <v>0</v>
      </c>
      <c r="G27" s="640">
        <f t="shared" si="7"/>
        <v>0</v>
      </c>
      <c r="H27" s="640">
        <f t="shared" si="7"/>
        <v>0</v>
      </c>
      <c r="I27" s="640">
        <f t="shared" si="7"/>
        <v>0</v>
      </c>
      <c r="J27" s="640">
        <f t="shared" si="7"/>
        <v>0</v>
      </c>
      <c r="K27" s="640">
        <f t="shared" si="7"/>
        <v>0</v>
      </c>
      <c r="L27" s="640">
        <f t="shared" si="7"/>
        <v>0</v>
      </c>
      <c r="M27" s="641">
        <f t="shared" si="7"/>
        <v>0</v>
      </c>
    </row>
    <row r="28" spans="2:13">
      <c r="B28" s="475"/>
      <c r="C28" s="475"/>
      <c r="D28" s="475"/>
      <c r="E28" s="475"/>
      <c r="F28" s="475"/>
      <c r="G28" s="475"/>
      <c r="H28" s="475"/>
      <c r="I28" s="475"/>
      <c r="J28" s="475"/>
      <c r="K28" s="475"/>
      <c r="L28" s="475"/>
      <c r="M28" s="475"/>
    </row>
    <row r="29" spans="2:13">
      <c r="B29" s="432" t="s">
        <v>5191</v>
      </c>
      <c r="C29" s="473"/>
      <c r="D29" s="642"/>
      <c r="E29" s="642"/>
      <c r="F29" s="642"/>
      <c r="G29" s="642"/>
      <c r="H29" s="642"/>
      <c r="I29" s="642"/>
      <c r="J29" s="642"/>
      <c r="K29" s="642"/>
      <c r="L29" s="642"/>
      <c r="M29" s="643"/>
    </row>
    <row r="30" spans="2:13">
      <c r="B30" s="432" t="s">
        <v>5192</v>
      </c>
      <c r="C30" s="473"/>
      <c r="D30" s="640">
        <f>D6+D7+D8+D12+D13-D29</f>
        <v>0</v>
      </c>
      <c r="E30" s="640">
        <f t="shared" ref="E30:M30" si="8">E6+E7+E8+E12+E13-E29</f>
        <v>0</v>
      </c>
      <c r="F30" s="640">
        <f t="shared" si="8"/>
        <v>0</v>
      </c>
      <c r="G30" s="640">
        <f t="shared" si="8"/>
        <v>0</v>
      </c>
      <c r="H30" s="640">
        <f t="shared" si="8"/>
        <v>0</v>
      </c>
      <c r="I30" s="640">
        <f t="shared" si="8"/>
        <v>0</v>
      </c>
      <c r="J30" s="640">
        <f t="shared" si="8"/>
        <v>0</v>
      </c>
      <c r="K30" s="640">
        <f t="shared" si="8"/>
        <v>0</v>
      </c>
      <c r="L30" s="640">
        <f t="shared" si="8"/>
        <v>0</v>
      </c>
      <c r="M30" s="641">
        <f t="shared" si="8"/>
        <v>0</v>
      </c>
    </row>
    <row r="31" spans="2:13">
      <c r="B31" s="432" t="s">
        <v>5193</v>
      </c>
      <c r="C31" s="473"/>
      <c r="D31" s="640">
        <f>D30</f>
        <v>0</v>
      </c>
      <c r="E31" s="640">
        <f>E30+D31</f>
        <v>0</v>
      </c>
      <c r="F31" s="640">
        <f t="shared" ref="F31:M31" si="9">F30+E31</f>
        <v>0</v>
      </c>
      <c r="G31" s="640">
        <f t="shared" si="9"/>
        <v>0</v>
      </c>
      <c r="H31" s="640">
        <f t="shared" si="9"/>
        <v>0</v>
      </c>
      <c r="I31" s="640">
        <f t="shared" si="9"/>
        <v>0</v>
      </c>
      <c r="J31" s="640">
        <f t="shared" si="9"/>
        <v>0</v>
      </c>
      <c r="K31" s="640">
        <f t="shared" si="9"/>
        <v>0</v>
      </c>
      <c r="L31" s="640">
        <f t="shared" si="9"/>
        <v>0</v>
      </c>
      <c r="M31" s="641">
        <f t="shared" si="9"/>
        <v>0</v>
      </c>
    </row>
    <row r="32" spans="2:13">
      <c r="B32" s="482"/>
      <c r="C32" s="480"/>
      <c r="D32" s="639"/>
      <c r="E32" s="639"/>
      <c r="F32" s="639"/>
      <c r="G32" s="639"/>
      <c r="H32" s="639"/>
      <c r="I32" s="639"/>
      <c r="J32" s="639"/>
      <c r="K32" s="639"/>
      <c r="L32" s="639"/>
      <c r="M32" s="639"/>
    </row>
    <row r="33" spans="2:13">
      <c r="B33" s="482"/>
      <c r="C33" s="480"/>
      <c r="D33" s="639"/>
      <c r="E33" s="639"/>
      <c r="F33" s="639"/>
      <c r="G33" s="639"/>
      <c r="H33" s="639"/>
      <c r="I33" s="639"/>
      <c r="J33" s="639"/>
      <c r="K33" s="639"/>
      <c r="L33" s="639"/>
      <c r="M33" s="639"/>
    </row>
    <row r="34" spans="2:13">
      <c r="B34" s="482"/>
      <c r="C34" s="480"/>
      <c r="D34" s="639"/>
      <c r="E34" s="639"/>
      <c r="F34" s="639"/>
      <c r="G34" s="639"/>
      <c r="H34" s="639"/>
      <c r="I34" s="639"/>
      <c r="J34" s="639"/>
      <c r="K34" s="639"/>
      <c r="L34" s="639"/>
      <c r="M34" s="639"/>
    </row>
    <row r="35" spans="2:13">
      <c r="B35" s="301" t="s">
        <v>246</v>
      </c>
    </row>
    <row r="36" spans="2:13">
      <c r="B36" s="301" t="s">
        <v>247</v>
      </c>
    </row>
    <row r="37" spans="2:13">
      <c r="B37" s="301" t="s">
        <v>248</v>
      </c>
    </row>
    <row r="38" spans="2:13">
      <c r="B38" s="301"/>
    </row>
    <row r="40" spans="2:13">
      <c r="B40" s="478"/>
      <c r="C40" s="478"/>
      <c r="D40" s="478"/>
      <c r="E40" s="478"/>
      <c r="F40" s="478"/>
      <c r="G40" s="478"/>
      <c r="H40" s="478"/>
      <c r="I40" s="479"/>
      <c r="J40" s="479"/>
      <c r="K40" s="479"/>
      <c r="L40" s="479"/>
      <c r="M40" s="479"/>
    </row>
    <row r="41" spans="2:13">
      <c r="B41" s="478"/>
      <c r="C41" s="478"/>
      <c r="D41" s="478"/>
      <c r="E41" s="478"/>
      <c r="F41" s="478"/>
      <c r="G41" s="478"/>
      <c r="H41" s="478"/>
      <c r="I41" s="480"/>
      <c r="J41" s="480"/>
      <c r="K41" s="480"/>
      <c r="L41" s="480"/>
      <c r="M41" s="480"/>
    </row>
    <row r="42" spans="2:13">
      <c r="B42" s="480"/>
      <c r="C42" s="480"/>
      <c r="D42" s="480"/>
      <c r="E42" s="480"/>
      <c r="F42" s="480"/>
      <c r="G42" s="481"/>
      <c r="H42" s="481"/>
      <c r="I42" s="480"/>
      <c r="J42" s="480"/>
      <c r="K42" s="480"/>
      <c r="L42" s="480"/>
      <c r="M42" s="482"/>
    </row>
    <row r="43" spans="2:13">
      <c r="B43" s="483"/>
      <c r="C43" s="484"/>
      <c r="D43" s="483"/>
      <c r="E43" s="483"/>
      <c r="F43" s="483"/>
      <c r="G43" s="483"/>
      <c r="H43" s="483"/>
      <c r="I43" s="483"/>
      <c r="J43" s="483"/>
      <c r="K43" s="483"/>
      <c r="L43" s="483"/>
      <c r="M43" s="483"/>
    </row>
    <row r="44" spans="2:13">
      <c r="B44" s="476"/>
      <c r="C44" s="485"/>
      <c r="D44" s="425"/>
      <c r="E44" s="425"/>
      <c r="F44" s="425"/>
      <c r="G44" s="425"/>
      <c r="H44" s="425"/>
      <c r="I44" s="425"/>
      <c r="J44" s="425"/>
      <c r="K44" s="425"/>
      <c r="L44" s="425"/>
      <c r="M44" s="323" t="s">
        <v>2496</v>
      </c>
    </row>
    <row r="45" spans="2:13">
      <c r="B45" s="477"/>
      <c r="C45" s="485"/>
      <c r="D45" s="425"/>
      <c r="E45" s="425"/>
      <c r="F45" s="425"/>
      <c r="G45" s="425"/>
      <c r="H45" s="425"/>
      <c r="I45" s="425"/>
      <c r="J45" s="425"/>
      <c r="K45" s="425"/>
      <c r="L45" s="425"/>
      <c r="M45" s="425"/>
    </row>
    <row r="46" spans="2:13">
      <c r="B46" s="477"/>
      <c r="C46" s="485"/>
      <c r="D46" s="425"/>
      <c r="E46" s="425"/>
      <c r="F46" s="425"/>
      <c r="G46" s="425"/>
      <c r="H46" s="425"/>
      <c r="I46" s="425"/>
      <c r="J46" s="425"/>
      <c r="K46" s="425"/>
      <c r="L46" s="425"/>
      <c r="M46" s="425"/>
    </row>
    <row r="47" spans="2:13">
      <c r="B47" s="477"/>
      <c r="C47" s="485"/>
      <c r="D47" s="425"/>
      <c r="E47" s="425"/>
      <c r="F47" s="425"/>
      <c r="G47" s="425"/>
      <c r="H47" s="425"/>
      <c r="I47" s="425"/>
      <c r="J47" s="425"/>
      <c r="K47" s="425"/>
      <c r="L47" s="425"/>
      <c r="M47" s="425"/>
    </row>
    <row r="48" spans="2:13">
      <c r="B48" s="477"/>
      <c r="C48" s="485"/>
      <c r="D48" s="425"/>
      <c r="E48" s="425"/>
      <c r="F48" s="425"/>
      <c r="G48" s="425"/>
      <c r="H48" s="425"/>
      <c r="I48" s="425"/>
      <c r="J48" s="425"/>
      <c r="K48" s="425"/>
      <c r="L48" s="425"/>
      <c r="M48" s="425"/>
    </row>
    <row r="49" spans="2:13">
      <c r="B49" s="477"/>
      <c r="C49" s="485"/>
      <c r="D49" s="425"/>
      <c r="E49" s="425"/>
      <c r="F49" s="425"/>
      <c r="G49" s="425"/>
      <c r="H49" s="425"/>
      <c r="I49" s="425"/>
      <c r="J49" s="425"/>
      <c r="K49" s="425"/>
      <c r="L49" s="425"/>
      <c r="M49" s="425"/>
    </row>
    <row r="50" spans="2:13">
      <c r="B50" s="477"/>
      <c r="C50" s="485"/>
      <c r="D50" s="425"/>
      <c r="E50" s="425"/>
      <c r="F50" s="425"/>
      <c r="G50" s="425"/>
      <c r="H50" s="425"/>
      <c r="I50" s="425"/>
      <c r="J50" s="425"/>
      <c r="K50" s="425"/>
      <c r="L50" s="425"/>
      <c r="M50" s="425"/>
    </row>
    <row r="51" spans="2:13">
      <c r="B51" s="476"/>
      <c r="C51" s="485"/>
      <c r="D51" s="425"/>
      <c r="E51" s="425"/>
      <c r="F51" s="425"/>
      <c r="G51" s="425"/>
      <c r="H51" s="425"/>
      <c r="I51" s="425"/>
      <c r="J51" s="425"/>
      <c r="K51" s="425"/>
      <c r="L51" s="425"/>
      <c r="M51" s="425"/>
    </row>
    <row r="52" spans="2:13">
      <c r="B52" s="482"/>
      <c r="C52" s="485"/>
      <c r="D52" s="425"/>
      <c r="E52" s="425"/>
      <c r="F52" s="425"/>
      <c r="G52" s="425"/>
      <c r="H52" s="425"/>
      <c r="I52" s="425"/>
      <c r="J52" s="425"/>
      <c r="K52" s="425"/>
      <c r="L52" s="425"/>
      <c r="M52" s="425"/>
    </row>
    <row r="53" spans="2:13">
      <c r="B53" s="477"/>
      <c r="C53" s="485"/>
      <c r="D53" s="425"/>
      <c r="E53" s="425"/>
      <c r="F53" s="425"/>
      <c r="G53" s="425"/>
      <c r="H53" s="425"/>
      <c r="I53" s="425"/>
      <c r="J53" s="425"/>
      <c r="K53" s="425"/>
      <c r="L53" s="425"/>
      <c r="M53" s="425"/>
    </row>
    <row r="54" spans="2:13">
      <c r="B54" s="477"/>
      <c r="C54" s="485"/>
      <c r="D54" s="425"/>
      <c r="E54" s="425"/>
      <c r="F54" s="425"/>
      <c r="G54" s="425"/>
      <c r="H54" s="425"/>
      <c r="I54" s="425"/>
      <c r="J54" s="425"/>
      <c r="K54" s="425"/>
      <c r="L54" s="425"/>
      <c r="M54" s="425"/>
    </row>
    <row r="55" spans="2:13">
      <c r="B55" s="476"/>
      <c r="C55" s="485"/>
      <c r="D55" s="425"/>
      <c r="E55" s="425"/>
      <c r="F55" s="425"/>
      <c r="G55" s="425"/>
      <c r="H55" s="425"/>
      <c r="I55" s="425"/>
      <c r="J55" s="425"/>
      <c r="K55" s="425"/>
      <c r="L55" s="425"/>
      <c r="M55" s="425"/>
    </row>
    <row r="56" spans="2:13">
      <c r="B56" s="476"/>
      <c r="C56" s="485"/>
      <c r="D56" s="425"/>
      <c r="E56" s="425"/>
      <c r="F56" s="425"/>
      <c r="G56" s="425"/>
      <c r="H56" s="425"/>
      <c r="I56" s="425"/>
      <c r="J56" s="425"/>
      <c r="K56" s="425"/>
      <c r="L56" s="425"/>
      <c r="M56" s="425"/>
    </row>
    <row r="57" spans="2:13">
      <c r="B57" s="476"/>
      <c r="C57" s="485"/>
      <c r="D57" s="425"/>
      <c r="E57" s="425"/>
      <c r="F57" s="425"/>
      <c r="G57" s="425"/>
      <c r="H57" s="425"/>
      <c r="I57" s="425"/>
      <c r="J57" s="425"/>
      <c r="K57" s="425"/>
      <c r="L57" s="425"/>
      <c r="M57" s="425"/>
    </row>
    <row r="58" spans="2:13">
      <c r="B58" s="476"/>
      <c r="C58" s="485"/>
      <c r="D58" s="425"/>
      <c r="E58" s="425"/>
      <c r="F58" s="425"/>
      <c r="G58" s="425"/>
      <c r="H58" s="425"/>
      <c r="I58" s="425"/>
      <c r="J58" s="425"/>
      <c r="K58" s="425"/>
      <c r="L58" s="425"/>
      <c r="M58" s="425"/>
    </row>
    <row r="59" spans="2:13">
      <c r="B59" s="482"/>
      <c r="C59" s="485"/>
      <c r="D59" s="425"/>
      <c r="E59" s="425"/>
      <c r="F59" s="425"/>
      <c r="G59" s="425"/>
      <c r="H59" s="425"/>
      <c r="I59" s="425"/>
      <c r="J59" s="425"/>
      <c r="K59" s="425"/>
      <c r="L59" s="425"/>
      <c r="M59" s="425"/>
    </row>
    <row r="60" spans="2:13">
      <c r="B60" s="482"/>
      <c r="C60" s="477"/>
      <c r="D60" s="425"/>
      <c r="E60" s="425"/>
      <c r="F60" s="425"/>
      <c r="G60" s="425"/>
      <c r="H60" s="425"/>
      <c r="I60" s="425"/>
      <c r="J60" s="425"/>
      <c r="K60" s="425"/>
      <c r="L60" s="425"/>
      <c r="M60" s="425"/>
    </row>
    <row r="61" spans="2:13">
      <c r="B61" s="486"/>
      <c r="C61" s="485"/>
      <c r="D61" s="425"/>
      <c r="E61" s="425"/>
      <c r="F61" s="425"/>
      <c r="G61" s="425"/>
      <c r="H61" s="425"/>
      <c r="I61" s="425"/>
      <c r="J61" s="425"/>
      <c r="K61" s="425"/>
      <c r="L61" s="425"/>
      <c r="M61" s="425"/>
    </row>
    <row r="62" spans="2:13">
      <c r="B62" s="482"/>
      <c r="C62" s="477"/>
      <c r="D62" s="487"/>
      <c r="E62" s="487"/>
      <c r="F62" s="487"/>
      <c r="G62" s="487"/>
      <c r="H62" s="487"/>
      <c r="I62" s="487"/>
      <c r="J62" s="487"/>
      <c r="K62" s="487"/>
      <c r="L62" s="487"/>
      <c r="M62" s="487"/>
    </row>
    <row r="63" spans="2:13">
      <c r="B63" s="482"/>
      <c r="C63" s="480"/>
      <c r="D63" s="488"/>
      <c r="E63" s="488"/>
      <c r="F63" s="488"/>
      <c r="G63" s="488"/>
      <c r="H63" s="488"/>
      <c r="I63" s="488"/>
      <c r="J63" s="488"/>
      <c r="K63" s="488"/>
      <c r="L63" s="488"/>
      <c r="M63" s="488"/>
    </row>
    <row r="64" spans="2:13">
      <c r="B64" s="482"/>
      <c r="C64" s="488"/>
      <c r="D64" s="488"/>
      <c r="E64" s="488"/>
      <c r="F64" s="488"/>
      <c r="G64" s="488"/>
      <c r="H64" s="488"/>
      <c r="I64" s="488"/>
      <c r="J64" s="488"/>
      <c r="K64" s="488"/>
      <c r="L64" s="488"/>
      <c r="M64" s="488"/>
    </row>
    <row r="65" spans="2:13">
      <c r="B65" s="477"/>
      <c r="C65" s="480"/>
      <c r="D65" s="480"/>
      <c r="E65" s="480"/>
      <c r="F65" s="480"/>
      <c r="G65" s="480"/>
      <c r="H65" s="480"/>
      <c r="I65" s="480"/>
      <c r="J65" s="480"/>
      <c r="K65" s="480"/>
      <c r="L65" s="480"/>
      <c r="M65" s="480"/>
    </row>
    <row r="66" spans="2:13">
      <c r="B66" s="480"/>
      <c r="C66" s="480"/>
      <c r="D66" s="480"/>
      <c r="E66" s="480"/>
      <c r="F66" s="480"/>
      <c r="G66" s="480"/>
      <c r="H66" s="480"/>
      <c r="I66" s="480"/>
      <c r="J66" s="480"/>
      <c r="K66" s="480"/>
      <c r="L66" s="480"/>
      <c r="M66" s="480"/>
    </row>
  </sheetData>
  <mergeCells count="1">
    <mergeCell ref="B2:M2"/>
  </mergeCells>
  <phoneticPr fontId="0" type="noConversion"/>
  <printOptions horizontalCentered="1" verticalCentered="1"/>
  <pageMargins left="0.74803149606299213" right="0.74803149606299213" top="0.98425196850393704" bottom="0.98425196850393704" header="0.51181102362204722" footer="0.51181102362204722"/>
  <pageSetup paperSize="9" scale="96"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0"/>
  <dimension ref="B2:M37"/>
  <sheetViews>
    <sheetView showGridLines="0" zoomScaleNormal="100" zoomScaleSheetLayoutView="75" workbookViewId="0">
      <selection activeCell="I20" sqref="I20"/>
    </sheetView>
  </sheetViews>
  <sheetFormatPr defaultRowHeight="12.75"/>
  <cols>
    <col min="1" max="1" width="2.140625" customWidth="1"/>
    <col min="2" max="2" width="42.140625" customWidth="1"/>
  </cols>
  <sheetData>
    <row r="2" spans="2:13" ht="24" customHeight="1">
      <c r="B2" s="653" t="s">
        <v>1214</v>
      </c>
      <c r="C2" s="654"/>
      <c r="D2" s="654"/>
      <c r="E2" s="654"/>
      <c r="F2" s="654"/>
      <c r="G2" s="654"/>
      <c r="H2" s="654"/>
      <c r="I2" s="655"/>
      <c r="J2" s="655"/>
      <c r="K2" s="655"/>
      <c r="L2" s="655"/>
      <c r="M2" s="656"/>
    </row>
    <row r="3" spans="2:13">
      <c r="B3" s="391"/>
      <c r="C3" s="391"/>
      <c r="D3" s="391"/>
      <c r="E3" s="391"/>
      <c r="F3" s="391"/>
      <c r="G3" s="391"/>
      <c r="H3" s="391"/>
    </row>
    <row r="4" spans="2:13">
      <c r="G4" s="392"/>
      <c r="H4" s="392"/>
      <c r="M4" s="577" t="s">
        <v>2487</v>
      </c>
    </row>
    <row r="5" spans="2:13" ht="24">
      <c r="B5" s="648" t="s">
        <v>2062</v>
      </c>
      <c r="C5" s="649" t="s">
        <v>3103</v>
      </c>
      <c r="D5" s="648" t="str">
        <f>IF('F1'!AP37="","0",YEAR('F1'!AP37))</f>
        <v>0</v>
      </c>
      <c r="E5" s="648">
        <f>D5+1</f>
        <v>1</v>
      </c>
      <c r="F5" s="648">
        <f t="shared" ref="F5:M5" si="0">E5+1</f>
        <v>2</v>
      </c>
      <c r="G5" s="648">
        <f t="shared" si="0"/>
        <v>3</v>
      </c>
      <c r="H5" s="648">
        <f t="shared" si="0"/>
        <v>4</v>
      </c>
      <c r="I5" s="648">
        <f t="shared" si="0"/>
        <v>5</v>
      </c>
      <c r="J5" s="648">
        <f t="shared" si="0"/>
        <v>6</v>
      </c>
      <c r="K5" s="648">
        <f t="shared" si="0"/>
        <v>7</v>
      </c>
      <c r="L5" s="648">
        <f t="shared" si="0"/>
        <v>8</v>
      </c>
      <c r="M5" s="648">
        <f t="shared" si="0"/>
        <v>9</v>
      </c>
    </row>
    <row r="6" spans="2:13">
      <c r="B6" s="429" t="s">
        <v>3104</v>
      </c>
      <c r="C6" s="395">
        <v>62219</v>
      </c>
      <c r="D6" s="416"/>
      <c r="E6" s="414"/>
      <c r="F6" s="417"/>
      <c r="G6" s="414"/>
      <c r="H6" s="416"/>
      <c r="I6" s="414"/>
      <c r="J6" s="414"/>
      <c r="K6" s="417"/>
      <c r="L6" s="414"/>
      <c r="M6" s="418"/>
    </row>
    <row r="7" spans="2:13">
      <c r="B7" s="430" t="s">
        <v>3105</v>
      </c>
      <c r="C7" s="396">
        <v>632</v>
      </c>
      <c r="D7" s="420"/>
      <c r="E7" s="420"/>
      <c r="F7" s="420"/>
      <c r="G7" s="420"/>
      <c r="H7" s="420"/>
      <c r="I7" s="420"/>
      <c r="J7" s="420"/>
      <c r="K7" s="420"/>
      <c r="L7" s="420"/>
      <c r="M7" s="419"/>
    </row>
    <row r="8" spans="2:13">
      <c r="B8" s="430" t="s">
        <v>3106</v>
      </c>
      <c r="C8" s="396">
        <v>64</v>
      </c>
      <c r="D8" s="420"/>
      <c r="E8" s="420"/>
      <c r="F8" s="420"/>
      <c r="G8" s="420"/>
      <c r="H8" s="420"/>
      <c r="I8" s="420"/>
      <c r="J8" s="420"/>
      <c r="K8" s="420"/>
      <c r="L8" s="420"/>
      <c r="M8" s="419"/>
    </row>
    <row r="9" spans="2:13">
      <c r="B9" s="430" t="s">
        <v>3107</v>
      </c>
      <c r="C9" s="396">
        <v>66</v>
      </c>
      <c r="D9" s="420"/>
      <c r="E9" s="420"/>
      <c r="F9" s="420"/>
      <c r="G9" s="420"/>
      <c r="H9" s="420"/>
      <c r="I9" s="420"/>
      <c r="J9" s="420"/>
      <c r="K9" s="420"/>
      <c r="L9" s="420"/>
      <c r="M9" s="419"/>
    </row>
    <row r="10" spans="2:13">
      <c r="B10" s="430" t="s">
        <v>3108</v>
      </c>
      <c r="C10" s="396">
        <v>67</v>
      </c>
      <c r="D10" s="420"/>
      <c r="E10" s="419"/>
      <c r="F10" s="415"/>
      <c r="G10" s="419"/>
      <c r="H10" s="420"/>
      <c r="I10" s="419"/>
      <c r="J10" s="419"/>
      <c r="K10" s="415"/>
      <c r="L10" s="419"/>
      <c r="M10" s="421"/>
    </row>
    <row r="11" spans="2:13">
      <c r="B11" s="430" t="s">
        <v>3109</v>
      </c>
      <c r="C11" s="396">
        <v>681</v>
      </c>
      <c r="D11" s="420"/>
      <c r="E11" s="420"/>
      <c r="F11" s="420"/>
      <c r="G11" s="420"/>
      <c r="H11" s="420"/>
      <c r="I11" s="420"/>
      <c r="J11" s="420"/>
      <c r="K11" s="420"/>
      <c r="L11" s="420"/>
      <c r="M11" s="419"/>
    </row>
    <row r="12" spans="2:13">
      <c r="B12" s="430" t="s">
        <v>3110</v>
      </c>
      <c r="C12" s="396">
        <v>86</v>
      </c>
      <c r="D12" s="420"/>
      <c r="E12" s="420"/>
      <c r="F12" s="420"/>
      <c r="G12" s="420"/>
      <c r="H12" s="420"/>
      <c r="I12" s="420"/>
      <c r="J12" s="420"/>
      <c r="K12" s="420"/>
      <c r="L12" s="420"/>
      <c r="M12" s="419"/>
    </row>
    <row r="13" spans="2:13">
      <c r="B13" s="431" t="s">
        <v>3111</v>
      </c>
      <c r="C13" s="396">
        <v>88</v>
      </c>
      <c r="D13" s="420"/>
      <c r="E13" s="420"/>
      <c r="F13" s="420"/>
      <c r="G13" s="420"/>
      <c r="H13" s="420"/>
      <c r="I13" s="420"/>
      <c r="J13" s="420"/>
      <c r="K13" s="420"/>
      <c r="L13" s="420"/>
      <c r="M13" s="419"/>
    </row>
    <row r="14" spans="2:13">
      <c r="B14" s="650" t="s">
        <v>3112</v>
      </c>
      <c r="C14" s="651"/>
      <c r="D14" s="640">
        <f t="shared" ref="D14:M14" si="1">SUM(D6:D13)</f>
        <v>0</v>
      </c>
      <c r="E14" s="641">
        <f t="shared" si="1"/>
        <v>0</v>
      </c>
      <c r="F14" s="646">
        <f t="shared" si="1"/>
        <v>0</v>
      </c>
      <c r="G14" s="641">
        <f t="shared" si="1"/>
        <v>0</v>
      </c>
      <c r="H14" s="640">
        <f t="shared" si="1"/>
        <v>0</v>
      </c>
      <c r="I14" s="641">
        <f t="shared" si="1"/>
        <v>0</v>
      </c>
      <c r="J14" s="641">
        <f t="shared" si="1"/>
        <v>0</v>
      </c>
      <c r="K14" s="646">
        <f t="shared" si="1"/>
        <v>0</v>
      </c>
      <c r="L14" s="641">
        <f t="shared" si="1"/>
        <v>0</v>
      </c>
      <c r="M14" s="647">
        <f t="shared" si="1"/>
        <v>0</v>
      </c>
    </row>
    <row r="15" spans="2:13">
      <c r="B15" s="436" t="s">
        <v>1221</v>
      </c>
      <c r="C15" s="397">
        <v>61</v>
      </c>
      <c r="D15" s="414"/>
      <c r="E15" s="414"/>
      <c r="F15" s="414"/>
      <c r="G15" s="414"/>
      <c r="H15" s="414"/>
      <c r="I15" s="414"/>
      <c r="J15" s="414"/>
      <c r="K15" s="414"/>
      <c r="L15" s="414"/>
      <c r="M15" s="414"/>
    </row>
    <row r="16" spans="2:13">
      <c r="B16" s="430" t="s">
        <v>3113</v>
      </c>
      <c r="C16" s="397">
        <v>62</v>
      </c>
      <c r="D16" s="645">
        <f>SUM(D17:D20)</f>
        <v>0</v>
      </c>
      <c r="E16" s="645">
        <f t="shared" ref="E16:M16" si="2">SUM(E17:E20)</f>
        <v>0</v>
      </c>
      <c r="F16" s="645">
        <f t="shared" si="2"/>
        <v>0</v>
      </c>
      <c r="G16" s="645">
        <f t="shared" si="2"/>
        <v>0</v>
      </c>
      <c r="H16" s="645">
        <f t="shared" si="2"/>
        <v>0</v>
      </c>
      <c r="I16" s="645">
        <f t="shared" si="2"/>
        <v>0</v>
      </c>
      <c r="J16" s="645">
        <f t="shared" si="2"/>
        <v>0</v>
      </c>
      <c r="K16" s="645">
        <f t="shared" si="2"/>
        <v>0</v>
      </c>
      <c r="L16" s="645">
        <f t="shared" si="2"/>
        <v>0</v>
      </c>
      <c r="M16" s="645">
        <f t="shared" si="2"/>
        <v>0</v>
      </c>
    </row>
    <row r="17" spans="2:13">
      <c r="B17" s="431" t="s">
        <v>3114</v>
      </c>
      <c r="C17" s="397">
        <v>621</v>
      </c>
      <c r="D17" s="419"/>
      <c r="E17" s="415"/>
      <c r="F17" s="419"/>
      <c r="G17" s="415"/>
      <c r="H17" s="419"/>
      <c r="I17" s="415"/>
      <c r="J17" s="419"/>
      <c r="K17" s="415"/>
      <c r="L17" s="419"/>
      <c r="M17" s="424"/>
    </row>
    <row r="18" spans="2:13">
      <c r="B18" s="431" t="s">
        <v>3115</v>
      </c>
      <c r="C18" s="397" t="s">
        <v>1224</v>
      </c>
      <c r="D18" s="419"/>
      <c r="E18" s="419"/>
      <c r="F18" s="419"/>
      <c r="G18" s="419"/>
      <c r="H18" s="419"/>
      <c r="I18" s="419"/>
      <c r="J18" s="419"/>
      <c r="K18" s="419"/>
      <c r="L18" s="419"/>
      <c r="M18" s="419"/>
    </row>
    <row r="19" spans="2:13">
      <c r="B19" s="431" t="s">
        <v>241</v>
      </c>
      <c r="C19" s="397" t="s">
        <v>1223</v>
      </c>
      <c r="D19" s="419"/>
      <c r="E19" s="415"/>
      <c r="F19" s="419"/>
      <c r="G19" s="415"/>
      <c r="H19" s="419"/>
      <c r="I19" s="415"/>
      <c r="J19" s="419"/>
      <c r="K19" s="415"/>
      <c r="L19" s="419"/>
      <c r="M19" s="424"/>
    </row>
    <row r="20" spans="2:13">
      <c r="B20" s="431" t="s">
        <v>242</v>
      </c>
      <c r="C20" s="397" t="s">
        <v>1226</v>
      </c>
      <c r="D20" s="419"/>
      <c r="E20" s="419"/>
      <c r="F20" s="419"/>
      <c r="G20" s="419"/>
      <c r="H20" s="419"/>
      <c r="I20" s="419"/>
      <c r="J20" s="419"/>
      <c r="K20" s="419"/>
      <c r="L20" s="419"/>
      <c r="M20" s="419"/>
    </row>
    <row r="21" spans="2:13">
      <c r="B21" s="432" t="s">
        <v>243</v>
      </c>
      <c r="C21" s="401"/>
      <c r="D21" s="641">
        <f>D15+D16</f>
        <v>0</v>
      </c>
      <c r="E21" s="641">
        <f t="shared" ref="E21:M21" si="3">E15+E16</f>
        <v>0</v>
      </c>
      <c r="F21" s="641">
        <f t="shared" si="3"/>
        <v>0</v>
      </c>
      <c r="G21" s="641">
        <f t="shared" si="3"/>
        <v>0</v>
      </c>
      <c r="H21" s="641">
        <f t="shared" si="3"/>
        <v>0</v>
      </c>
      <c r="I21" s="641">
        <f t="shared" si="3"/>
        <v>0</v>
      </c>
      <c r="J21" s="641">
        <f t="shared" si="3"/>
        <v>0</v>
      </c>
      <c r="K21" s="641">
        <f t="shared" si="3"/>
        <v>0</v>
      </c>
      <c r="L21" s="641">
        <f t="shared" si="3"/>
        <v>0</v>
      </c>
      <c r="M21" s="641">
        <f t="shared" si="3"/>
        <v>0</v>
      </c>
    </row>
    <row r="22" spans="2:13">
      <c r="B22" s="432" t="s">
        <v>244</v>
      </c>
      <c r="C22" s="398"/>
      <c r="D22" s="641">
        <f t="shared" ref="D22:M22" si="4">D14+D21</f>
        <v>0</v>
      </c>
      <c r="E22" s="641">
        <f t="shared" si="4"/>
        <v>0</v>
      </c>
      <c r="F22" s="641">
        <f t="shared" si="4"/>
        <v>0</v>
      </c>
      <c r="G22" s="641">
        <f t="shared" si="4"/>
        <v>0</v>
      </c>
      <c r="H22" s="641">
        <f t="shared" si="4"/>
        <v>0</v>
      </c>
      <c r="I22" s="641">
        <f t="shared" si="4"/>
        <v>0</v>
      </c>
      <c r="J22" s="641">
        <f t="shared" si="4"/>
        <v>0</v>
      </c>
      <c r="K22" s="641">
        <f t="shared" si="4"/>
        <v>0</v>
      </c>
      <c r="L22" s="641">
        <f t="shared" si="4"/>
        <v>0</v>
      </c>
      <c r="M22" s="641">
        <f t="shared" si="4"/>
        <v>0</v>
      </c>
    </row>
    <row r="23" spans="2:13">
      <c r="B23" s="438" t="s">
        <v>245</v>
      </c>
      <c r="C23" s="399"/>
      <c r="D23" s="641">
        <f>'Quadro 9 POC'!H6</f>
        <v>0</v>
      </c>
      <c r="E23" s="641">
        <f>'Quadro 9 POC'!I6</f>
        <v>0</v>
      </c>
      <c r="F23" s="641">
        <f>'Quadro 9 POC'!J6</f>
        <v>0</v>
      </c>
      <c r="G23" s="641">
        <f>'Quadro 9 POC'!K6</f>
        <v>0</v>
      </c>
      <c r="H23" s="641">
        <f>'Quadro 9 POC'!L6</f>
        <v>0</v>
      </c>
      <c r="I23" s="641">
        <f>'Quadro 9 POC'!M6</f>
        <v>0</v>
      </c>
      <c r="J23" s="641">
        <f>'Quadro 9 POC'!N6</f>
        <v>0</v>
      </c>
      <c r="K23" s="641">
        <f>'Quadro 9 POC'!O6</f>
        <v>0</v>
      </c>
      <c r="L23" s="641">
        <f>'Quadro 9 POC'!P6</f>
        <v>0</v>
      </c>
      <c r="M23" s="641">
        <f>'Quadro 9 POC'!Q6</f>
        <v>0</v>
      </c>
    </row>
    <row r="24" spans="2:13">
      <c r="B24" s="432" t="s">
        <v>117</v>
      </c>
      <c r="C24" s="398"/>
      <c r="D24" s="652" t="e">
        <f t="shared" ref="D24:M24" si="5">D22/D23</f>
        <v>#DIV/0!</v>
      </c>
      <c r="E24" s="652" t="e">
        <f t="shared" si="5"/>
        <v>#DIV/0!</v>
      </c>
      <c r="F24" s="652" t="e">
        <f t="shared" si="5"/>
        <v>#DIV/0!</v>
      </c>
      <c r="G24" s="652" t="e">
        <f t="shared" si="5"/>
        <v>#DIV/0!</v>
      </c>
      <c r="H24" s="652" t="e">
        <f t="shared" si="5"/>
        <v>#DIV/0!</v>
      </c>
      <c r="I24" s="652" t="e">
        <f t="shared" si="5"/>
        <v>#DIV/0!</v>
      </c>
      <c r="J24" s="652" t="e">
        <f t="shared" si="5"/>
        <v>#DIV/0!</v>
      </c>
      <c r="K24" s="652" t="e">
        <f t="shared" si="5"/>
        <v>#DIV/0!</v>
      </c>
      <c r="L24" s="652" t="e">
        <f t="shared" si="5"/>
        <v>#DIV/0!</v>
      </c>
      <c r="M24" s="652" t="e">
        <f t="shared" si="5"/>
        <v>#DIV/0!</v>
      </c>
    </row>
    <row r="25" spans="2:13">
      <c r="B25" s="432" t="s">
        <v>2815</v>
      </c>
      <c r="C25" s="473"/>
      <c r="D25" s="474" t="e">
        <f>D21/D23</f>
        <v>#DIV/0!</v>
      </c>
      <c r="E25" s="474" t="e">
        <f t="shared" ref="E25:M25" si="6">E21/E23</f>
        <v>#DIV/0!</v>
      </c>
      <c r="F25" s="474" t="e">
        <f t="shared" si="6"/>
        <v>#DIV/0!</v>
      </c>
      <c r="G25" s="474" t="e">
        <f t="shared" si="6"/>
        <v>#DIV/0!</v>
      </c>
      <c r="H25" s="474" t="e">
        <f t="shared" si="6"/>
        <v>#DIV/0!</v>
      </c>
      <c r="I25" s="474" t="e">
        <f t="shared" si="6"/>
        <v>#DIV/0!</v>
      </c>
      <c r="J25" s="474" t="e">
        <f t="shared" si="6"/>
        <v>#DIV/0!</v>
      </c>
      <c r="K25" s="474" t="e">
        <f t="shared" si="6"/>
        <v>#DIV/0!</v>
      </c>
      <c r="L25" s="474" t="e">
        <f t="shared" si="6"/>
        <v>#DIV/0!</v>
      </c>
      <c r="M25" s="474" t="e">
        <f t="shared" si="6"/>
        <v>#DIV/0!</v>
      </c>
    </row>
    <row r="26" spans="2:13">
      <c r="B26" s="482"/>
      <c r="C26" s="480"/>
      <c r="D26" s="639"/>
      <c r="E26" s="639"/>
      <c r="F26" s="639"/>
      <c r="G26" s="639"/>
      <c r="H26" s="639"/>
      <c r="I26" s="639"/>
      <c r="J26" s="639"/>
      <c r="K26" s="639"/>
      <c r="L26" s="639"/>
      <c r="M26" s="639"/>
    </row>
    <row r="27" spans="2:13">
      <c r="B27" s="432" t="s">
        <v>2838</v>
      </c>
      <c r="C27" s="473"/>
      <c r="D27" s="640">
        <f>D6+D7+D8+D13</f>
        <v>0</v>
      </c>
      <c r="E27" s="640">
        <f t="shared" ref="E27:M27" si="7">E6+E7+E8+E13</f>
        <v>0</v>
      </c>
      <c r="F27" s="640">
        <f t="shared" si="7"/>
        <v>0</v>
      </c>
      <c r="G27" s="640">
        <f t="shared" si="7"/>
        <v>0</v>
      </c>
      <c r="H27" s="640">
        <f t="shared" si="7"/>
        <v>0</v>
      </c>
      <c r="I27" s="640">
        <f t="shared" si="7"/>
        <v>0</v>
      </c>
      <c r="J27" s="640">
        <f t="shared" si="7"/>
        <v>0</v>
      </c>
      <c r="K27" s="640">
        <f t="shared" si="7"/>
        <v>0</v>
      </c>
      <c r="L27" s="640">
        <f t="shared" si="7"/>
        <v>0</v>
      </c>
      <c r="M27" s="641">
        <f t="shared" si="7"/>
        <v>0</v>
      </c>
    </row>
    <row r="28" spans="2:13">
      <c r="B28" s="475"/>
      <c r="C28" s="475"/>
      <c r="D28" s="475"/>
      <c r="E28" s="475"/>
      <c r="F28" s="475"/>
      <c r="G28" s="475"/>
      <c r="H28" s="475"/>
      <c r="I28" s="475"/>
      <c r="J28" s="475"/>
      <c r="K28" s="475"/>
      <c r="L28" s="475"/>
      <c r="M28" s="475"/>
    </row>
    <row r="29" spans="2:13">
      <c r="B29" s="432" t="s">
        <v>5191</v>
      </c>
      <c r="C29" s="473"/>
      <c r="D29" s="642"/>
      <c r="E29" s="642"/>
      <c r="F29" s="642"/>
      <c r="G29" s="642"/>
      <c r="H29" s="642"/>
      <c r="I29" s="642"/>
      <c r="J29" s="642"/>
      <c r="K29" s="642"/>
      <c r="L29" s="642"/>
      <c r="M29" s="643"/>
    </row>
    <row r="30" spans="2:13">
      <c r="B30" s="432" t="s">
        <v>5192</v>
      </c>
      <c r="C30" s="473"/>
      <c r="D30" s="640">
        <f>D6+D7+D8+D12+D13-D29</f>
        <v>0</v>
      </c>
      <c r="E30" s="640">
        <f t="shared" ref="E30:M30" si="8">E6+E7+E8+E12+E13-E29</f>
        <v>0</v>
      </c>
      <c r="F30" s="640">
        <f t="shared" si="8"/>
        <v>0</v>
      </c>
      <c r="G30" s="640">
        <f t="shared" si="8"/>
        <v>0</v>
      </c>
      <c r="H30" s="640">
        <f t="shared" si="8"/>
        <v>0</v>
      </c>
      <c r="I30" s="640">
        <f t="shared" si="8"/>
        <v>0</v>
      </c>
      <c r="J30" s="640">
        <f t="shared" si="8"/>
        <v>0</v>
      </c>
      <c r="K30" s="640">
        <f t="shared" si="8"/>
        <v>0</v>
      </c>
      <c r="L30" s="640">
        <f t="shared" si="8"/>
        <v>0</v>
      </c>
      <c r="M30" s="641">
        <f t="shared" si="8"/>
        <v>0</v>
      </c>
    </row>
    <row r="31" spans="2:13">
      <c r="B31" s="432" t="s">
        <v>5193</v>
      </c>
      <c r="C31" s="473"/>
      <c r="D31" s="640">
        <f>D30</f>
        <v>0</v>
      </c>
      <c r="E31" s="640">
        <f>E30+D31</f>
        <v>0</v>
      </c>
      <c r="F31" s="640">
        <f t="shared" ref="F31:M31" si="9">F30+E31</f>
        <v>0</v>
      </c>
      <c r="G31" s="640">
        <f t="shared" si="9"/>
        <v>0</v>
      </c>
      <c r="H31" s="640">
        <f t="shared" si="9"/>
        <v>0</v>
      </c>
      <c r="I31" s="640">
        <f t="shared" si="9"/>
        <v>0</v>
      </c>
      <c r="J31" s="640">
        <f t="shared" si="9"/>
        <v>0</v>
      </c>
      <c r="K31" s="640">
        <f t="shared" si="9"/>
        <v>0</v>
      </c>
      <c r="L31" s="640">
        <f t="shared" si="9"/>
        <v>0</v>
      </c>
      <c r="M31" s="641">
        <f t="shared" si="9"/>
        <v>0</v>
      </c>
    </row>
    <row r="32" spans="2:13">
      <c r="B32" s="482"/>
      <c r="C32" s="480"/>
      <c r="D32" s="639"/>
      <c r="E32" s="639"/>
      <c r="F32" s="639"/>
      <c r="G32" s="639"/>
      <c r="H32" s="639"/>
      <c r="I32" s="639"/>
      <c r="J32" s="639"/>
      <c r="K32" s="639"/>
      <c r="L32" s="639"/>
      <c r="M32" s="639"/>
    </row>
    <row r="33" spans="2:13">
      <c r="B33" s="482"/>
      <c r="C33" s="480"/>
      <c r="D33" s="639"/>
      <c r="E33" s="639"/>
      <c r="F33" s="639"/>
      <c r="G33" s="639"/>
      <c r="H33" s="639"/>
      <c r="I33" s="639"/>
      <c r="J33" s="639"/>
      <c r="K33" s="639"/>
      <c r="L33" s="639"/>
      <c r="M33" s="639"/>
    </row>
    <row r="34" spans="2:13">
      <c r="B34" s="301" t="s">
        <v>246</v>
      </c>
    </row>
    <row r="35" spans="2:13">
      <c r="B35" t="s">
        <v>247</v>
      </c>
    </row>
    <row r="36" spans="2:13">
      <c r="B36" t="s">
        <v>248</v>
      </c>
    </row>
    <row r="37" spans="2:13">
      <c r="M37" s="323" t="s">
        <v>2503</v>
      </c>
    </row>
  </sheetData>
  <phoneticPr fontId="0" type="noConversion"/>
  <pageMargins left="0.7" right="0.28000000000000003" top="0.98425196850393704" bottom="0.98425196850393704" header="0.51181102362204722" footer="0.51181102362204722"/>
  <pageSetup paperSize="9" scale="98"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syncVertical="1" syncRef="A1" transitionEvaluation="1" codeName="Sheet48"/>
  <dimension ref="B2:G62"/>
  <sheetViews>
    <sheetView showGridLines="0" view="pageBreakPreview" zoomScale="75" zoomScaleNormal="100" workbookViewId="0">
      <selection activeCell="L10" sqref="L10"/>
    </sheetView>
  </sheetViews>
  <sheetFormatPr defaultColWidth="9.42578125" defaultRowHeight="9"/>
  <cols>
    <col min="1" max="1" width="1" style="29" customWidth="1"/>
    <col min="2" max="2" width="2" style="29" customWidth="1"/>
    <col min="3" max="3" width="46" style="29" customWidth="1"/>
    <col min="4" max="4" width="12" style="28" customWidth="1"/>
    <col min="5" max="6" width="11.7109375" style="28" customWidth="1"/>
    <col min="7" max="7" width="2.28515625" style="29" customWidth="1"/>
    <col min="8" max="8" width="3" style="29" customWidth="1"/>
    <col min="9" max="245" width="9.42578125" style="29" customWidth="1"/>
    <col min="246" max="16384" width="9.42578125" style="29"/>
  </cols>
  <sheetData>
    <row r="2" spans="2:7">
      <c r="B2" s="886"/>
      <c r="C2" s="887"/>
      <c r="D2" s="42"/>
      <c r="E2" s="42"/>
      <c r="F2" s="42"/>
      <c r="G2" s="888"/>
    </row>
    <row r="3" spans="2:7" ht="21.75" customHeight="1">
      <c r="B3" s="889"/>
      <c r="C3" s="2061" t="s">
        <v>1342</v>
      </c>
      <c r="D3" s="2062"/>
      <c r="E3" s="2062"/>
      <c r="F3" s="2063"/>
      <c r="G3" s="890"/>
    </row>
    <row r="4" spans="2:7" ht="9.75" customHeight="1">
      <c r="B4" s="889"/>
      <c r="C4" s="31"/>
      <c r="D4" s="36"/>
      <c r="E4" s="36"/>
      <c r="F4" s="36"/>
      <c r="G4" s="890"/>
    </row>
    <row r="5" spans="2:7" ht="27" customHeight="1">
      <c r="B5" s="889"/>
      <c r="C5" s="31"/>
      <c r="D5" s="36"/>
      <c r="E5" s="36"/>
      <c r="F5" s="36"/>
      <c r="G5" s="890"/>
    </row>
    <row r="6" spans="2:7" ht="12" customHeight="1">
      <c r="B6" s="889"/>
      <c r="C6" s="52" t="s">
        <v>2855</v>
      </c>
      <c r="D6" s="52" t="s">
        <v>717</v>
      </c>
      <c r="E6" s="661">
        <f>F6-1</f>
        <v>-3</v>
      </c>
      <c r="F6" s="661">
        <f>IF('F1'!AP37="","0",YEAR('F1'!AP37))-2</f>
        <v>-2</v>
      </c>
      <c r="G6" s="890"/>
    </row>
    <row r="7" spans="2:7" ht="9.75" customHeight="1">
      <c r="B7" s="889"/>
      <c r="C7" s="54" t="s">
        <v>2682</v>
      </c>
      <c r="D7" s="40"/>
      <c r="E7" s="41"/>
      <c r="F7" s="41"/>
      <c r="G7" s="890"/>
    </row>
    <row r="8" spans="2:7" ht="9.9499999999999993" customHeight="1">
      <c r="B8" s="889"/>
      <c r="C8" s="30" t="s">
        <v>2683</v>
      </c>
      <c r="D8" s="33"/>
      <c r="E8" s="662">
        <f>SUM(E9:E12)</f>
        <v>0</v>
      </c>
      <c r="F8" s="662">
        <f>SUM(F9:F12)</f>
        <v>0</v>
      </c>
      <c r="G8" s="890"/>
    </row>
    <row r="9" spans="2:7" ht="9.9499999999999993" customHeight="1">
      <c r="B9" s="889"/>
      <c r="C9" s="30" t="s">
        <v>2684</v>
      </c>
      <c r="D9" s="34">
        <v>43</v>
      </c>
      <c r="E9" s="38"/>
      <c r="F9" s="38"/>
      <c r="G9" s="890"/>
    </row>
    <row r="10" spans="2:7" ht="9.9499999999999993" customHeight="1">
      <c r="B10" s="889"/>
      <c r="C10" s="30" t="s">
        <v>2685</v>
      </c>
      <c r="D10" s="34">
        <v>42</v>
      </c>
      <c r="E10" s="38"/>
      <c r="F10" s="38"/>
      <c r="G10" s="890"/>
    </row>
    <row r="11" spans="2:7" ht="9.9499999999999993" customHeight="1">
      <c r="B11" s="889"/>
      <c r="C11" s="30" t="s">
        <v>2686</v>
      </c>
      <c r="D11" s="34">
        <v>41</v>
      </c>
      <c r="E11" s="38"/>
      <c r="F11" s="38"/>
      <c r="G11" s="890"/>
    </row>
    <row r="12" spans="2:7" ht="9.9499999999999993" customHeight="1">
      <c r="B12" s="889"/>
      <c r="C12" s="30" t="s">
        <v>2687</v>
      </c>
      <c r="D12" s="34">
        <v>44</v>
      </c>
      <c r="E12" s="38"/>
      <c r="F12" s="38"/>
      <c r="G12" s="890"/>
    </row>
    <row r="13" spans="2:7" ht="9.9499999999999993" customHeight="1">
      <c r="B13" s="889"/>
      <c r="C13" s="30" t="s">
        <v>2688</v>
      </c>
      <c r="D13" s="34">
        <v>48</v>
      </c>
      <c r="E13" s="38"/>
      <c r="F13" s="38"/>
      <c r="G13" s="890"/>
    </row>
    <row r="14" spans="2:7" ht="9.9499999999999993" customHeight="1">
      <c r="B14" s="889"/>
      <c r="C14" s="30" t="s">
        <v>2689</v>
      </c>
      <c r="D14" s="33"/>
      <c r="E14" s="662">
        <f>SUM(E15:E18)</f>
        <v>0</v>
      </c>
      <c r="F14" s="662">
        <f>SUM(F15:F18)</f>
        <v>0</v>
      </c>
      <c r="G14" s="890"/>
    </row>
    <row r="15" spans="2:7" ht="9.9499999999999993" customHeight="1">
      <c r="B15" s="889"/>
      <c r="C15" s="30" t="s">
        <v>2690</v>
      </c>
      <c r="D15" s="34">
        <v>36</v>
      </c>
      <c r="E15" s="38"/>
      <c r="F15" s="38"/>
      <c r="G15" s="890"/>
    </row>
    <row r="16" spans="2:7" ht="9.9499999999999993" customHeight="1">
      <c r="B16" s="889"/>
      <c r="C16" s="30" t="s">
        <v>2691</v>
      </c>
      <c r="D16" s="34" t="s">
        <v>2692</v>
      </c>
      <c r="E16" s="38"/>
      <c r="F16" s="38"/>
      <c r="G16" s="890"/>
    </row>
    <row r="17" spans="2:7" ht="9.9499999999999993" customHeight="1">
      <c r="B17" s="889"/>
      <c r="C17" s="30" t="s">
        <v>2693</v>
      </c>
      <c r="D17" s="34">
        <v>32</v>
      </c>
      <c r="E17" s="38"/>
      <c r="F17" s="38"/>
      <c r="G17" s="890"/>
    </row>
    <row r="18" spans="2:7" ht="9.9499999999999993" customHeight="1">
      <c r="B18" s="889"/>
      <c r="C18" s="30" t="s">
        <v>2694</v>
      </c>
      <c r="D18" s="34">
        <v>34</v>
      </c>
      <c r="E18" s="38"/>
      <c r="F18" s="38"/>
      <c r="G18" s="890"/>
    </row>
    <row r="19" spans="2:7" ht="9.9499999999999993" customHeight="1">
      <c r="B19" s="889"/>
      <c r="C19" s="30" t="s">
        <v>2695</v>
      </c>
      <c r="D19" s="34">
        <v>39</v>
      </c>
      <c r="E19" s="38"/>
      <c r="F19" s="38"/>
      <c r="G19" s="890"/>
    </row>
    <row r="20" spans="2:7" ht="9.9499999999999993" customHeight="1">
      <c r="B20" s="889"/>
      <c r="C20" s="30" t="s">
        <v>2696</v>
      </c>
      <c r="D20" s="34" t="s">
        <v>725</v>
      </c>
      <c r="E20" s="38"/>
      <c r="F20" s="38"/>
      <c r="G20" s="890"/>
    </row>
    <row r="21" spans="2:7" ht="9.9499999999999993" customHeight="1">
      <c r="B21" s="889"/>
      <c r="C21" s="30" t="s">
        <v>2697</v>
      </c>
      <c r="D21" s="33"/>
      <c r="E21" s="662">
        <f>SUM(E22:E23)</f>
        <v>0</v>
      </c>
      <c r="F21" s="662">
        <f>SUM(F22:F23)</f>
        <v>0</v>
      </c>
      <c r="G21" s="890"/>
    </row>
    <row r="22" spans="2:7" ht="9.9499999999999993" customHeight="1">
      <c r="B22" s="889"/>
      <c r="C22" s="30" t="s">
        <v>2698</v>
      </c>
      <c r="D22" s="34">
        <v>21</v>
      </c>
      <c r="E22" s="38"/>
      <c r="F22" s="38"/>
      <c r="G22" s="890"/>
    </row>
    <row r="23" spans="2:7" ht="9.9499999999999993" customHeight="1">
      <c r="B23" s="889"/>
      <c r="C23" s="30" t="s">
        <v>2699</v>
      </c>
      <c r="D23" s="34" t="s">
        <v>2700</v>
      </c>
      <c r="E23" s="38"/>
      <c r="F23" s="38"/>
      <c r="G23" s="890"/>
    </row>
    <row r="24" spans="2:7" ht="9.9499999999999993" customHeight="1">
      <c r="B24" s="889"/>
      <c r="C24" s="30" t="s">
        <v>2701</v>
      </c>
      <c r="D24" s="34">
        <v>28</v>
      </c>
      <c r="E24" s="38"/>
      <c r="F24" s="38"/>
      <c r="G24" s="890"/>
    </row>
    <row r="25" spans="2:7" ht="9.9499999999999993" customHeight="1">
      <c r="B25" s="889"/>
      <c r="C25" s="30" t="s">
        <v>2702</v>
      </c>
      <c r="D25" s="34" t="s">
        <v>2703</v>
      </c>
      <c r="E25" s="38"/>
      <c r="F25" s="38"/>
      <c r="G25" s="890"/>
    </row>
    <row r="26" spans="2:7" ht="9.9499999999999993" customHeight="1">
      <c r="B26" s="889"/>
      <c r="C26" s="30" t="s">
        <v>2704</v>
      </c>
      <c r="D26" s="34">
        <v>27</v>
      </c>
      <c r="E26" s="38"/>
      <c r="F26" s="38"/>
      <c r="G26" s="890"/>
    </row>
    <row r="27" spans="2:7" ht="9.9499999999999993" customHeight="1">
      <c r="B27" s="889"/>
      <c r="C27" s="37" t="s">
        <v>2705</v>
      </c>
      <c r="D27" s="35" t="s">
        <v>2049</v>
      </c>
      <c r="E27" s="663">
        <f>E8-E13+E14+E19+E20+E21+E24+E25+E26</f>
        <v>0</v>
      </c>
      <c r="F27" s="663">
        <f>F8-F13+F14+F19+F20+F21+F24+F25+F26</f>
        <v>0</v>
      </c>
      <c r="G27" s="890"/>
    </row>
    <row r="28" spans="2:7" ht="9" customHeight="1">
      <c r="B28" s="889"/>
      <c r="C28" s="55" t="s">
        <v>2706</v>
      </c>
      <c r="D28" s="33"/>
      <c r="E28" s="38"/>
      <c r="F28" s="38"/>
      <c r="G28" s="890"/>
    </row>
    <row r="29" spans="2:7" ht="9.9499999999999993" customHeight="1">
      <c r="B29" s="889"/>
      <c r="C29" s="30" t="s">
        <v>2707</v>
      </c>
      <c r="D29" s="34" t="s">
        <v>2708</v>
      </c>
      <c r="E29" s="38"/>
      <c r="F29" s="38"/>
      <c r="G29" s="890"/>
    </row>
    <row r="30" spans="2:7" ht="9.9499999999999993" customHeight="1">
      <c r="B30" s="889"/>
      <c r="C30" s="30" t="s">
        <v>2709</v>
      </c>
      <c r="D30" s="34">
        <v>53</v>
      </c>
      <c r="E30" s="38"/>
      <c r="F30" s="38"/>
      <c r="G30" s="890"/>
    </row>
    <row r="31" spans="2:7" ht="9.9499999999999993" customHeight="1">
      <c r="B31" s="889"/>
      <c r="C31" s="30" t="s">
        <v>2710</v>
      </c>
      <c r="D31" s="34" t="s">
        <v>2711</v>
      </c>
      <c r="E31" s="38"/>
      <c r="F31" s="38"/>
      <c r="G31" s="890"/>
    </row>
    <row r="32" spans="2:7" ht="9.9499999999999993" customHeight="1">
      <c r="B32" s="889"/>
      <c r="C32" s="30" t="s">
        <v>2712</v>
      </c>
      <c r="D32" s="34">
        <v>88</v>
      </c>
      <c r="E32" s="38"/>
      <c r="F32" s="38"/>
      <c r="G32" s="890"/>
    </row>
    <row r="33" spans="2:7" ht="9.9499999999999993" customHeight="1">
      <c r="B33" s="889"/>
      <c r="C33" s="30" t="s">
        <v>2713</v>
      </c>
      <c r="D33" s="34">
        <v>89</v>
      </c>
      <c r="E33" s="38"/>
      <c r="F33" s="38"/>
      <c r="G33" s="890"/>
    </row>
    <row r="34" spans="2:7" ht="9.9499999999999993" customHeight="1">
      <c r="B34" s="889"/>
      <c r="C34" s="37" t="s">
        <v>2714</v>
      </c>
      <c r="D34" s="35" t="s">
        <v>2049</v>
      </c>
      <c r="E34" s="663">
        <f>SUM(E29:E33)</f>
        <v>0</v>
      </c>
      <c r="F34" s="663">
        <f>SUM(F29:F33)</f>
        <v>0</v>
      </c>
      <c r="G34" s="890"/>
    </row>
    <row r="35" spans="2:7" ht="9" customHeight="1">
      <c r="B35" s="889"/>
      <c r="C35" s="55" t="s">
        <v>2715</v>
      </c>
      <c r="D35" s="33"/>
      <c r="E35" s="38"/>
      <c r="F35" s="38"/>
      <c r="G35" s="890"/>
    </row>
    <row r="36" spans="2:7" ht="9.9499999999999993" customHeight="1">
      <c r="B36" s="889"/>
      <c r="C36" s="30" t="s">
        <v>2716</v>
      </c>
      <c r="D36" s="34">
        <v>29</v>
      </c>
      <c r="E36" s="38"/>
      <c r="F36" s="38"/>
      <c r="G36" s="890"/>
    </row>
    <row r="37" spans="2:7" ht="9.9499999999999993" customHeight="1">
      <c r="B37" s="889"/>
      <c r="C37" s="30" t="s">
        <v>2717</v>
      </c>
      <c r="D37" s="34" t="s">
        <v>725</v>
      </c>
      <c r="E37" s="662">
        <f>SUM(E38:E41)</f>
        <v>0</v>
      </c>
      <c r="F37" s="662">
        <f>SUM(F38:F41)</f>
        <v>0</v>
      </c>
      <c r="G37" s="890"/>
    </row>
    <row r="38" spans="2:7" ht="9.9499999999999993" customHeight="1">
      <c r="B38" s="889"/>
      <c r="C38" s="30" t="s">
        <v>2718</v>
      </c>
      <c r="D38" s="34" t="s">
        <v>2049</v>
      </c>
      <c r="E38" s="38"/>
      <c r="F38" s="38"/>
      <c r="G38" s="890"/>
    </row>
    <row r="39" spans="2:7" ht="9.9499999999999993" customHeight="1">
      <c r="B39" s="889"/>
      <c r="C39" s="30" t="s">
        <v>2719</v>
      </c>
      <c r="D39" s="34" t="s">
        <v>2049</v>
      </c>
      <c r="E39" s="38"/>
      <c r="F39" s="38"/>
      <c r="G39" s="890"/>
    </row>
    <row r="40" spans="2:7" ht="9.9499999999999993" customHeight="1">
      <c r="B40" s="889"/>
      <c r="C40" s="30" t="s">
        <v>2720</v>
      </c>
      <c r="D40" s="34" t="s">
        <v>2049</v>
      </c>
      <c r="E40" s="38"/>
      <c r="F40" s="38"/>
      <c r="G40" s="890"/>
    </row>
    <row r="41" spans="2:7" ht="9.9499999999999993" customHeight="1">
      <c r="B41" s="889"/>
      <c r="C41" s="30" t="s">
        <v>2721</v>
      </c>
      <c r="D41" s="34" t="s">
        <v>2049</v>
      </c>
      <c r="E41" s="38"/>
      <c r="F41" s="38"/>
      <c r="G41" s="890"/>
    </row>
    <row r="42" spans="2:7" ht="9.9499999999999993" customHeight="1">
      <c r="B42" s="889"/>
      <c r="C42" s="30" t="s">
        <v>330</v>
      </c>
      <c r="D42" s="34" t="s">
        <v>2049</v>
      </c>
      <c r="E42" s="662">
        <f>SUM(E43:E46)</f>
        <v>0</v>
      </c>
      <c r="F42" s="662">
        <f>SUM(F43:F46)</f>
        <v>0</v>
      </c>
      <c r="G42" s="890"/>
    </row>
    <row r="43" spans="2:7" ht="9.9499999999999993" customHeight="1">
      <c r="B43" s="889"/>
      <c r="C43" s="30" t="s">
        <v>331</v>
      </c>
      <c r="D43" s="34">
        <v>23</v>
      </c>
      <c r="E43" s="38"/>
      <c r="F43" s="38"/>
      <c r="G43" s="890"/>
    </row>
    <row r="44" spans="2:7" ht="9.9499999999999993" customHeight="1">
      <c r="B44" s="889"/>
      <c r="C44" s="30" t="s">
        <v>332</v>
      </c>
      <c r="D44" s="34">
        <v>22</v>
      </c>
      <c r="E44" s="38"/>
      <c r="F44" s="38"/>
      <c r="G44" s="890"/>
    </row>
    <row r="45" spans="2:7" ht="9.9499999999999993" customHeight="1">
      <c r="B45" s="889"/>
      <c r="C45" s="30" t="s">
        <v>333</v>
      </c>
      <c r="D45" s="34">
        <v>24</v>
      </c>
      <c r="E45" s="38"/>
      <c r="F45" s="38"/>
      <c r="G45" s="890"/>
    </row>
    <row r="46" spans="2:7" ht="9.9499999999999993" customHeight="1">
      <c r="B46" s="889"/>
      <c r="C46" s="30" t="s">
        <v>334</v>
      </c>
      <c r="D46" s="34" t="s">
        <v>335</v>
      </c>
      <c r="E46" s="38"/>
      <c r="F46" s="38"/>
      <c r="G46" s="890"/>
    </row>
    <row r="47" spans="2:7" ht="9.9499999999999993" customHeight="1">
      <c r="B47" s="889"/>
      <c r="C47" s="30" t="s">
        <v>336</v>
      </c>
      <c r="D47" s="34">
        <v>27</v>
      </c>
      <c r="E47" s="38"/>
      <c r="F47" s="39"/>
      <c r="G47" s="890"/>
    </row>
    <row r="48" spans="2:7" ht="9.9499999999999993" customHeight="1">
      <c r="B48" s="889"/>
      <c r="C48" s="37" t="s">
        <v>2267</v>
      </c>
      <c r="D48" s="35" t="s">
        <v>2049</v>
      </c>
      <c r="E48" s="663">
        <f>E36+E37+E42+E47</f>
        <v>0</v>
      </c>
      <c r="F48" s="663">
        <f>F36+F37+F42+F47</f>
        <v>0</v>
      </c>
      <c r="G48" s="890"/>
    </row>
    <row r="49" spans="2:7" ht="9.9499999999999993" customHeight="1">
      <c r="B49" s="889"/>
      <c r="C49" s="37" t="s">
        <v>2268</v>
      </c>
      <c r="D49" s="35" t="s">
        <v>2049</v>
      </c>
      <c r="E49" s="663">
        <f>E34+E48</f>
        <v>0</v>
      </c>
      <c r="F49" s="663">
        <f>F34+F48</f>
        <v>0</v>
      </c>
      <c r="G49" s="890"/>
    </row>
    <row r="50" spans="2:7" ht="6" customHeight="1">
      <c r="B50" s="889"/>
      <c r="C50" s="31"/>
      <c r="D50" s="36"/>
      <c r="E50" s="36"/>
      <c r="F50" s="36"/>
      <c r="G50" s="890"/>
    </row>
    <row r="51" spans="2:7" ht="9.9499999999999993" customHeight="1">
      <c r="B51" s="889"/>
      <c r="C51" s="37" t="s">
        <v>2269</v>
      </c>
      <c r="D51" s="35">
        <v>55</v>
      </c>
      <c r="E51" s="35"/>
      <c r="F51" s="35"/>
      <c r="G51" s="890"/>
    </row>
    <row r="52" spans="2:7" ht="9.9499999999999993" customHeight="1">
      <c r="B52" s="889"/>
      <c r="C52" s="894" t="s">
        <v>2270</v>
      </c>
      <c r="D52" s="36"/>
      <c r="E52" s="36"/>
      <c r="F52" s="36"/>
      <c r="G52" s="890"/>
    </row>
    <row r="53" spans="2:7" ht="9.9499999999999993" customHeight="1">
      <c r="B53" s="889"/>
      <c r="C53" s="894" t="s">
        <v>2271</v>
      </c>
      <c r="D53" s="36"/>
      <c r="E53" s="36"/>
      <c r="F53" s="36"/>
      <c r="G53" s="890"/>
    </row>
    <row r="54" spans="2:7">
      <c r="B54" s="889"/>
      <c r="C54" s="31"/>
      <c r="D54" s="36"/>
      <c r="E54" s="36"/>
      <c r="F54" s="36"/>
      <c r="G54" s="890"/>
    </row>
    <row r="55" spans="2:7">
      <c r="B55" s="889"/>
      <c r="C55" s="31"/>
      <c r="D55" s="36"/>
      <c r="E55" s="36"/>
      <c r="F55" s="36"/>
      <c r="G55" s="890"/>
    </row>
    <row r="56" spans="2:7">
      <c r="B56" s="895"/>
      <c r="C56" s="896"/>
      <c r="D56" s="897"/>
      <c r="E56" s="897"/>
      <c r="F56" s="897"/>
      <c r="G56" s="898"/>
    </row>
    <row r="58" spans="2:7" ht="11.25">
      <c r="B58" s="906" t="s">
        <v>4338</v>
      </c>
      <c r="C58" s="907"/>
      <c r="D58" s="907"/>
      <c r="E58" s="907"/>
      <c r="F58" s="907"/>
      <c r="G58" s="910"/>
    </row>
    <row r="59" spans="2:7" ht="6.75" customHeight="1">
      <c r="B59" s="836"/>
      <c r="C59" s="759"/>
      <c r="D59" s="745"/>
      <c r="E59" s="745"/>
      <c r="F59" s="745"/>
      <c r="G59" s="43"/>
    </row>
    <row r="60" spans="2:7" ht="11.25">
      <c r="B60" s="729">
        <f>'F1'!$K$17</f>
        <v>0</v>
      </c>
      <c r="C60" s="730"/>
      <c r="D60" s="730"/>
      <c r="E60" s="730"/>
      <c r="F60" s="730"/>
      <c r="G60" s="858"/>
    </row>
    <row r="62" spans="2:7" ht="12.75">
      <c r="G62" s="901" t="s">
        <v>5434</v>
      </c>
    </row>
  </sheetData>
  <mergeCells count="1">
    <mergeCell ref="C3:F3"/>
  </mergeCells>
  <phoneticPr fontId="0" type="noConversion"/>
  <printOptions horizontalCentered="1" gridLinesSet="0"/>
  <pageMargins left="0.15748031496062992" right="0.27559055118110237" top="0.4" bottom="0.26" header="0.27" footer="0.36"/>
  <pageSetup paperSize="9" scale="80" orientation="landscape" horizontalDpi="4294967292" verticalDpi="4294967292"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42"/>
  <dimension ref="B2:S134"/>
  <sheetViews>
    <sheetView showGridLines="0" zoomScaleNormal="100" zoomScaleSheetLayoutView="90" workbookViewId="0">
      <selection activeCell="E6" sqref="E6"/>
    </sheetView>
  </sheetViews>
  <sheetFormatPr defaultColWidth="9.42578125" defaultRowHeight="9"/>
  <cols>
    <col min="1" max="1" width="1" style="29" customWidth="1"/>
    <col min="2" max="2" width="2" style="29" customWidth="1"/>
    <col min="3" max="3" width="48.5703125" style="29" customWidth="1"/>
    <col min="4" max="5" width="10.140625" style="29" customWidth="1"/>
    <col min="6" max="9" width="10.140625" style="28" customWidth="1"/>
    <col min="10" max="12" width="10.140625" style="29" customWidth="1"/>
    <col min="13" max="13" width="10.140625" style="28" customWidth="1"/>
    <col min="14" max="18" width="10.140625" style="29" customWidth="1"/>
    <col min="19" max="19" width="2.28515625" style="29" customWidth="1"/>
    <col min="20" max="20" width="3" style="29" customWidth="1"/>
    <col min="21" max="22" width="9.42578125" style="29"/>
    <col min="23" max="23" width="9.42578125" style="29" customWidth="1"/>
    <col min="24" max="16384" width="9.42578125" style="29"/>
  </cols>
  <sheetData>
    <row r="2" spans="2:19">
      <c r="B2" s="886"/>
      <c r="C2" s="887"/>
      <c r="D2" s="887"/>
      <c r="E2" s="887"/>
      <c r="F2" s="42"/>
      <c r="G2" s="42"/>
      <c r="H2" s="42"/>
      <c r="I2" s="42"/>
      <c r="J2" s="887"/>
      <c r="K2" s="887"/>
      <c r="L2" s="887"/>
      <c r="M2" s="42"/>
      <c r="N2" s="887"/>
      <c r="O2" s="887"/>
      <c r="P2" s="887"/>
      <c r="Q2" s="887"/>
      <c r="R2" s="887"/>
      <c r="S2" s="888"/>
    </row>
    <row r="3" spans="2:19" ht="21.75" customHeight="1">
      <c r="B3" s="889"/>
      <c r="C3" s="1532" t="s">
        <v>795</v>
      </c>
      <c r="D3" s="1533"/>
      <c r="E3" s="1533"/>
      <c r="F3" s="1534"/>
      <c r="G3" s="1534"/>
      <c r="H3" s="1534"/>
      <c r="I3" s="1534"/>
      <c r="J3" s="1534"/>
      <c r="K3" s="1534"/>
      <c r="L3" s="1534"/>
      <c r="M3" s="1534"/>
      <c r="N3" s="1534"/>
      <c r="O3" s="1535"/>
      <c r="P3" s="1535"/>
      <c r="Q3" s="1535"/>
      <c r="R3" s="1535"/>
      <c r="S3" s="1536"/>
    </row>
    <row r="4" spans="2:19" ht="9.75" customHeight="1">
      <c r="B4" s="889"/>
      <c r="C4" s="31"/>
      <c r="D4" s="31"/>
      <c r="E4" s="31"/>
      <c r="F4" s="36"/>
      <c r="G4" s="36"/>
      <c r="H4" s="36"/>
      <c r="I4" s="36"/>
      <c r="J4" s="31"/>
      <c r="K4" s="31"/>
      <c r="L4" s="31"/>
      <c r="M4" s="36"/>
      <c r="N4" s="32"/>
      <c r="O4" s="31"/>
      <c r="P4" s="31"/>
      <c r="Q4" s="31"/>
      <c r="R4" s="31"/>
      <c r="S4" s="890"/>
    </row>
    <row r="5" spans="2:19" ht="9.75" customHeight="1">
      <c r="B5" s="889"/>
      <c r="C5" s="31"/>
      <c r="D5" s="31"/>
      <c r="E5" s="31"/>
      <c r="F5" s="36"/>
      <c r="G5" s="36"/>
      <c r="H5" s="36"/>
      <c r="I5" s="36"/>
      <c r="J5" s="31"/>
      <c r="K5" s="31"/>
      <c r="L5" s="31"/>
      <c r="M5" s="36"/>
      <c r="N5" s="32"/>
      <c r="O5" s="31"/>
      <c r="P5" s="31"/>
      <c r="Q5" s="31"/>
      <c r="R5" s="31"/>
      <c r="S5" s="890"/>
    </row>
    <row r="6" spans="2:19" ht="25.5" customHeight="1">
      <c r="B6" s="889"/>
      <c r="C6" s="31"/>
      <c r="D6" s="31"/>
      <c r="E6" s="31"/>
      <c r="G6" s="919" t="s">
        <v>2851</v>
      </c>
      <c r="H6" s="36"/>
      <c r="I6" s="36"/>
      <c r="J6" s="31"/>
      <c r="K6" s="31"/>
      <c r="L6" s="31"/>
      <c r="M6" s="36"/>
      <c r="N6" s="32"/>
      <c r="O6" s="31"/>
      <c r="P6" s="31"/>
      <c r="Q6" s="31"/>
      <c r="R6" s="31"/>
      <c r="S6" s="890"/>
    </row>
    <row r="7" spans="2:19" ht="27" customHeight="1">
      <c r="B7" s="889"/>
      <c r="C7" s="1119" t="s">
        <v>698</v>
      </c>
      <c r="D7" s="1120" t="str">
        <f>IF('F1'!AP37="","-3",YEAR('F1'!AP37)-3)</f>
        <v>-3</v>
      </c>
      <c r="E7" s="1120" t="str">
        <f>IF('F1'!AP37="","-2",YEAR('F1'!AP37)-2)</f>
        <v>-2</v>
      </c>
      <c r="F7" s="1111" t="str">
        <f>IF('F1'!AP37="","-1",YEAR('F1'!AP37)-1)</f>
        <v>-1</v>
      </c>
      <c r="G7" s="1111">
        <f>F7+1</f>
        <v>0</v>
      </c>
      <c r="H7" s="1111">
        <f t="shared" ref="H7:R7" si="0">G7+1</f>
        <v>1</v>
      </c>
      <c r="I7" s="1111">
        <f t="shared" si="0"/>
        <v>2</v>
      </c>
      <c r="J7" s="1111">
        <f t="shared" si="0"/>
        <v>3</v>
      </c>
      <c r="K7" s="1111">
        <f t="shared" si="0"/>
        <v>4</v>
      </c>
      <c r="L7" s="1111">
        <f t="shared" si="0"/>
        <v>5</v>
      </c>
      <c r="M7" s="1111">
        <f t="shared" si="0"/>
        <v>6</v>
      </c>
      <c r="N7" s="1111">
        <f t="shared" si="0"/>
        <v>7</v>
      </c>
      <c r="O7" s="1111">
        <f t="shared" si="0"/>
        <v>8</v>
      </c>
      <c r="P7" s="1111">
        <f t="shared" si="0"/>
        <v>9</v>
      </c>
      <c r="Q7" s="1111">
        <f t="shared" si="0"/>
        <v>10</v>
      </c>
      <c r="R7" s="1112">
        <f t="shared" si="0"/>
        <v>11</v>
      </c>
      <c r="S7" s="890"/>
    </row>
    <row r="8" spans="2:19" ht="13.5" customHeight="1">
      <c r="B8" s="889"/>
      <c r="C8" s="1616" t="s">
        <v>699</v>
      </c>
      <c r="D8" s="1611">
        <f>SUM(D9:D18)</f>
        <v>0</v>
      </c>
      <c r="E8" s="1611">
        <f>SUM(E9:E18)</f>
        <v>0</v>
      </c>
      <c r="F8" s="1052">
        <f>SUM(F9:F18)</f>
        <v>0</v>
      </c>
      <c r="G8" s="1052">
        <f t="shared" ref="G8:L8" si="1">SUM(G9:G18)</f>
        <v>0</v>
      </c>
      <c r="H8" s="1052">
        <f t="shared" si="1"/>
        <v>0</v>
      </c>
      <c r="I8" s="1052">
        <f>SUM(I9:I18)</f>
        <v>0</v>
      </c>
      <c r="J8" s="1052">
        <f t="shared" si="1"/>
        <v>0</v>
      </c>
      <c r="K8" s="1052">
        <f t="shared" si="1"/>
        <v>0</v>
      </c>
      <c r="L8" s="1052">
        <f t="shared" si="1"/>
        <v>0</v>
      </c>
      <c r="M8" s="1052">
        <f t="shared" ref="M8:R8" si="2">SUM(M9:M18)</f>
        <v>0</v>
      </c>
      <c r="N8" s="1052">
        <f>SUM(N9:N18)</f>
        <v>0</v>
      </c>
      <c r="O8" s="1052">
        <f t="shared" si="2"/>
        <v>0</v>
      </c>
      <c r="P8" s="1052">
        <f t="shared" si="2"/>
        <v>0</v>
      </c>
      <c r="Q8" s="1052">
        <f>SUM(Q9:Q18)</f>
        <v>0</v>
      </c>
      <c r="R8" s="1053">
        <f t="shared" si="2"/>
        <v>0</v>
      </c>
      <c r="S8" s="890"/>
    </row>
    <row r="9" spans="2:19" ht="13.5" customHeight="1">
      <c r="B9" s="889"/>
      <c r="C9" s="936" t="s">
        <v>701</v>
      </c>
      <c r="D9" s="1108"/>
      <c r="E9" s="1108"/>
      <c r="F9" s="962"/>
      <c r="G9" s="962"/>
      <c r="H9" s="962"/>
      <c r="I9" s="962"/>
      <c r="J9" s="962"/>
      <c r="K9" s="962"/>
      <c r="L9" s="962"/>
      <c r="M9" s="962"/>
      <c r="N9" s="962"/>
      <c r="O9" s="962"/>
      <c r="P9" s="962"/>
      <c r="Q9" s="962"/>
      <c r="R9" s="963"/>
      <c r="S9" s="890"/>
    </row>
    <row r="10" spans="2:19" ht="13.5" customHeight="1">
      <c r="B10" s="889"/>
      <c r="C10" s="936" t="s">
        <v>3793</v>
      </c>
      <c r="D10" s="1108"/>
      <c r="E10" s="1108"/>
      <c r="F10" s="962"/>
      <c r="G10" s="962"/>
      <c r="H10" s="962"/>
      <c r="I10" s="962"/>
      <c r="J10" s="962"/>
      <c r="K10" s="962"/>
      <c r="L10" s="962"/>
      <c r="M10" s="962"/>
      <c r="N10" s="962"/>
      <c r="O10" s="962"/>
      <c r="P10" s="962"/>
      <c r="Q10" s="962"/>
      <c r="R10" s="963"/>
      <c r="S10" s="890"/>
    </row>
    <row r="11" spans="2:19" ht="13.5" customHeight="1">
      <c r="B11" s="889"/>
      <c r="C11" s="936" t="s">
        <v>3794</v>
      </c>
      <c r="D11" s="1108"/>
      <c r="E11" s="1108"/>
      <c r="F11" s="962"/>
      <c r="G11" s="962"/>
      <c r="H11" s="962"/>
      <c r="I11" s="962"/>
      <c r="J11" s="962"/>
      <c r="K11" s="962"/>
      <c r="L11" s="962"/>
      <c r="M11" s="962"/>
      <c r="N11" s="962"/>
      <c r="O11" s="962"/>
      <c r="P11" s="962"/>
      <c r="Q11" s="962"/>
      <c r="R11" s="963"/>
      <c r="S11" s="890"/>
    </row>
    <row r="12" spans="2:19" ht="13.5" customHeight="1">
      <c r="B12" s="889"/>
      <c r="C12" s="936" t="s">
        <v>702</v>
      </c>
      <c r="D12" s="1108"/>
      <c r="E12" s="1108"/>
      <c r="F12" s="962"/>
      <c r="G12" s="962"/>
      <c r="H12" s="962"/>
      <c r="I12" s="962"/>
      <c r="J12" s="962"/>
      <c r="K12" s="962"/>
      <c r="L12" s="962"/>
      <c r="M12" s="962"/>
      <c r="N12" s="962"/>
      <c r="O12" s="962"/>
      <c r="P12" s="962"/>
      <c r="Q12" s="962"/>
      <c r="R12" s="963"/>
      <c r="S12" s="890"/>
    </row>
    <row r="13" spans="2:19" ht="13.5" customHeight="1">
      <c r="B13" s="889"/>
      <c r="C13" s="937" t="s">
        <v>703</v>
      </c>
      <c r="D13" s="1109"/>
      <c r="E13" s="1109"/>
      <c r="F13" s="962"/>
      <c r="G13" s="962"/>
      <c r="H13" s="962"/>
      <c r="I13" s="962"/>
      <c r="J13" s="962"/>
      <c r="K13" s="962"/>
      <c r="L13" s="962"/>
      <c r="M13" s="962"/>
      <c r="N13" s="962"/>
      <c r="O13" s="962"/>
      <c r="P13" s="962"/>
      <c r="Q13" s="962"/>
      <c r="R13" s="963"/>
      <c r="S13" s="890"/>
    </row>
    <row r="14" spans="2:19" ht="13.5" customHeight="1">
      <c r="B14" s="889"/>
      <c r="C14" s="937" t="s">
        <v>777</v>
      </c>
      <c r="D14" s="1109"/>
      <c r="E14" s="1109"/>
      <c r="F14" s="962"/>
      <c r="G14" s="962"/>
      <c r="H14" s="962"/>
      <c r="I14" s="962"/>
      <c r="J14" s="962"/>
      <c r="K14" s="962"/>
      <c r="L14" s="962"/>
      <c r="M14" s="962"/>
      <c r="N14" s="962"/>
      <c r="O14" s="962"/>
      <c r="P14" s="962"/>
      <c r="Q14" s="962"/>
      <c r="R14" s="963"/>
      <c r="S14" s="890"/>
    </row>
    <row r="15" spans="2:19" ht="13.5" customHeight="1">
      <c r="B15" s="889"/>
      <c r="C15" s="937" t="s">
        <v>778</v>
      </c>
      <c r="D15" s="1109"/>
      <c r="E15" s="1109"/>
      <c r="F15" s="962"/>
      <c r="G15" s="962"/>
      <c r="H15" s="962"/>
      <c r="I15" s="962"/>
      <c r="J15" s="962"/>
      <c r="K15" s="962"/>
      <c r="L15" s="962"/>
      <c r="M15" s="962"/>
      <c r="N15" s="962"/>
      <c r="O15" s="962"/>
      <c r="P15" s="962"/>
      <c r="Q15" s="962"/>
      <c r="R15" s="963"/>
      <c r="S15" s="890"/>
    </row>
    <row r="16" spans="2:19" ht="13.5" customHeight="1">
      <c r="B16" s="889"/>
      <c r="C16" s="936" t="s">
        <v>779</v>
      </c>
      <c r="D16" s="1108"/>
      <c r="E16" s="1108"/>
      <c r="F16" s="962"/>
      <c r="G16" s="962"/>
      <c r="H16" s="962"/>
      <c r="I16" s="962"/>
      <c r="J16" s="962"/>
      <c r="K16" s="962"/>
      <c r="L16" s="962"/>
      <c r="M16" s="962"/>
      <c r="N16" s="962"/>
      <c r="O16" s="962"/>
      <c r="P16" s="962"/>
      <c r="Q16" s="962"/>
      <c r="R16" s="963"/>
      <c r="S16" s="890"/>
    </row>
    <row r="17" spans="2:19" ht="13.5" customHeight="1">
      <c r="B17" s="889"/>
      <c r="C17" s="936" t="s">
        <v>704</v>
      </c>
      <c r="D17" s="1108"/>
      <c r="E17" s="1108"/>
      <c r="F17" s="962"/>
      <c r="G17" s="962"/>
      <c r="H17" s="962"/>
      <c r="I17" s="962"/>
      <c r="J17" s="962"/>
      <c r="K17" s="962"/>
      <c r="L17" s="962"/>
      <c r="M17" s="962"/>
      <c r="N17" s="962"/>
      <c r="O17" s="962"/>
      <c r="P17" s="962"/>
      <c r="Q17" s="962"/>
      <c r="R17" s="963"/>
      <c r="S17" s="890"/>
    </row>
    <row r="18" spans="2:19" ht="13.5" customHeight="1">
      <c r="B18" s="889"/>
      <c r="C18" s="937" t="s">
        <v>705</v>
      </c>
      <c r="D18" s="1620"/>
      <c r="E18" s="1620"/>
      <c r="F18" s="1050"/>
      <c r="G18" s="1050"/>
      <c r="H18" s="1050"/>
      <c r="I18" s="1050"/>
      <c r="J18" s="1050"/>
      <c r="K18" s="1050"/>
      <c r="L18" s="1050"/>
      <c r="M18" s="1050"/>
      <c r="N18" s="1050"/>
      <c r="O18" s="1050"/>
      <c r="P18" s="1050"/>
      <c r="Q18" s="1050"/>
      <c r="R18" s="1051"/>
      <c r="S18" s="890"/>
    </row>
    <row r="19" spans="2:19" ht="13.5" customHeight="1">
      <c r="B19" s="889"/>
      <c r="C19" s="1617" t="s">
        <v>700</v>
      </c>
      <c r="D19" s="1624">
        <f>SUM(D20:D31)</f>
        <v>0</v>
      </c>
      <c r="E19" s="1631">
        <f>SUM(E20:E31)</f>
        <v>0</v>
      </c>
      <c r="F19" s="1625">
        <f>SUM(F20:F31)</f>
        <v>0</v>
      </c>
      <c r="G19" s="1625">
        <f t="shared" ref="G19:R19" si="3">SUM(G20:G31)</f>
        <v>0</v>
      </c>
      <c r="H19" s="1625">
        <f t="shared" si="3"/>
        <v>0</v>
      </c>
      <c r="I19" s="1625">
        <f t="shared" si="3"/>
        <v>0</v>
      </c>
      <c r="J19" s="1625">
        <f t="shared" si="3"/>
        <v>0</v>
      </c>
      <c r="K19" s="1625">
        <f t="shared" si="3"/>
        <v>0</v>
      </c>
      <c r="L19" s="1625">
        <f>SUM(L20:L31)</f>
        <v>0</v>
      </c>
      <c r="M19" s="1625">
        <f t="shared" si="3"/>
        <v>0</v>
      </c>
      <c r="N19" s="1625">
        <f>SUM(N20:N31)</f>
        <v>0</v>
      </c>
      <c r="O19" s="1625">
        <f t="shared" si="3"/>
        <v>0</v>
      </c>
      <c r="P19" s="1625">
        <f t="shared" si="3"/>
        <v>0</v>
      </c>
      <c r="Q19" s="1625">
        <f>SUM(Q20:Q31)</f>
        <v>0</v>
      </c>
      <c r="R19" s="1625">
        <f t="shared" si="3"/>
        <v>0</v>
      </c>
      <c r="S19" s="890"/>
    </row>
    <row r="20" spans="2:19" ht="13.5" customHeight="1">
      <c r="B20" s="889"/>
      <c r="C20" s="937" t="s">
        <v>780</v>
      </c>
      <c r="D20" s="1621"/>
      <c r="E20" s="1621"/>
      <c r="F20" s="1622"/>
      <c r="G20" s="1622"/>
      <c r="H20" s="1622"/>
      <c r="I20" s="1622"/>
      <c r="J20" s="1622"/>
      <c r="K20" s="1622"/>
      <c r="L20" s="1622"/>
      <c r="M20" s="1622"/>
      <c r="N20" s="1622"/>
      <c r="O20" s="1622"/>
      <c r="P20" s="1622"/>
      <c r="Q20" s="1622"/>
      <c r="R20" s="1623"/>
      <c r="S20" s="890"/>
    </row>
    <row r="21" spans="2:19" ht="13.5" customHeight="1">
      <c r="B21" s="889"/>
      <c r="C21" s="937" t="s">
        <v>703</v>
      </c>
      <c r="D21" s="1109"/>
      <c r="E21" s="1109"/>
      <c r="F21" s="962"/>
      <c r="G21" s="962"/>
      <c r="H21" s="962"/>
      <c r="I21" s="962"/>
      <c r="J21" s="962"/>
      <c r="K21" s="962"/>
      <c r="L21" s="962"/>
      <c r="M21" s="962"/>
      <c r="N21" s="962"/>
      <c r="O21" s="962"/>
      <c r="P21" s="962"/>
      <c r="Q21" s="962"/>
      <c r="R21" s="963"/>
      <c r="S21" s="890"/>
    </row>
    <row r="22" spans="2:19" ht="13.5" customHeight="1">
      <c r="B22" s="889"/>
      <c r="C22" s="937" t="s">
        <v>781</v>
      </c>
      <c r="D22" s="1109"/>
      <c r="E22" s="1109"/>
      <c r="F22" s="962"/>
      <c r="G22" s="962"/>
      <c r="H22" s="962"/>
      <c r="I22" s="962"/>
      <c r="J22" s="962"/>
      <c r="K22" s="962"/>
      <c r="L22" s="962"/>
      <c r="M22" s="962"/>
      <c r="N22" s="962"/>
      <c r="O22" s="962"/>
      <c r="P22" s="962"/>
      <c r="Q22" s="962"/>
      <c r="R22" s="963"/>
      <c r="S22" s="890"/>
    </row>
    <row r="23" spans="2:19" ht="13.5" customHeight="1">
      <c r="B23" s="889"/>
      <c r="C23" s="936" t="s">
        <v>4718</v>
      </c>
      <c r="D23" s="1108"/>
      <c r="E23" s="1108"/>
      <c r="F23" s="962"/>
      <c r="G23" s="962"/>
      <c r="H23" s="962"/>
      <c r="I23" s="962"/>
      <c r="J23" s="962"/>
      <c r="K23" s="962"/>
      <c r="L23" s="962"/>
      <c r="M23" s="962"/>
      <c r="N23" s="962"/>
      <c r="O23" s="962"/>
      <c r="P23" s="962"/>
      <c r="Q23" s="962"/>
      <c r="R23" s="963"/>
      <c r="S23" s="890"/>
    </row>
    <row r="24" spans="2:19" ht="13.5" customHeight="1">
      <c r="B24" s="889"/>
      <c r="C24" s="936" t="s">
        <v>4719</v>
      </c>
      <c r="D24" s="1108"/>
      <c r="E24" s="1108"/>
      <c r="F24" s="962"/>
      <c r="G24" s="962"/>
      <c r="H24" s="962"/>
      <c r="I24" s="962"/>
      <c r="J24" s="962"/>
      <c r="K24" s="962"/>
      <c r="L24" s="962"/>
      <c r="M24" s="962"/>
      <c r="N24" s="962"/>
      <c r="O24" s="962"/>
      <c r="P24" s="962"/>
      <c r="Q24" s="962"/>
      <c r="R24" s="963"/>
      <c r="S24" s="890"/>
    </row>
    <row r="25" spans="2:19" ht="13.5" customHeight="1">
      <c r="B25" s="889"/>
      <c r="C25" s="936" t="s">
        <v>779</v>
      </c>
      <c r="D25" s="1108"/>
      <c r="E25" s="1108"/>
      <c r="F25" s="962"/>
      <c r="G25" s="962"/>
      <c r="H25" s="962"/>
      <c r="I25" s="962"/>
      <c r="J25" s="962"/>
      <c r="K25" s="962"/>
      <c r="L25" s="962"/>
      <c r="M25" s="962"/>
      <c r="N25" s="962"/>
      <c r="O25" s="962"/>
      <c r="P25" s="962"/>
      <c r="Q25" s="962"/>
      <c r="R25" s="963"/>
      <c r="S25" s="890"/>
    </row>
    <row r="26" spans="2:19" ht="13.5" customHeight="1">
      <c r="B26" s="889"/>
      <c r="C26" s="936" t="s">
        <v>4720</v>
      </c>
      <c r="D26" s="1108"/>
      <c r="E26" s="1108"/>
      <c r="F26" s="962"/>
      <c r="G26" s="962"/>
      <c r="H26" s="962"/>
      <c r="I26" s="962"/>
      <c r="J26" s="962"/>
      <c r="K26" s="962"/>
      <c r="L26" s="962"/>
      <c r="M26" s="962"/>
      <c r="N26" s="962"/>
      <c r="O26" s="962"/>
      <c r="P26" s="962"/>
      <c r="Q26" s="962"/>
      <c r="R26" s="963"/>
      <c r="S26" s="890"/>
    </row>
    <row r="27" spans="2:19" ht="13.5" customHeight="1">
      <c r="B27" s="889"/>
      <c r="C27" s="936" t="s">
        <v>4721</v>
      </c>
      <c r="D27" s="1108"/>
      <c r="E27" s="1108"/>
      <c r="F27" s="962"/>
      <c r="G27" s="962"/>
      <c r="H27" s="962"/>
      <c r="I27" s="962"/>
      <c r="J27" s="962"/>
      <c r="K27" s="962"/>
      <c r="L27" s="962"/>
      <c r="M27" s="962"/>
      <c r="N27" s="962"/>
      <c r="O27" s="962"/>
      <c r="P27" s="962"/>
      <c r="Q27" s="962"/>
      <c r="R27" s="963"/>
      <c r="S27" s="890"/>
    </row>
    <row r="28" spans="2:19" ht="13.5" customHeight="1">
      <c r="B28" s="889"/>
      <c r="C28" s="936" t="s">
        <v>706</v>
      </c>
      <c r="D28" s="1108"/>
      <c r="E28" s="1108"/>
      <c r="F28" s="962"/>
      <c r="G28" s="962"/>
      <c r="H28" s="962"/>
      <c r="I28" s="962"/>
      <c r="J28" s="962"/>
      <c r="K28" s="962"/>
      <c r="L28" s="962"/>
      <c r="M28" s="962"/>
      <c r="N28" s="962"/>
      <c r="O28" s="962"/>
      <c r="P28" s="962"/>
      <c r="Q28" s="962"/>
      <c r="R28" s="963"/>
      <c r="S28" s="890"/>
    </row>
    <row r="29" spans="2:19" ht="13.5" customHeight="1">
      <c r="B29" s="889"/>
      <c r="C29" s="936" t="s">
        <v>704</v>
      </c>
      <c r="D29" s="1108"/>
      <c r="E29" s="1108"/>
      <c r="F29" s="962"/>
      <c r="G29" s="962"/>
      <c r="H29" s="962"/>
      <c r="I29" s="962"/>
      <c r="J29" s="962"/>
      <c r="K29" s="962"/>
      <c r="L29" s="962"/>
      <c r="M29" s="962"/>
      <c r="N29" s="962"/>
      <c r="O29" s="962"/>
      <c r="P29" s="962"/>
      <c r="Q29" s="962"/>
      <c r="R29" s="963"/>
      <c r="S29" s="890"/>
    </row>
    <row r="30" spans="2:19" ht="13.5" customHeight="1">
      <c r="B30" s="889"/>
      <c r="C30" s="936" t="s">
        <v>707</v>
      </c>
      <c r="D30" s="1108"/>
      <c r="E30" s="1108"/>
      <c r="F30" s="962"/>
      <c r="G30" s="962"/>
      <c r="H30" s="962"/>
      <c r="I30" s="962"/>
      <c r="J30" s="962"/>
      <c r="K30" s="962"/>
      <c r="L30" s="962"/>
      <c r="M30" s="962"/>
      <c r="N30" s="962"/>
      <c r="O30" s="962"/>
      <c r="P30" s="962"/>
      <c r="Q30" s="962"/>
      <c r="R30" s="963"/>
      <c r="S30" s="890"/>
    </row>
    <row r="31" spans="2:19" ht="13.5" customHeight="1">
      <c r="B31" s="889"/>
      <c r="C31" s="938" t="s">
        <v>4722</v>
      </c>
      <c r="D31" s="1110"/>
      <c r="E31" s="1110"/>
      <c r="F31" s="1050"/>
      <c r="G31" s="1050"/>
      <c r="H31" s="1050"/>
      <c r="I31" s="1050"/>
      <c r="J31" s="1050"/>
      <c r="K31" s="1050"/>
      <c r="L31" s="1050"/>
      <c r="M31" s="1050"/>
      <c r="N31" s="1050"/>
      <c r="O31" s="1050"/>
      <c r="P31" s="1050"/>
      <c r="Q31" s="1050"/>
      <c r="R31" s="1051"/>
      <c r="S31" s="890"/>
    </row>
    <row r="32" spans="2:19" ht="13.5" customHeight="1">
      <c r="B32" s="889"/>
      <c r="C32" s="1122" t="s">
        <v>697</v>
      </c>
      <c r="D32" s="1612">
        <f>SUM(D8,D19)</f>
        <v>0</v>
      </c>
      <c r="E32" s="1612">
        <f>SUM(E8,E19)</f>
        <v>0</v>
      </c>
      <c r="F32" s="954">
        <f>SUM(F8,F19)</f>
        <v>0</v>
      </c>
      <c r="G32" s="954">
        <f t="shared" ref="G32:L32" si="4">SUM(G8,G19)</f>
        <v>0</v>
      </c>
      <c r="H32" s="954">
        <f t="shared" si="4"/>
        <v>0</v>
      </c>
      <c r="I32" s="954">
        <f t="shared" si="4"/>
        <v>0</v>
      </c>
      <c r="J32" s="954">
        <f t="shared" si="4"/>
        <v>0</v>
      </c>
      <c r="K32" s="954">
        <f t="shared" si="4"/>
        <v>0</v>
      </c>
      <c r="L32" s="954">
        <f t="shared" si="4"/>
        <v>0</v>
      </c>
      <c r="M32" s="954">
        <f t="shared" ref="M32:R32" si="5">SUM(M8,M19)</f>
        <v>0</v>
      </c>
      <c r="N32" s="954">
        <f t="shared" si="5"/>
        <v>0</v>
      </c>
      <c r="O32" s="954">
        <f t="shared" si="5"/>
        <v>0</v>
      </c>
      <c r="P32" s="954">
        <f t="shared" si="5"/>
        <v>0</v>
      </c>
      <c r="Q32" s="954">
        <f t="shared" si="5"/>
        <v>0</v>
      </c>
      <c r="R32" s="955">
        <f t="shared" si="5"/>
        <v>0</v>
      </c>
      <c r="S32" s="890"/>
    </row>
    <row r="33" spans="2:19" ht="13.5" customHeight="1">
      <c r="B33" s="889"/>
      <c r="C33" s="1618" t="s">
        <v>4723</v>
      </c>
      <c r="D33" s="1048"/>
      <c r="E33" s="1048"/>
      <c r="F33" s="956"/>
      <c r="G33" s="956"/>
      <c r="H33" s="956"/>
      <c r="I33" s="956"/>
      <c r="J33" s="956"/>
      <c r="K33" s="956"/>
      <c r="L33" s="956"/>
      <c r="M33" s="956"/>
      <c r="N33" s="956"/>
      <c r="O33" s="956"/>
      <c r="P33" s="956"/>
      <c r="Q33" s="956"/>
      <c r="R33" s="957"/>
      <c r="S33" s="890"/>
    </row>
    <row r="34" spans="2:19" ht="13.5" customHeight="1">
      <c r="B34" s="889"/>
      <c r="C34" s="1616" t="s">
        <v>4724</v>
      </c>
      <c r="D34" s="1613">
        <f>SUM(D35:D44)</f>
        <v>0</v>
      </c>
      <c r="E34" s="1613">
        <f>SUM(E35:E44)</f>
        <v>0</v>
      </c>
      <c r="F34" s="1054">
        <f>SUM(F35:F44)</f>
        <v>0</v>
      </c>
      <c r="G34" s="1054">
        <f>SUM(G35:G44)</f>
        <v>0</v>
      </c>
      <c r="H34" s="1054">
        <f t="shared" ref="H34:R34" si="6">SUM(H35:H44)</f>
        <v>0</v>
      </c>
      <c r="I34" s="1054">
        <f t="shared" si="6"/>
        <v>0</v>
      </c>
      <c r="J34" s="1054">
        <f t="shared" si="6"/>
        <v>0</v>
      </c>
      <c r="K34" s="1054">
        <f t="shared" si="6"/>
        <v>0</v>
      </c>
      <c r="L34" s="1054">
        <f t="shared" si="6"/>
        <v>0</v>
      </c>
      <c r="M34" s="1054">
        <f>SUM(M35:M44)</f>
        <v>0</v>
      </c>
      <c r="N34" s="1054">
        <f>SUM(N35:N44)</f>
        <v>0</v>
      </c>
      <c r="O34" s="1054">
        <f t="shared" si="6"/>
        <v>0</v>
      </c>
      <c r="P34" s="1054">
        <f t="shared" si="6"/>
        <v>0</v>
      </c>
      <c r="Q34" s="1054">
        <f t="shared" si="6"/>
        <v>0</v>
      </c>
      <c r="R34" s="1054">
        <f t="shared" si="6"/>
        <v>0</v>
      </c>
      <c r="S34" s="890"/>
    </row>
    <row r="35" spans="2:19" ht="13.5" customHeight="1">
      <c r="B35" s="889"/>
      <c r="C35" s="936" t="s">
        <v>4725</v>
      </c>
      <c r="D35" s="1108"/>
      <c r="E35" s="1108"/>
      <c r="F35" s="962"/>
      <c r="G35" s="962"/>
      <c r="H35" s="962"/>
      <c r="I35" s="962"/>
      <c r="J35" s="962"/>
      <c r="K35" s="962"/>
      <c r="L35" s="962"/>
      <c r="M35" s="962"/>
      <c r="N35" s="962"/>
      <c r="O35" s="962"/>
      <c r="P35" s="962"/>
      <c r="Q35" s="962"/>
      <c r="R35" s="963"/>
      <c r="S35" s="890"/>
    </row>
    <row r="36" spans="2:19" ht="13.5" customHeight="1">
      <c r="B36" s="889"/>
      <c r="C36" s="936" t="s">
        <v>3795</v>
      </c>
      <c r="D36" s="1108"/>
      <c r="E36" s="1108"/>
      <c r="F36" s="962"/>
      <c r="G36" s="962"/>
      <c r="H36" s="962"/>
      <c r="I36" s="962"/>
      <c r="J36" s="962"/>
      <c r="K36" s="962"/>
      <c r="L36" s="962"/>
      <c r="M36" s="962"/>
      <c r="N36" s="962"/>
      <c r="O36" s="962"/>
      <c r="P36" s="962"/>
      <c r="Q36" s="962"/>
      <c r="R36" s="963"/>
      <c r="S36" s="890"/>
    </row>
    <row r="37" spans="2:19" ht="13.5" customHeight="1">
      <c r="B37" s="889"/>
      <c r="C37" s="936" t="s">
        <v>3796</v>
      </c>
      <c r="D37" s="1108"/>
      <c r="E37" s="1108"/>
      <c r="F37" s="962"/>
      <c r="G37" s="962"/>
      <c r="H37" s="962"/>
      <c r="I37" s="962"/>
      <c r="J37" s="962"/>
      <c r="K37" s="962"/>
      <c r="L37" s="962"/>
      <c r="M37" s="962"/>
      <c r="N37" s="962"/>
      <c r="O37" s="962"/>
      <c r="P37" s="962"/>
      <c r="Q37" s="962"/>
      <c r="R37" s="963"/>
      <c r="S37" s="890"/>
    </row>
    <row r="38" spans="2:19" ht="13.5" customHeight="1">
      <c r="B38" s="889"/>
      <c r="C38" s="936" t="s">
        <v>3797</v>
      </c>
      <c r="D38" s="1108"/>
      <c r="E38" s="1108"/>
      <c r="F38" s="962"/>
      <c r="G38" s="962"/>
      <c r="H38" s="962"/>
      <c r="I38" s="962"/>
      <c r="J38" s="962"/>
      <c r="K38" s="962"/>
      <c r="L38" s="962"/>
      <c r="M38" s="962"/>
      <c r="N38" s="962"/>
      <c r="O38" s="962"/>
      <c r="P38" s="962"/>
      <c r="Q38" s="962"/>
      <c r="R38" s="963"/>
      <c r="S38" s="890"/>
    </row>
    <row r="39" spans="2:19" ht="13.5" customHeight="1">
      <c r="B39" s="889"/>
      <c r="C39" s="936" t="s">
        <v>3798</v>
      </c>
      <c r="D39" s="1108"/>
      <c r="E39" s="1108"/>
      <c r="F39" s="962"/>
      <c r="G39" s="962"/>
      <c r="H39" s="962"/>
      <c r="I39" s="962"/>
      <c r="J39" s="962"/>
      <c r="K39" s="962"/>
      <c r="L39" s="962"/>
      <c r="M39" s="962"/>
      <c r="N39" s="962"/>
      <c r="O39" s="962"/>
      <c r="P39" s="962"/>
      <c r="Q39" s="962"/>
      <c r="R39" s="963"/>
      <c r="S39" s="890"/>
    </row>
    <row r="40" spans="2:19" ht="13.5" customHeight="1">
      <c r="B40" s="889"/>
      <c r="C40" s="936" t="s">
        <v>3799</v>
      </c>
      <c r="D40" s="1108"/>
      <c r="E40" s="1108"/>
      <c r="F40" s="962"/>
      <c r="G40" s="962"/>
      <c r="H40" s="962"/>
      <c r="I40" s="962"/>
      <c r="J40" s="962"/>
      <c r="K40" s="962"/>
      <c r="L40" s="962"/>
      <c r="M40" s="962"/>
      <c r="N40" s="962"/>
      <c r="O40" s="962"/>
      <c r="P40" s="962"/>
      <c r="Q40" s="962"/>
      <c r="R40" s="963"/>
      <c r="S40" s="890"/>
    </row>
    <row r="41" spans="2:19" ht="13.5" customHeight="1">
      <c r="B41" s="889"/>
      <c r="C41" s="936" t="s">
        <v>3800</v>
      </c>
      <c r="D41" s="1108"/>
      <c r="E41" s="1108"/>
      <c r="F41" s="962"/>
      <c r="G41" s="962"/>
      <c r="H41" s="962"/>
      <c r="I41" s="962"/>
      <c r="J41" s="962"/>
      <c r="K41" s="962"/>
      <c r="L41" s="962"/>
      <c r="M41" s="962"/>
      <c r="N41" s="962"/>
      <c r="O41" s="962"/>
      <c r="P41" s="962"/>
      <c r="Q41" s="962"/>
      <c r="R41" s="963"/>
      <c r="S41" s="890"/>
    </row>
    <row r="42" spans="2:19" ht="13.5" customHeight="1">
      <c r="B42" s="889"/>
      <c r="C42" s="936" t="s">
        <v>708</v>
      </c>
      <c r="D42" s="1108"/>
      <c r="E42" s="1108"/>
      <c r="F42" s="962"/>
      <c r="G42" s="962"/>
      <c r="H42" s="962"/>
      <c r="I42" s="962"/>
      <c r="J42" s="962"/>
      <c r="K42" s="962"/>
      <c r="L42" s="962"/>
      <c r="M42" s="962"/>
      <c r="N42" s="962"/>
      <c r="O42" s="962"/>
      <c r="P42" s="962"/>
      <c r="Q42" s="962"/>
      <c r="R42" s="963"/>
      <c r="S42" s="890"/>
    </row>
    <row r="43" spans="2:19" ht="13.5" customHeight="1">
      <c r="B43" s="889"/>
      <c r="C43" s="936" t="s">
        <v>3801</v>
      </c>
      <c r="D43" s="1108"/>
      <c r="E43" s="1108"/>
      <c r="F43" s="962"/>
      <c r="G43" s="962"/>
      <c r="H43" s="962"/>
      <c r="I43" s="962"/>
      <c r="J43" s="962"/>
      <c r="K43" s="962"/>
      <c r="L43" s="962"/>
      <c r="M43" s="962"/>
      <c r="N43" s="962"/>
      <c r="O43" s="962"/>
      <c r="P43" s="962"/>
      <c r="Q43" s="962"/>
      <c r="R43" s="963"/>
      <c r="S43" s="890"/>
    </row>
    <row r="44" spans="2:19" ht="13.5" customHeight="1">
      <c r="B44" s="889"/>
      <c r="C44" s="936" t="s">
        <v>3802</v>
      </c>
      <c r="D44" s="1108"/>
      <c r="E44" s="1108"/>
      <c r="F44" s="962"/>
      <c r="G44" s="962"/>
      <c r="H44" s="962"/>
      <c r="I44" s="962"/>
      <c r="J44" s="962"/>
      <c r="K44" s="962"/>
      <c r="L44" s="962"/>
      <c r="M44" s="962"/>
      <c r="N44" s="962"/>
      <c r="O44" s="962"/>
      <c r="P44" s="962"/>
      <c r="Q44" s="962"/>
      <c r="R44" s="963"/>
      <c r="S44" s="890"/>
    </row>
    <row r="45" spans="2:19" ht="13.5" customHeight="1">
      <c r="B45" s="889"/>
      <c r="C45" s="936" t="s">
        <v>3803</v>
      </c>
      <c r="D45" s="1108"/>
      <c r="E45" s="1108"/>
      <c r="F45" s="962"/>
      <c r="G45" s="962"/>
      <c r="H45" s="962"/>
      <c r="I45" s="962"/>
      <c r="J45" s="962"/>
      <c r="K45" s="962"/>
      <c r="L45" s="962"/>
      <c r="M45" s="962"/>
      <c r="N45" s="962"/>
      <c r="O45" s="962"/>
      <c r="P45" s="962"/>
      <c r="Q45" s="962"/>
      <c r="R45" s="963"/>
      <c r="S45" s="890"/>
    </row>
    <row r="46" spans="2:19" ht="13.5" customHeight="1">
      <c r="B46" s="889"/>
      <c r="C46" s="938" t="s">
        <v>3804</v>
      </c>
      <c r="D46" s="1110"/>
      <c r="E46" s="1110"/>
      <c r="F46" s="1050"/>
      <c r="G46" s="1050"/>
      <c r="H46" s="1050"/>
      <c r="I46" s="1050"/>
      <c r="J46" s="1050"/>
      <c r="K46" s="1050"/>
      <c r="L46" s="1050"/>
      <c r="M46" s="1050"/>
      <c r="N46" s="1050"/>
      <c r="O46" s="1050"/>
      <c r="P46" s="1050"/>
      <c r="Q46" s="1050"/>
      <c r="R46" s="1051"/>
      <c r="S46" s="890"/>
    </row>
    <row r="47" spans="2:19" ht="13.5" customHeight="1">
      <c r="B47" s="889"/>
      <c r="C47" s="1122" t="s">
        <v>3805</v>
      </c>
      <c r="D47" s="1614">
        <f>SUM(D34)+SUM(D45:D46)</f>
        <v>0</v>
      </c>
      <c r="E47" s="1614">
        <f>SUM(E34)+SUM(E45:E46)</f>
        <v>0</v>
      </c>
      <c r="F47" s="960">
        <f>SUM(F34)+SUM(F45:F46)</f>
        <v>0</v>
      </c>
      <c r="G47" s="960">
        <f t="shared" ref="G47:L47" si="7">SUM(G34)+SUM(G45:G46)</f>
        <v>0</v>
      </c>
      <c r="H47" s="960">
        <f t="shared" si="7"/>
        <v>0</v>
      </c>
      <c r="I47" s="960">
        <f t="shared" si="7"/>
        <v>0</v>
      </c>
      <c r="J47" s="960">
        <f t="shared" si="7"/>
        <v>0</v>
      </c>
      <c r="K47" s="960">
        <f t="shared" si="7"/>
        <v>0</v>
      </c>
      <c r="L47" s="960">
        <f t="shared" si="7"/>
        <v>0</v>
      </c>
      <c r="M47" s="960">
        <f t="shared" ref="M47:R47" si="8">SUM(M34)+SUM(M45:M46)</f>
        <v>0</v>
      </c>
      <c r="N47" s="960">
        <f>SUM(N34)+SUM(N45:N46)</f>
        <v>0</v>
      </c>
      <c r="O47" s="960">
        <f t="shared" si="8"/>
        <v>0</v>
      </c>
      <c r="P47" s="960">
        <f t="shared" si="8"/>
        <v>0</v>
      </c>
      <c r="Q47" s="960">
        <f t="shared" si="8"/>
        <v>0</v>
      </c>
      <c r="R47" s="961">
        <f t="shared" si="8"/>
        <v>0</v>
      </c>
      <c r="S47" s="890"/>
    </row>
    <row r="48" spans="2:19" ht="13.5" customHeight="1">
      <c r="B48" s="889"/>
      <c r="C48" s="1619" t="s">
        <v>3806</v>
      </c>
      <c r="D48" s="1049"/>
      <c r="E48" s="1049"/>
      <c r="F48" s="958"/>
      <c r="G48" s="958"/>
      <c r="H48" s="958"/>
      <c r="I48" s="958"/>
      <c r="J48" s="958"/>
      <c r="K48" s="958"/>
      <c r="L48" s="958"/>
      <c r="M48" s="958"/>
      <c r="N48" s="958"/>
      <c r="O48" s="958"/>
      <c r="P48" s="958"/>
      <c r="Q48" s="958"/>
      <c r="R48" s="959"/>
      <c r="S48" s="890"/>
    </row>
    <row r="49" spans="2:19" ht="13.5" customHeight="1">
      <c r="B49" s="889"/>
      <c r="C49" s="1617" t="s">
        <v>3807</v>
      </c>
      <c r="D49" s="1615">
        <f>SUM(D50:D54)</f>
        <v>0</v>
      </c>
      <c r="E49" s="1615">
        <f>SUM(E50:E54)</f>
        <v>0</v>
      </c>
      <c r="F49" s="952">
        <f>SUM(F50:F54)</f>
        <v>0</v>
      </c>
      <c r="G49" s="952">
        <f>SUM(G50:G54)</f>
        <v>0</v>
      </c>
      <c r="H49" s="952">
        <f t="shared" ref="H49:Q49" si="9">SUM(H50:H54)</f>
        <v>0</v>
      </c>
      <c r="I49" s="952">
        <f t="shared" si="9"/>
        <v>0</v>
      </c>
      <c r="J49" s="952">
        <f t="shared" si="9"/>
        <v>0</v>
      </c>
      <c r="K49" s="952">
        <f t="shared" si="9"/>
        <v>0</v>
      </c>
      <c r="L49" s="952">
        <f t="shared" si="9"/>
        <v>0</v>
      </c>
      <c r="M49" s="952">
        <f t="shared" si="9"/>
        <v>0</v>
      </c>
      <c r="N49" s="952">
        <f>SUM(N50:N54)</f>
        <v>0</v>
      </c>
      <c r="O49" s="952">
        <f t="shared" si="9"/>
        <v>0</v>
      </c>
      <c r="P49" s="952">
        <f t="shared" si="9"/>
        <v>0</v>
      </c>
      <c r="Q49" s="952">
        <f t="shared" si="9"/>
        <v>0</v>
      </c>
      <c r="R49" s="953">
        <f>SUM(R50:R54)</f>
        <v>0</v>
      </c>
      <c r="S49" s="890"/>
    </row>
    <row r="50" spans="2:19" ht="13.5" customHeight="1">
      <c r="B50" s="889"/>
      <c r="C50" s="936" t="s">
        <v>3808</v>
      </c>
      <c r="D50" s="1108"/>
      <c r="E50" s="1108"/>
      <c r="F50" s="962"/>
      <c r="G50" s="962"/>
      <c r="H50" s="962"/>
      <c r="I50" s="962"/>
      <c r="J50" s="962"/>
      <c r="K50" s="962"/>
      <c r="L50" s="962"/>
      <c r="M50" s="962"/>
      <c r="N50" s="962"/>
      <c r="O50" s="962"/>
      <c r="P50" s="962"/>
      <c r="Q50" s="962"/>
      <c r="R50" s="963"/>
      <c r="S50" s="890"/>
    </row>
    <row r="51" spans="2:19" ht="13.5" customHeight="1">
      <c r="B51" s="889"/>
      <c r="C51" s="936" t="s">
        <v>3809</v>
      </c>
      <c r="D51" s="1108"/>
      <c r="E51" s="1108"/>
      <c r="F51" s="962"/>
      <c r="G51" s="962"/>
      <c r="H51" s="962"/>
      <c r="I51" s="962"/>
      <c r="J51" s="962"/>
      <c r="K51" s="962"/>
      <c r="L51" s="962"/>
      <c r="M51" s="962"/>
      <c r="N51" s="962"/>
      <c r="O51" s="962"/>
      <c r="P51" s="962"/>
      <c r="Q51" s="962"/>
      <c r="R51" s="963"/>
      <c r="S51" s="890"/>
    </row>
    <row r="52" spans="2:19" ht="13.5" customHeight="1">
      <c r="B52" s="889"/>
      <c r="C52" s="936" t="s">
        <v>3810</v>
      </c>
      <c r="D52" s="1108"/>
      <c r="E52" s="1108"/>
      <c r="F52" s="962"/>
      <c r="G52" s="962"/>
      <c r="H52" s="962"/>
      <c r="I52" s="962"/>
      <c r="J52" s="962"/>
      <c r="K52" s="962"/>
      <c r="L52" s="962"/>
      <c r="M52" s="962"/>
      <c r="N52" s="962"/>
      <c r="O52" s="962"/>
      <c r="P52" s="962"/>
      <c r="Q52" s="962"/>
      <c r="R52" s="963"/>
      <c r="S52" s="890"/>
    </row>
    <row r="53" spans="2:19" ht="13.5" customHeight="1">
      <c r="B53" s="889"/>
      <c r="C53" s="936" t="s">
        <v>3811</v>
      </c>
      <c r="D53" s="1108"/>
      <c r="E53" s="1108"/>
      <c r="F53" s="962"/>
      <c r="G53" s="962"/>
      <c r="H53" s="962"/>
      <c r="I53" s="962"/>
      <c r="J53" s="962"/>
      <c r="K53" s="962"/>
      <c r="L53" s="962"/>
      <c r="M53" s="962"/>
      <c r="N53" s="962"/>
      <c r="O53" s="962"/>
      <c r="P53" s="962"/>
      <c r="Q53" s="962"/>
      <c r="R53" s="963"/>
      <c r="S53" s="890"/>
    </row>
    <row r="54" spans="2:19" ht="13.5" customHeight="1">
      <c r="B54" s="889"/>
      <c r="C54" s="936" t="s">
        <v>3812</v>
      </c>
      <c r="D54" s="1110"/>
      <c r="E54" s="1110"/>
      <c r="F54" s="1050"/>
      <c r="G54" s="1050"/>
      <c r="H54" s="1050"/>
      <c r="I54" s="1050"/>
      <c r="J54" s="1050"/>
      <c r="K54" s="1050"/>
      <c r="L54" s="1050"/>
      <c r="M54" s="1050"/>
      <c r="N54" s="1050"/>
      <c r="O54" s="1050"/>
      <c r="P54" s="1050"/>
      <c r="Q54" s="1050"/>
      <c r="R54" s="1051"/>
      <c r="S54" s="890"/>
    </row>
    <row r="55" spans="2:19" ht="13.5" customHeight="1">
      <c r="B55" s="889"/>
      <c r="C55" s="1617" t="s">
        <v>3813</v>
      </c>
      <c r="D55" s="1627">
        <f>SUM(D56:D65)</f>
        <v>0</v>
      </c>
      <c r="E55" s="1632">
        <f>SUM(E56:E65)</f>
        <v>0</v>
      </c>
      <c r="F55" s="1628">
        <f>SUM(F56:F65)</f>
        <v>0</v>
      </c>
      <c r="G55" s="1628">
        <f>SUM(G56:G65)</f>
        <v>0</v>
      </c>
      <c r="H55" s="1628">
        <f>SUM(H56:H65)</f>
        <v>0</v>
      </c>
      <c r="I55" s="1628">
        <f t="shared" ref="I55:Q55" si="10">SUM(I56:I65)</f>
        <v>0</v>
      </c>
      <c r="J55" s="1628">
        <f t="shared" si="10"/>
        <v>0</v>
      </c>
      <c r="K55" s="1628">
        <f t="shared" si="10"/>
        <v>0</v>
      </c>
      <c r="L55" s="1628">
        <f>SUM(L56:L65)</f>
        <v>0</v>
      </c>
      <c r="M55" s="1628">
        <f t="shared" si="10"/>
        <v>0</v>
      </c>
      <c r="N55" s="1628">
        <f t="shared" si="10"/>
        <v>0</v>
      </c>
      <c r="O55" s="1628">
        <f t="shared" si="10"/>
        <v>0</v>
      </c>
      <c r="P55" s="1628">
        <f t="shared" si="10"/>
        <v>0</v>
      </c>
      <c r="Q55" s="1628">
        <f t="shared" si="10"/>
        <v>0</v>
      </c>
      <c r="R55" s="1629">
        <f>SUM(R56:R65)</f>
        <v>0</v>
      </c>
      <c r="S55" s="890"/>
    </row>
    <row r="56" spans="2:19" ht="13.5" customHeight="1">
      <c r="B56" s="889"/>
      <c r="C56" s="936" t="s">
        <v>3814</v>
      </c>
      <c r="D56" s="1626"/>
      <c r="E56" s="1626"/>
      <c r="F56" s="1622"/>
      <c r="G56" s="1622"/>
      <c r="H56" s="1622"/>
      <c r="I56" s="1622"/>
      <c r="J56" s="1622"/>
      <c r="K56" s="1622"/>
      <c r="L56" s="1622"/>
      <c r="M56" s="1622"/>
      <c r="N56" s="1622"/>
      <c r="O56" s="1622"/>
      <c r="P56" s="1622"/>
      <c r="Q56" s="1622"/>
      <c r="R56" s="1623"/>
      <c r="S56" s="890"/>
    </row>
    <row r="57" spans="2:19" ht="13.5" customHeight="1">
      <c r="B57" s="889"/>
      <c r="C57" s="936" t="s">
        <v>3815</v>
      </c>
      <c r="D57" s="1108"/>
      <c r="E57" s="1108"/>
      <c r="F57" s="962"/>
      <c r="G57" s="962"/>
      <c r="H57" s="962"/>
      <c r="I57" s="962"/>
      <c r="J57" s="962"/>
      <c r="K57" s="962"/>
      <c r="L57" s="962"/>
      <c r="M57" s="962"/>
      <c r="N57" s="962"/>
      <c r="O57" s="962"/>
      <c r="P57" s="962"/>
      <c r="Q57" s="962"/>
      <c r="R57" s="963"/>
      <c r="S57" s="890"/>
    </row>
    <row r="58" spans="2:19" ht="13.5" customHeight="1">
      <c r="B58" s="889"/>
      <c r="C58" s="936" t="s">
        <v>4719</v>
      </c>
      <c r="D58" s="1108"/>
      <c r="E58" s="1108"/>
      <c r="F58" s="962"/>
      <c r="G58" s="962"/>
      <c r="H58" s="962"/>
      <c r="I58" s="962"/>
      <c r="J58" s="962"/>
      <c r="K58" s="962"/>
      <c r="L58" s="962"/>
      <c r="M58" s="962"/>
      <c r="N58" s="962"/>
      <c r="O58" s="962"/>
      <c r="P58" s="962"/>
      <c r="Q58" s="962"/>
      <c r="R58" s="963"/>
      <c r="S58" s="890"/>
    </row>
    <row r="59" spans="2:19" ht="13.5" customHeight="1">
      <c r="B59" s="889"/>
      <c r="C59" s="936" t="s">
        <v>779</v>
      </c>
      <c r="D59" s="1108"/>
      <c r="E59" s="1108"/>
      <c r="F59" s="962"/>
      <c r="G59" s="962"/>
      <c r="H59" s="962"/>
      <c r="I59" s="962"/>
      <c r="J59" s="962"/>
      <c r="K59" s="962"/>
      <c r="L59" s="962"/>
      <c r="M59" s="962"/>
      <c r="N59" s="962"/>
      <c r="O59" s="962"/>
      <c r="P59" s="962"/>
      <c r="Q59" s="962"/>
      <c r="R59" s="963"/>
      <c r="S59" s="890"/>
    </row>
    <row r="60" spans="2:19" ht="13.5" customHeight="1">
      <c r="B60" s="889"/>
      <c r="C60" s="936" t="s">
        <v>3809</v>
      </c>
      <c r="D60" s="1108"/>
      <c r="E60" s="1108"/>
      <c r="F60" s="962"/>
      <c r="G60" s="962"/>
      <c r="H60" s="962"/>
      <c r="I60" s="962"/>
      <c r="J60" s="962"/>
      <c r="K60" s="962"/>
      <c r="L60" s="962"/>
      <c r="M60" s="962"/>
      <c r="N60" s="962"/>
      <c r="O60" s="962"/>
      <c r="P60" s="962"/>
      <c r="Q60" s="962"/>
      <c r="R60" s="963"/>
      <c r="S60" s="890"/>
    </row>
    <row r="61" spans="2:19" ht="13.5" customHeight="1">
      <c r="B61" s="889"/>
      <c r="C61" s="936" t="s">
        <v>3812</v>
      </c>
      <c r="D61" s="1108"/>
      <c r="E61" s="1108"/>
      <c r="F61" s="962"/>
      <c r="G61" s="962"/>
      <c r="H61" s="962"/>
      <c r="I61" s="962"/>
      <c r="J61" s="962"/>
      <c r="K61" s="962"/>
      <c r="L61" s="962"/>
      <c r="M61" s="962"/>
      <c r="N61" s="962"/>
      <c r="O61" s="962"/>
      <c r="P61" s="962"/>
      <c r="Q61" s="962"/>
      <c r="R61" s="963"/>
      <c r="S61" s="890"/>
    </row>
    <row r="62" spans="2:19" ht="13.5" customHeight="1">
      <c r="B62" s="889"/>
      <c r="C62" s="936" t="s">
        <v>4721</v>
      </c>
      <c r="D62" s="1108"/>
      <c r="E62" s="1108"/>
      <c r="F62" s="962"/>
      <c r="G62" s="962"/>
      <c r="H62" s="962"/>
      <c r="I62" s="962"/>
      <c r="J62" s="962"/>
      <c r="K62" s="962"/>
      <c r="L62" s="962"/>
      <c r="M62" s="962"/>
      <c r="N62" s="962"/>
      <c r="O62" s="962"/>
      <c r="P62" s="962"/>
      <c r="Q62" s="962"/>
      <c r="R62" s="963"/>
      <c r="S62" s="890"/>
    </row>
    <row r="63" spans="2:19" ht="13.5" customHeight="1">
      <c r="B63" s="889"/>
      <c r="C63" s="936" t="s">
        <v>3816</v>
      </c>
      <c r="D63" s="1108"/>
      <c r="E63" s="1108"/>
      <c r="F63" s="962"/>
      <c r="G63" s="962"/>
      <c r="H63" s="962"/>
      <c r="I63" s="962"/>
      <c r="J63" s="962"/>
      <c r="K63" s="962"/>
      <c r="L63" s="962"/>
      <c r="M63" s="962"/>
      <c r="N63" s="962"/>
      <c r="O63" s="962"/>
      <c r="P63" s="962"/>
      <c r="Q63" s="962"/>
      <c r="R63" s="963"/>
      <c r="S63" s="890"/>
    </row>
    <row r="64" spans="2:19" ht="13.5" customHeight="1">
      <c r="B64" s="889"/>
      <c r="C64" s="936" t="s">
        <v>3817</v>
      </c>
      <c r="D64" s="1108"/>
      <c r="E64" s="1108"/>
      <c r="F64" s="962"/>
      <c r="G64" s="962"/>
      <c r="H64" s="962"/>
      <c r="I64" s="962"/>
      <c r="J64" s="962"/>
      <c r="K64" s="962"/>
      <c r="L64" s="962"/>
      <c r="M64" s="962"/>
      <c r="N64" s="962"/>
      <c r="O64" s="962"/>
      <c r="P64" s="962"/>
      <c r="Q64" s="962"/>
      <c r="R64" s="963"/>
      <c r="S64" s="890"/>
    </row>
    <row r="65" spans="2:19" ht="13.5" customHeight="1">
      <c r="B65" s="889"/>
      <c r="C65" s="938" t="s">
        <v>3818</v>
      </c>
      <c r="D65" s="1110"/>
      <c r="E65" s="1110"/>
      <c r="F65" s="1050"/>
      <c r="G65" s="1050"/>
      <c r="H65" s="1050"/>
      <c r="I65" s="1050"/>
      <c r="J65" s="1050"/>
      <c r="K65" s="1050"/>
      <c r="L65" s="1050"/>
      <c r="M65" s="1050"/>
      <c r="N65" s="1050"/>
      <c r="O65" s="1050"/>
      <c r="P65" s="1050"/>
      <c r="Q65" s="1050"/>
      <c r="R65" s="1051"/>
      <c r="S65" s="890"/>
    </row>
    <row r="66" spans="2:19" ht="13.5" customHeight="1">
      <c r="B66" s="889"/>
      <c r="C66" s="1122" t="s">
        <v>3819</v>
      </c>
      <c r="D66" s="1614">
        <f>SUM(D49,D55)</f>
        <v>0</v>
      </c>
      <c r="E66" s="1614">
        <f t="shared" ref="E66:L66" si="11">SUM(E49,E55)</f>
        <v>0</v>
      </c>
      <c r="F66" s="960">
        <f t="shared" si="11"/>
        <v>0</v>
      </c>
      <c r="G66" s="960">
        <f t="shared" si="11"/>
        <v>0</v>
      </c>
      <c r="H66" s="960">
        <f t="shared" si="11"/>
        <v>0</v>
      </c>
      <c r="I66" s="960">
        <f t="shared" si="11"/>
        <v>0</v>
      </c>
      <c r="J66" s="960">
        <f t="shared" si="11"/>
        <v>0</v>
      </c>
      <c r="K66" s="960">
        <f t="shared" si="11"/>
        <v>0</v>
      </c>
      <c r="L66" s="960">
        <f t="shared" si="11"/>
        <v>0</v>
      </c>
      <c r="M66" s="960">
        <f t="shared" ref="M66:R66" si="12">SUM(M49,M55)</f>
        <v>0</v>
      </c>
      <c r="N66" s="960">
        <f t="shared" si="12"/>
        <v>0</v>
      </c>
      <c r="O66" s="960">
        <f t="shared" si="12"/>
        <v>0</v>
      </c>
      <c r="P66" s="960">
        <f t="shared" si="12"/>
        <v>0</v>
      </c>
      <c r="Q66" s="960">
        <f t="shared" si="12"/>
        <v>0</v>
      </c>
      <c r="R66" s="961">
        <f t="shared" si="12"/>
        <v>0</v>
      </c>
      <c r="S66" s="890"/>
    </row>
    <row r="67" spans="2:19" ht="13.5" customHeight="1">
      <c r="B67" s="889"/>
      <c r="C67" s="1122" t="s">
        <v>3820</v>
      </c>
      <c r="D67" s="1614">
        <f t="shared" ref="D67:L67" si="13">SUM(D47,D66)</f>
        <v>0</v>
      </c>
      <c r="E67" s="1614">
        <f t="shared" si="13"/>
        <v>0</v>
      </c>
      <c r="F67" s="960">
        <f t="shared" si="13"/>
        <v>0</v>
      </c>
      <c r="G67" s="960">
        <f t="shared" si="13"/>
        <v>0</v>
      </c>
      <c r="H67" s="960">
        <f t="shared" si="13"/>
        <v>0</v>
      </c>
      <c r="I67" s="960">
        <f t="shared" si="13"/>
        <v>0</v>
      </c>
      <c r="J67" s="960">
        <f t="shared" si="13"/>
        <v>0</v>
      </c>
      <c r="K67" s="960">
        <f t="shared" si="13"/>
        <v>0</v>
      </c>
      <c r="L67" s="960">
        <f t="shared" si="13"/>
        <v>0</v>
      </c>
      <c r="M67" s="960">
        <f t="shared" ref="M67:R67" si="14">SUM(M47,M66)</f>
        <v>0</v>
      </c>
      <c r="N67" s="960">
        <f t="shared" si="14"/>
        <v>0</v>
      </c>
      <c r="O67" s="960">
        <f t="shared" si="14"/>
        <v>0</v>
      </c>
      <c r="P67" s="960">
        <f t="shared" si="14"/>
        <v>0</v>
      </c>
      <c r="Q67" s="960">
        <f t="shared" si="14"/>
        <v>0</v>
      </c>
      <c r="R67" s="961">
        <f t="shared" si="14"/>
        <v>0</v>
      </c>
      <c r="S67" s="890"/>
    </row>
    <row r="68" spans="2:19" ht="9.9499999999999993" customHeight="1">
      <c r="B68" s="889"/>
      <c r="C68" s="949"/>
      <c r="D68" s="949"/>
      <c r="E68" s="949"/>
      <c r="F68" s="948"/>
      <c r="G68" s="948"/>
      <c r="H68" s="948"/>
      <c r="I68" s="948"/>
      <c r="J68" s="947"/>
      <c r="K68" s="947"/>
      <c r="L68" s="947"/>
      <c r="M68" s="947"/>
      <c r="N68" s="947"/>
      <c r="O68" s="947"/>
      <c r="P68" s="947"/>
      <c r="Q68" s="947"/>
      <c r="R68" s="947"/>
      <c r="S68" s="890"/>
    </row>
    <row r="69" spans="2:19" ht="9.9499999999999993" customHeight="1">
      <c r="B69" s="889"/>
      <c r="C69" s="949"/>
      <c r="D69" s="949"/>
      <c r="E69" s="949"/>
      <c r="F69" s="948"/>
      <c r="G69" s="948"/>
      <c r="H69" s="948"/>
      <c r="I69" s="948"/>
      <c r="J69" s="947"/>
      <c r="K69" s="947"/>
      <c r="L69" s="947"/>
      <c r="M69" s="947"/>
      <c r="N69" s="947"/>
      <c r="O69" s="947"/>
      <c r="P69" s="947"/>
      <c r="Q69" s="947"/>
      <c r="R69" s="947"/>
      <c r="S69" s="890"/>
    </row>
    <row r="70" spans="2:19" ht="9.9499999999999993" customHeight="1">
      <c r="B70" s="889"/>
      <c r="C70" s="949"/>
      <c r="D70" s="949"/>
      <c r="E70" s="949"/>
      <c r="F70" s="948"/>
      <c r="G70" s="948"/>
      <c r="H70" s="948"/>
      <c r="I70" s="948"/>
      <c r="J70" s="947"/>
      <c r="K70" s="947"/>
      <c r="L70" s="947"/>
      <c r="M70" s="947"/>
      <c r="N70" s="947"/>
      <c r="O70" s="947"/>
      <c r="P70" s="947"/>
      <c r="Q70" s="947"/>
      <c r="R70" s="947"/>
      <c r="S70" s="890"/>
    </row>
    <row r="71" spans="2:19" ht="9.9499999999999993" customHeight="1">
      <c r="B71" s="889"/>
      <c r="C71" s="949"/>
      <c r="D71" s="949"/>
      <c r="E71" s="949"/>
      <c r="F71" s="948"/>
      <c r="G71" s="948"/>
      <c r="H71" s="948"/>
      <c r="I71" s="948"/>
      <c r="J71" s="947"/>
      <c r="K71" s="947"/>
      <c r="L71" s="947"/>
      <c r="M71" s="947"/>
      <c r="N71" s="947"/>
      <c r="O71" s="947"/>
      <c r="P71" s="947"/>
      <c r="Q71" s="947"/>
      <c r="R71" s="947"/>
      <c r="S71" s="890"/>
    </row>
    <row r="72" spans="2:19" ht="9.9499999999999993" customHeight="1">
      <c r="B72" s="889"/>
      <c r="C72" s="949"/>
      <c r="D72" s="949"/>
      <c r="E72" s="949"/>
      <c r="F72" s="948"/>
      <c r="G72" s="948"/>
      <c r="H72" s="948"/>
      <c r="I72" s="948"/>
      <c r="J72" s="947"/>
      <c r="K72" s="947"/>
      <c r="L72" s="947"/>
      <c r="M72" s="947"/>
      <c r="N72" s="947"/>
      <c r="O72" s="947"/>
      <c r="P72" s="947"/>
      <c r="Q72" s="947"/>
      <c r="R72" s="947"/>
      <c r="S72" s="890"/>
    </row>
    <row r="73" spans="2:19" ht="9.9499999999999993" customHeight="1">
      <c r="B73" s="889"/>
      <c r="C73" s="949"/>
      <c r="D73" s="949"/>
      <c r="E73" s="949"/>
      <c r="F73" s="948"/>
      <c r="G73" s="948"/>
      <c r="H73" s="948"/>
      <c r="I73" s="948"/>
      <c r="J73" s="947"/>
      <c r="K73" s="947"/>
      <c r="L73" s="947"/>
      <c r="M73" s="947"/>
      <c r="N73" s="947"/>
      <c r="O73" s="947"/>
      <c r="P73" s="947"/>
      <c r="Q73" s="947"/>
      <c r="R73" s="947"/>
      <c r="S73" s="890"/>
    </row>
    <row r="74" spans="2:19" ht="9.9499999999999993" customHeight="1">
      <c r="B74" s="889"/>
      <c r="C74" s="949"/>
      <c r="D74" s="949"/>
      <c r="E74" s="949"/>
      <c r="F74" s="948"/>
      <c r="G74" s="948"/>
      <c r="H74" s="948"/>
      <c r="I74" s="948"/>
      <c r="J74" s="947"/>
      <c r="K74" s="947"/>
      <c r="L74" s="947"/>
      <c r="M74" s="947"/>
      <c r="N74" s="947"/>
      <c r="O74" s="947"/>
      <c r="P74" s="947"/>
      <c r="Q74" s="947"/>
      <c r="R74" s="947"/>
      <c r="S74" s="890"/>
    </row>
    <row r="75" spans="2:19" ht="9.9499999999999993" customHeight="1">
      <c r="B75" s="889"/>
      <c r="C75" s="949"/>
      <c r="D75" s="949"/>
      <c r="E75" s="949"/>
      <c r="F75" s="948"/>
      <c r="G75" s="948"/>
      <c r="H75" s="948"/>
      <c r="I75" s="948"/>
      <c r="J75" s="947"/>
      <c r="K75" s="947"/>
      <c r="L75" s="947"/>
      <c r="M75" s="947"/>
      <c r="N75" s="947"/>
      <c r="O75" s="947"/>
      <c r="P75" s="947"/>
      <c r="Q75" s="947"/>
      <c r="R75" s="947"/>
      <c r="S75" s="890"/>
    </row>
    <row r="76" spans="2:19" ht="9.9499999999999993" customHeight="1">
      <c r="B76" s="889"/>
      <c r="C76" s="949"/>
      <c r="D76" s="949"/>
      <c r="E76" s="949"/>
      <c r="F76" s="948"/>
      <c r="G76" s="948"/>
      <c r="H76" s="948"/>
      <c r="I76" s="948"/>
      <c r="J76" s="947"/>
      <c r="K76" s="947"/>
      <c r="L76" s="947"/>
      <c r="M76" s="947"/>
      <c r="N76" s="947"/>
      <c r="O76" s="947"/>
      <c r="P76" s="947"/>
      <c r="Q76" s="947"/>
      <c r="R76" s="947"/>
      <c r="S76" s="890"/>
    </row>
    <row r="77" spans="2:19" ht="9.9499999999999993" customHeight="1">
      <c r="B77" s="889"/>
      <c r="C77" s="949"/>
      <c r="D77" s="949"/>
      <c r="E77" s="949"/>
      <c r="F77" s="948"/>
      <c r="G77" s="948"/>
      <c r="H77" s="948"/>
      <c r="I77" s="948"/>
      <c r="J77" s="947"/>
      <c r="K77" s="947"/>
      <c r="L77" s="947"/>
      <c r="M77" s="947"/>
      <c r="N77" s="947"/>
      <c r="O77" s="947"/>
      <c r="P77" s="947"/>
      <c r="Q77" s="947"/>
      <c r="R77" s="947"/>
      <c r="S77" s="890"/>
    </row>
    <row r="78" spans="2:19" ht="9.9499999999999993" customHeight="1">
      <c r="B78" s="889"/>
      <c r="C78" s="949"/>
      <c r="D78" s="949"/>
      <c r="E78" s="949"/>
      <c r="F78" s="948"/>
      <c r="G78" s="948"/>
      <c r="H78" s="948"/>
      <c r="I78" s="948"/>
      <c r="J78" s="947"/>
      <c r="K78" s="947"/>
      <c r="L78" s="947"/>
      <c r="M78" s="947"/>
      <c r="N78" s="947"/>
      <c r="O78" s="947"/>
      <c r="P78" s="947"/>
      <c r="Q78" s="947"/>
      <c r="R78" s="947"/>
      <c r="S78" s="890"/>
    </row>
    <row r="79" spans="2:19" ht="9.9499999999999993" customHeight="1">
      <c r="B79" s="889"/>
      <c r="C79" s="949"/>
      <c r="D79" s="949"/>
      <c r="E79" s="949"/>
      <c r="F79" s="948"/>
      <c r="G79" s="948"/>
      <c r="H79" s="948"/>
      <c r="I79" s="948"/>
      <c r="J79" s="947"/>
      <c r="K79" s="947"/>
      <c r="L79" s="947"/>
      <c r="M79" s="947"/>
      <c r="N79" s="947"/>
      <c r="O79" s="947"/>
      <c r="P79" s="947"/>
      <c r="Q79" s="947"/>
      <c r="R79" s="947"/>
      <c r="S79" s="890"/>
    </row>
    <row r="80" spans="2:19" ht="9.9499999999999993" customHeight="1">
      <c r="B80" s="889"/>
      <c r="C80" s="949"/>
      <c r="D80" s="949"/>
      <c r="E80" s="949"/>
      <c r="F80" s="948"/>
      <c r="G80" s="948"/>
      <c r="H80" s="948"/>
      <c r="I80" s="948"/>
      <c r="J80" s="947"/>
      <c r="K80" s="947"/>
      <c r="L80" s="947"/>
      <c r="M80" s="947"/>
      <c r="N80" s="947"/>
      <c r="O80" s="947"/>
      <c r="P80" s="947"/>
      <c r="Q80" s="947"/>
      <c r="R80" s="947"/>
      <c r="S80" s="890"/>
    </row>
    <row r="81" spans="2:19" ht="9.9499999999999993" customHeight="1">
      <c r="B81" s="889"/>
      <c r="C81" s="949"/>
      <c r="D81" s="949"/>
      <c r="E81" s="949"/>
      <c r="F81" s="948"/>
      <c r="G81" s="948"/>
      <c r="H81" s="948"/>
      <c r="I81" s="948"/>
      <c r="J81" s="947"/>
      <c r="K81" s="947"/>
      <c r="L81" s="947"/>
      <c r="M81" s="947"/>
      <c r="N81" s="947"/>
      <c r="O81" s="947"/>
      <c r="P81" s="947"/>
      <c r="Q81" s="947"/>
      <c r="R81" s="947"/>
      <c r="S81" s="890"/>
    </row>
    <row r="82" spans="2:19" ht="9.9499999999999993" customHeight="1">
      <c r="B82" s="889"/>
      <c r="C82" s="949"/>
      <c r="D82" s="949"/>
      <c r="E82" s="949"/>
      <c r="F82" s="948"/>
      <c r="G82" s="948"/>
      <c r="H82" s="948"/>
      <c r="I82" s="948"/>
      <c r="J82" s="947"/>
      <c r="K82" s="947"/>
      <c r="L82" s="947"/>
      <c r="M82" s="947"/>
      <c r="N82" s="947"/>
      <c r="O82" s="947"/>
      <c r="P82" s="947"/>
      <c r="Q82" s="947"/>
      <c r="R82" s="947"/>
      <c r="S82" s="890"/>
    </row>
    <row r="83" spans="2:19" ht="9.9499999999999993" customHeight="1">
      <c r="B83" s="889"/>
      <c r="C83" s="949"/>
      <c r="D83" s="949"/>
      <c r="E83" s="949"/>
      <c r="F83" s="948"/>
      <c r="G83" s="948"/>
      <c r="H83" s="948"/>
      <c r="I83" s="948"/>
      <c r="J83" s="947"/>
      <c r="K83" s="947"/>
      <c r="L83" s="947"/>
      <c r="M83" s="947"/>
      <c r="N83" s="947"/>
      <c r="O83" s="947"/>
      <c r="P83" s="947"/>
      <c r="Q83" s="947"/>
      <c r="R83" s="947"/>
      <c r="S83" s="890"/>
    </row>
    <row r="84" spans="2:19" ht="9.9499999999999993" customHeight="1">
      <c r="B84" s="889"/>
      <c r="C84" s="949"/>
      <c r="D84" s="949"/>
      <c r="E84" s="949"/>
      <c r="F84" s="948"/>
      <c r="G84" s="948"/>
      <c r="H84" s="948"/>
      <c r="I84" s="948"/>
      <c r="J84" s="947"/>
      <c r="K84" s="947"/>
      <c r="L84" s="947"/>
      <c r="M84" s="947"/>
      <c r="N84" s="947"/>
      <c r="O84" s="947"/>
      <c r="P84" s="947"/>
      <c r="Q84" s="947"/>
      <c r="R84" s="947"/>
      <c r="S84" s="890"/>
    </row>
    <row r="85" spans="2:19" ht="9.9499999999999993" customHeight="1">
      <c r="B85" s="889"/>
      <c r="C85" s="949"/>
      <c r="D85" s="949"/>
      <c r="E85" s="949"/>
      <c r="F85" s="948"/>
      <c r="G85" s="948"/>
      <c r="H85" s="948"/>
      <c r="I85" s="948"/>
      <c r="J85" s="947"/>
      <c r="K85" s="947"/>
      <c r="L85" s="947"/>
      <c r="M85" s="947"/>
      <c r="N85" s="947"/>
      <c r="O85" s="947"/>
      <c r="P85" s="947"/>
      <c r="Q85" s="947"/>
      <c r="R85" s="947"/>
      <c r="S85" s="890"/>
    </row>
    <row r="86" spans="2:19" ht="9.9499999999999993" customHeight="1">
      <c r="B86" s="889"/>
      <c r="C86" s="949"/>
      <c r="D86" s="949"/>
      <c r="E86" s="949"/>
      <c r="F86" s="948"/>
      <c r="G86" s="948"/>
      <c r="H86" s="948"/>
      <c r="I86" s="948"/>
      <c r="J86" s="947"/>
      <c r="K86" s="947"/>
      <c r="L86" s="947"/>
      <c r="M86" s="947"/>
      <c r="N86" s="947"/>
      <c r="O86" s="947"/>
      <c r="P86" s="947"/>
      <c r="Q86" s="947"/>
      <c r="R86" s="947"/>
      <c r="S86" s="890"/>
    </row>
    <row r="87" spans="2:19" ht="9.9499999999999993" customHeight="1">
      <c r="B87" s="889"/>
      <c r="C87" s="949"/>
      <c r="D87" s="949"/>
      <c r="E87" s="949"/>
      <c r="F87" s="948"/>
      <c r="G87" s="948"/>
      <c r="H87" s="948"/>
      <c r="I87" s="948"/>
      <c r="J87" s="947"/>
      <c r="K87" s="947"/>
      <c r="L87" s="947"/>
      <c r="M87" s="947"/>
      <c r="N87" s="947"/>
      <c r="O87" s="947"/>
      <c r="P87" s="947"/>
      <c r="Q87" s="947"/>
      <c r="R87" s="947"/>
      <c r="S87" s="890"/>
    </row>
    <row r="88" spans="2:19" ht="9.9499999999999993" customHeight="1">
      <c r="B88" s="889"/>
      <c r="C88" s="949"/>
      <c r="D88" s="949"/>
      <c r="E88" s="949"/>
      <c r="F88" s="948"/>
      <c r="G88" s="948"/>
      <c r="H88" s="948"/>
      <c r="I88" s="948"/>
      <c r="J88" s="947"/>
      <c r="K88" s="947"/>
      <c r="L88" s="947"/>
      <c r="M88" s="947"/>
      <c r="N88" s="947"/>
      <c r="O88" s="947"/>
      <c r="P88" s="947"/>
      <c r="Q88" s="947"/>
      <c r="R88" s="947"/>
      <c r="S88" s="890"/>
    </row>
    <row r="89" spans="2:19" ht="9.9499999999999993" customHeight="1">
      <c r="B89" s="889"/>
      <c r="C89" s="949"/>
      <c r="D89" s="949"/>
      <c r="E89" s="949"/>
      <c r="F89" s="948"/>
      <c r="G89" s="948"/>
      <c r="H89" s="948"/>
      <c r="I89" s="948"/>
      <c r="J89" s="947"/>
      <c r="K89" s="947"/>
      <c r="L89" s="947"/>
      <c r="M89" s="947"/>
      <c r="N89" s="947"/>
      <c r="O89" s="947"/>
      <c r="P89" s="947"/>
      <c r="Q89" s="947"/>
      <c r="R89" s="947"/>
      <c r="S89" s="890"/>
    </row>
    <row r="90" spans="2:19" ht="9.9499999999999993" customHeight="1">
      <c r="B90" s="889"/>
      <c r="C90" s="949"/>
      <c r="D90" s="949"/>
      <c r="E90" s="949"/>
      <c r="F90" s="948"/>
      <c r="G90" s="948"/>
      <c r="H90" s="948"/>
      <c r="I90" s="948"/>
      <c r="J90" s="947"/>
      <c r="K90" s="947"/>
      <c r="L90" s="947"/>
      <c r="M90" s="947"/>
      <c r="N90" s="947"/>
      <c r="O90" s="947"/>
      <c r="P90" s="947"/>
      <c r="Q90" s="947"/>
      <c r="R90" s="947"/>
      <c r="S90" s="890"/>
    </row>
    <row r="91" spans="2:19" ht="9.9499999999999993" customHeight="1">
      <c r="B91" s="889"/>
      <c r="C91" s="949"/>
      <c r="D91" s="949"/>
      <c r="E91" s="949"/>
      <c r="F91" s="948"/>
      <c r="G91" s="948"/>
      <c r="H91" s="948"/>
      <c r="I91" s="948"/>
      <c r="J91" s="947"/>
      <c r="K91" s="947"/>
      <c r="L91" s="947"/>
      <c r="M91" s="947"/>
      <c r="N91" s="947"/>
      <c r="O91" s="947"/>
      <c r="P91" s="947"/>
      <c r="Q91" s="947"/>
      <c r="R91" s="947"/>
      <c r="S91" s="890"/>
    </row>
    <row r="92" spans="2:19" ht="9.9499999999999993" customHeight="1">
      <c r="B92" s="889"/>
      <c r="C92" s="949"/>
      <c r="D92" s="949"/>
      <c r="E92" s="949"/>
      <c r="F92" s="948"/>
      <c r="G92" s="948"/>
      <c r="H92" s="948"/>
      <c r="I92" s="948"/>
      <c r="J92" s="947"/>
      <c r="K92" s="947"/>
      <c r="L92" s="947"/>
      <c r="M92" s="947"/>
      <c r="N92" s="947"/>
      <c r="O92" s="947"/>
      <c r="P92" s="947"/>
      <c r="Q92" s="947"/>
      <c r="R92" s="947"/>
      <c r="S92" s="890"/>
    </row>
    <row r="93" spans="2:19" ht="9.9499999999999993" customHeight="1">
      <c r="B93" s="889"/>
      <c r="C93" s="949"/>
      <c r="D93" s="949"/>
      <c r="E93" s="949"/>
      <c r="F93" s="948"/>
      <c r="G93" s="948"/>
      <c r="H93" s="948"/>
      <c r="I93" s="948"/>
      <c r="J93" s="947"/>
      <c r="K93" s="947"/>
      <c r="L93" s="947"/>
      <c r="M93" s="947"/>
      <c r="N93" s="947"/>
      <c r="O93" s="947"/>
      <c r="P93" s="947"/>
      <c r="Q93" s="947"/>
      <c r="R93" s="947"/>
      <c r="S93" s="890"/>
    </row>
    <row r="94" spans="2:19" ht="9.9499999999999993" customHeight="1">
      <c r="B94" s="889"/>
      <c r="C94" s="949"/>
      <c r="D94" s="949"/>
      <c r="E94" s="949"/>
      <c r="F94" s="948"/>
      <c r="G94" s="948"/>
      <c r="H94" s="948"/>
      <c r="I94" s="948"/>
      <c r="J94" s="947"/>
      <c r="K94" s="947"/>
      <c r="L94" s="947"/>
      <c r="M94" s="947"/>
      <c r="N94" s="947"/>
      <c r="O94" s="947"/>
      <c r="P94" s="947"/>
      <c r="Q94" s="947"/>
      <c r="R94" s="947"/>
      <c r="S94" s="890"/>
    </row>
    <row r="95" spans="2:19" ht="9.9499999999999993" customHeight="1">
      <c r="B95" s="889"/>
      <c r="C95" s="949"/>
      <c r="D95" s="949"/>
      <c r="E95" s="949"/>
      <c r="F95" s="948"/>
      <c r="G95" s="948"/>
      <c r="H95" s="948"/>
      <c r="I95" s="948"/>
      <c r="J95" s="947"/>
      <c r="K95" s="947"/>
      <c r="L95" s="947"/>
      <c r="M95" s="947"/>
      <c r="N95" s="947"/>
      <c r="O95" s="947"/>
      <c r="P95" s="947"/>
      <c r="Q95" s="947"/>
      <c r="R95" s="947"/>
      <c r="S95" s="890"/>
    </row>
    <row r="96" spans="2:19" ht="9.9499999999999993" customHeight="1">
      <c r="B96" s="889"/>
      <c r="C96" s="949"/>
      <c r="D96" s="949"/>
      <c r="E96" s="949"/>
      <c r="F96" s="948"/>
      <c r="G96" s="948"/>
      <c r="H96" s="948"/>
      <c r="I96" s="948"/>
      <c r="J96" s="947"/>
      <c r="K96" s="947"/>
      <c r="L96" s="947"/>
      <c r="M96" s="947"/>
      <c r="N96" s="947"/>
      <c r="O96" s="947"/>
      <c r="P96" s="947"/>
      <c r="Q96" s="947"/>
      <c r="R96" s="947"/>
      <c r="S96" s="890"/>
    </row>
    <row r="97" spans="2:19" ht="9.9499999999999993" customHeight="1">
      <c r="B97" s="889"/>
      <c r="C97" s="949"/>
      <c r="D97" s="949"/>
      <c r="E97" s="949"/>
      <c r="F97" s="948"/>
      <c r="G97" s="948"/>
      <c r="H97" s="948"/>
      <c r="I97" s="948"/>
      <c r="J97" s="947"/>
      <c r="K97" s="947"/>
      <c r="L97" s="947"/>
      <c r="M97" s="947"/>
      <c r="N97" s="947"/>
      <c r="O97" s="947"/>
      <c r="P97" s="947"/>
      <c r="Q97" s="947"/>
      <c r="R97" s="947"/>
      <c r="S97" s="890"/>
    </row>
    <row r="98" spans="2:19" ht="9.9499999999999993" customHeight="1">
      <c r="B98" s="889"/>
      <c r="C98" s="949"/>
      <c r="D98" s="949"/>
      <c r="E98" s="949"/>
      <c r="F98" s="948"/>
      <c r="G98" s="948"/>
      <c r="H98" s="948"/>
      <c r="I98" s="948"/>
      <c r="J98" s="947"/>
      <c r="K98" s="947"/>
      <c r="L98" s="947"/>
      <c r="M98" s="947"/>
      <c r="N98" s="947"/>
      <c r="O98" s="947"/>
      <c r="P98" s="947"/>
      <c r="Q98" s="947"/>
      <c r="R98" s="947"/>
      <c r="S98" s="890"/>
    </row>
    <row r="99" spans="2:19" ht="9.9499999999999993" customHeight="1">
      <c r="B99" s="889"/>
      <c r="C99" s="949"/>
      <c r="D99" s="949"/>
      <c r="E99" s="949"/>
      <c r="F99" s="948"/>
      <c r="G99" s="948"/>
      <c r="H99" s="948"/>
      <c r="I99" s="948"/>
      <c r="J99" s="947"/>
      <c r="K99" s="947"/>
      <c r="L99" s="947"/>
      <c r="M99" s="947"/>
      <c r="N99" s="947"/>
      <c r="O99" s="947"/>
      <c r="P99" s="947"/>
      <c r="Q99" s="947"/>
      <c r="R99" s="947"/>
      <c r="S99" s="890"/>
    </row>
    <row r="100" spans="2:19" ht="9.9499999999999993" customHeight="1">
      <c r="B100" s="889"/>
      <c r="C100" s="949"/>
      <c r="D100" s="949"/>
      <c r="E100" s="949"/>
      <c r="F100" s="948"/>
      <c r="G100" s="948"/>
      <c r="H100" s="948"/>
      <c r="I100" s="948"/>
      <c r="J100" s="947"/>
      <c r="K100" s="947"/>
      <c r="L100" s="947"/>
      <c r="M100" s="947"/>
      <c r="N100" s="947"/>
      <c r="O100" s="947"/>
      <c r="P100" s="947"/>
      <c r="Q100" s="947"/>
      <c r="R100" s="947"/>
      <c r="S100" s="890"/>
    </row>
    <row r="101" spans="2:19" ht="9.9499999999999993" customHeight="1">
      <c r="B101" s="889"/>
      <c r="C101" s="949"/>
      <c r="D101" s="949"/>
      <c r="E101" s="949"/>
      <c r="F101" s="948"/>
      <c r="G101" s="948"/>
      <c r="H101" s="948"/>
      <c r="I101" s="948"/>
      <c r="J101" s="947"/>
      <c r="K101" s="947"/>
      <c r="L101" s="947"/>
      <c r="M101" s="947"/>
      <c r="N101" s="947"/>
      <c r="O101" s="947"/>
      <c r="P101" s="947"/>
      <c r="Q101" s="947"/>
      <c r="R101" s="947"/>
      <c r="S101" s="890"/>
    </row>
    <row r="102" spans="2:19" ht="9.9499999999999993" customHeight="1">
      <c r="B102" s="889"/>
      <c r="C102" s="949"/>
      <c r="D102" s="949"/>
      <c r="E102" s="949"/>
      <c r="F102" s="948"/>
      <c r="G102" s="948"/>
      <c r="H102" s="948"/>
      <c r="I102" s="948"/>
      <c r="J102" s="947"/>
      <c r="K102" s="947"/>
      <c r="L102" s="947"/>
      <c r="M102" s="947"/>
      <c r="N102" s="947"/>
      <c r="O102" s="947"/>
      <c r="P102" s="947"/>
      <c r="Q102" s="947"/>
      <c r="R102" s="947"/>
      <c r="S102" s="890"/>
    </row>
    <row r="103" spans="2:19" ht="9.9499999999999993" customHeight="1">
      <c r="B103" s="889"/>
      <c r="C103" s="949"/>
      <c r="D103" s="949"/>
      <c r="E103" s="949"/>
      <c r="F103" s="948"/>
      <c r="G103" s="948"/>
      <c r="H103" s="948"/>
      <c r="I103" s="948"/>
      <c r="J103" s="947"/>
      <c r="K103" s="947"/>
      <c r="L103" s="947"/>
      <c r="M103" s="947"/>
      <c r="N103" s="947"/>
      <c r="O103" s="947"/>
      <c r="P103" s="947"/>
      <c r="Q103" s="947"/>
      <c r="R103" s="947"/>
      <c r="S103" s="890"/>
    </row>
    <row r="104" spans="2:19" ht="9.9499999999999993" customHeight="1">
      <c r="B104" s="889"/>
      <c r="C104" s="949"/>
      <c r="D104" s="949"/>
      <c r="E104" s="949"/>
      <c r="F104" s="948"/>
      <c r="G104" s="948"/>
      <c r="H104" s="948"/>
      <c r="I104" s="948"/>
      <c r="J104" s="947"/>
      <c r="K104" s="947"/>
      <c r="L104" s="947"/>
      <c r="M104" s="947"/>
      <c r="N104" s="947"/>
      <c r="O104" s="947"/>
      <c r="P104" s="947"/>
      <c r="Q104" s="947"/>
      <c r="R104" s="947"/>
      <c r="S104" s="890"/>
    </row>
    <row r="105" spans="2:19" ht="9.9499999999999993" customHeight="1">
      <c r="B105" s="889"/>
      <c r="C105" s="949"/>
      <c r="D105" s="949"/>
      <c r="E105" s="949"/>
      <c r="F105" s="948"/>
      <c r="G105" s="948"/>
      <c r="H105" s="948"/>
      <c r="I105" s="948"/>
      <c r="J105" s="947"/>
      <c r="K105" s="947"/>
      <c r="L105" s="947"/>
      <c r="M105" s="947"/>
      <c r="N105" s="947"/>
      <c r="O105" s="947"/>
      <c r="P105" s="947"/>
      <c r="Q105" s="947"/>
      <c r="R105" s="947"/>
      <c r="S105" s="890"/>
    </row>
    <row r="106" spans="2:19" ht="9.9499999999999993" customHeight="1">
      <c r="B106" s="889"/>
      <c r="C106" s="949"/>
      <c r="D106" s="949"/>
      <c r="E106" s="949"/>
      <c r="F106" s="948"/>
      <c r="G106" s="948"/>
      <c r="H106" s="948"/>
      <c r="I106" s="948"/>
      <c r="J106" s="947"/>
      <c r="K106" s="947"/>
      <c r="L106" s="947"/>
      <c r="M106" s="947"/>
      <c r="N106" s="947"/>
      <c r="O106" s="947"/>
      <c r="P106" s="947"/>
      <c r="Q106" s="947"/>
      <c r="R106" s="947"/>
      <c r="S106" s="890"/>
    </row>
    <row r="107" spans="2:19" ht="9.9499999999999993" customHeight="1">
      <c r="B107" s="889"/>
      <c r="C107" s="949"/>
      <c r="D107" s="949"/>
      <c r="E107" s="949"/>
      <c r="F107" s="948"/>
      <c r="G107" s="948"/>
      <c r="H107" s="948"/>
      <c r="I107" s="948"/>
      <c r="J107" s="947"/>
      <c r="K107" s="947"/>
      <c r="L107" s="947"/>
      <c r="M107" s="947"/>
      <c r="N107" s="947"/>
      <c r="O107" s="947"/>
      <c r="P107" s="947"/>
      <c r="Q107" s="947"/>
      <c r="R107" s="947"/>
      <c r="S107" s="890"/>
    </row>
    <row r="108" spans="2:19" ht="9.9499999999999993" customHeight="1">
      <c r="B108" s="889"/>
      <c r="C108" s="949"/>
      <c r="D108" s="949"/>
      <c r="E108" s="949"/>
      <c r="F108" s="948"/>
      <c r="G108" s="948"/>
      <c r="H108" s="948"/>
      <c r="I108" s="948"/>
      <c r="J108" s="947"/>
      <c r="K108" s="947"/>
      <c r="L108" s="947"/>
      <c r="M108" s="947"/>
      <c r="N108" s="947"/>
      <c r="O108" s="947"/>
      <c r="P108" s="947"/>
      <c r="Q108" s="947"/>
      <c r="R108" s="947"/>
      <c r="S108" s="890"/>
    </row>
    <row r="109" spans="2:19" ht="9.9499999999999993" customHeight="1">
      <c r="B109" s="889"/>
      <c r="C109" s="949"/>
      <c r="D109" s="949"/>
      <c r="E109" s="949"/>
      <c r="F109" s="948"/>
      <c r="G109" s="948"/>
      <c r="H109" s="948"/>
      <c r="I109" s="948"/>
      <c r="J109" s="947"/>
      <c r="K109" s="947"/>
      <c r="L109" s="947"/>
      <c r="M109" s="947"/>
      <c r="N109" s="947"/>
      <c r="O109" s="947"/>
      <c r="P109" s="947"/>
      <c r="Q109" s="947"/>
      <c r="R109" s="947"/>
      <c r="S109" s="890"/>
    </row>
    <row r="110" spans="2:19" ht="9.9499999999999993" customHeight="1">
      <c r="B110" s="889"/>
      <c r="C110" s="949"/>
      <c r="D110" s="949"/>
      <c r="E110" s="949"/>
      <c r="F110" s="948"/>
      <c r="G110" s="948"/>
      <c r="H110" s="948"/>
      <c r="I110" s="948"/>
      <c r="J110" s="947"/>
      <c r="K110" s="947"/>
      <c r="L110" s="947"/>
      <c r="M110" s="947"/>
      <c r="N110" s="947"/>
      <c r="O110" s="947"/>
      <c r="P110" s="947"/>
      <c r="Q110" s="947"/>
      <c r="R110" s="947"/>
      <c r="S110" s="890"/>
    </row>
    <row r="111" spans="2:19" ht="9.9499999999999993" customHeight="1">
      <c r="B111" s="889"/>
      <c r="C111" s="949"/>
      <c r="D111" s="949"/>
      <c r="E111" s="949"/>
      <c r="F111" s="948"/>
      <c r="G111" s="948"/>
      <c r="H111" s="948"/>
      <c r="I111" s="948"/>
      <c r="J111" s="947"/>
      <c r="K111" s="947"/>
      <c r="L111" s="947"/>
      <c r="M111" s="947"/>
      <c r="N111" s="947"/>
      <c r="O111" s="947"/>
      <c r="P111" s="947"/>
      <c r="Q111" s="947"/>
      <c r="R111" s="947"/>
      <c r="S111" s="890"/>
    </row>
    <row r="112" spans="2:19" ht="9.9499999999999993" customHeight="1">
      <c r="B112" s="889"/>
      <c r="C112" s="949"/>
      <c r="D112" s="949"/>
      <c r="E112" s="949"/>
      <c r="F112" s="948"/>
      <c r="G112" s="948"/>
      <c r="H112" s="948"/>
      <c r="I112" s="948"/>
      <c r="J112" s="947"/>
      <c r="K112" s="947"/>
      <c r="L112" s="947"/>
      <c r="M112" s="947"/>
      <c r="N112" s="947"/>
      <c r="O112" s="947"/>
      <c r="P112" s="947"/>
      <c r="Q112" s="947"/>
      <c r="R112" s="947"/>
      <c r="S112" s="890"/>
    </row>
    <row r="113" spans="2:19" ht="9.9499999999999993" customHeight="1">
      <c r="B113" s="889"/>
      <c r="C113" s="949"/>
      <c r="D113" s="949"/>
      <c r="E113" s="949"/>
      <c r="F113" s="948"/>
      <c r="G113" s="948"/>
      <c r="H113" s="948"/>
      <c r="I113" s="948"/>
      <c r="J113" s="947"/>
      <c r="K113" s="947"/>
      <c r="L113" s="947"/>
      <c r="M113" s="947"/>
      <c r="N113" s="947"/>
      <c r="O113" s="947"/>
      <c r="P113" s="947"/>
      <c r="Q113" s="947"/>
      <c r="R113" s="947"/>
      <c r="S113" s="890"/>
    </row>
    <row r="114" spans="2:19" ht="9.9499999999999993" customHeight="1">
      <c r="B114" s="889"/>
      <c r="C114" s="949"/>
      <c r="D114" s="949"/>
      <c r="E114" s="949"/>
      <c r="F114" s="948"/>
      <c r="G114" s="948"/>
      <c r="H114" s="948"/>
      <c r="I114" s="948"/>
      <c r="J114" s="947"/>
      <c r="K114" s="947"/>
      <c r="L114" s="947"/>
      <c r="M114" s="947"/>
      <c r="N114" s="947"/>
      <c r="O114" s="947"/>
      <c r="P114" s="947"/>
      <c r="Q114" s="947"/>
      <c r="R114" s="947"/>
      <c r="S114" s="890"/>
    </row>
    <row r="115" spans="2:19" ht="9.9499999999999993" customHeight="1">
      <c r="B115" s="889"/>
      <c r="C115" s="949"/>
      <c r="D115" s="949"/>
      <c r="E115" s="949"/>
      <c r="F115" s="948"/>
      <c r="G115" s="948"/>
      <c r="H115" s="948"/>
      <c r="I115" s="948"/>
      <c r="J115" s="947"/>
      <c r="K115" s="947"/>
      <c r="L115" s="947"/>
      <c r="M115" s="947"/>
      <c r="N115" s="947"/>
      <c r="O115" s="947"/>
      <c r="P115" s="947"/>
      <c r="Q115" s="947"/>
      <c r="R115" s="947"/>
      <c r="S115" s="890"/>
    </row>
    <row r="116" spans="2:19" ht="9.9499999999999993" customHeight="1">
      <c r="B116" s="889"/>
      <c r="C116" s="946"/>
      <c r="D116" s="946"/>
      <c r="E116" s="946"/>
      <c r="F116" s="945"/>
      <c r="G116" s="945"/>
      <c r="H116" s="945"/>
      <c r="I116" s="945"/>
      <c r="J116" s="944"/>
      <c r="K116" s="944"/>
      <c r="L116" s="944"/>
      <c r="M116" s="945"/>
      <c r="N116" s="944"/>
      <c r="O116" s="944"/>
      <c r="P116" s="944"/>
      <c r="Q116" s="944"/>
      <c r="R116" s="944"/>
      <c r="S116" s="890"/>
    </row>
    <row r="117" spans="2:19" ht="9.9499999999999993" customHeight="1">
      <c r="B117" s="889"/>
      <c r="C117" s="946"/>
      <c r="D117" s="946"/>
      <c r="E117" s="946"/>
      <c r="F117" s="945"/>
      <c r="G117" s="945"/>
      <c r="H117" s="945"/>
      <c r="I117" s="945"/>
      <c r="J117" s="944"/>
      <c r="K117" s="944"/>
      <c r="L117" s="944"/>
      <c r="M117" s="945"/>
      <c r="N117" s="944"/>
      <c r="O117" s="944"/>
      <c r="P117" s="944"/>
      <c r="Q117" s="944"/>
      <c r="R117" s="944"/>
      <c r="S117" s="890"/>
    </row>
    <row r="118" spans="2:19" ht="9.9499999999999993" customHeight="1">
      <c r="B118" s="889"/>
      <c r="C118" s="946"/>
      <c r="D118" s="946"/>
      <c r="E118" s="946"/>
      <c r="F118" s="945"/>
      <c r="G118" s="945"/>
      <c r="H118" s="945"/>
      <c r="I118" s="945"/>
      <c r="J118" s="944"/>
      <c r="K118" s="944"/>
      <c r="L118" s="944"/>
      <c r="M118" s="945"/>
      <c r="N118" s="944"/>
      <c r="O118" s="944"/>
      <c r="P118" s="944"/>
      <c r="Q118" s="944"/>
      <c r="R118" s="944"/>
      <c r="S118" s="890"/>
    </row>
    <row r="119" spans="2:19" ht="9.9499999999999993" customHeight="1">
      <c r="B119" s="889"/>
      <c r="C119" s="946"/>
      <c r="D119" s="946"/>
      <c r="E119" s="946"/>
      <c r="F119" s="945"/>
      <c r="G119" s="945"/>
      <c r="H119" s="945"/>
      <c r="I119" s="945"/>
      <c r="J119" s="944"/>
      <c r="K119" s="944"/>
      <c r="L119" s="944"/>
      <c r="M119" s="945"/>
      <c r="N119" s="944"/>
      <c r="O119" s="944"/>
      <c r="P119" s="944"/>
      <c r="Q119" s="944"/>
      <c r="R119" s="944"/>
      <c r="S119" s="890"/>
    </row>
    <row r="120" spans="2:19" ht="9.9499999999999993" customHeight="1">
      <c r="B120" s="889"/>
      <c r="C120" s="946"/>
      <c r="D120" s="946"/>
      <c r="E120" s="946"/>
      <c r="F120" s="945"/>
      <c r="G120" s="945"/>
      <c r="H120" s="945"/>
      <c r="I120" s="945"/>
      <c r="J120" s="944"/>
      <c r="K120" s="944"/>
      <c r="L120" s="944"/>
      <c r="M120" s="945"/>
      <c r="N120" s="944"/>
      <c r="O120" s="944"/>
      <c r="P120" s="944"/>
      <c r="Q120" s="944"/>
      <c r="R120" s="944"/>
      <c r="S120" s="890"/>
    </row>
    <row r="121" spans="2:19" ht="9.9499999999999993" customHeight="1">
      <c r="B121" s="889"/>
      <c r="C121" s="946"/>
      <c r="D121" s="946"/>
      <c r="E121" s="946"/>
      <c r="F121" s="945"/>
      <c r="G121" s="945"/>
      <c r="H121" s="945"/>
      <c r="I121" s="945"/>
      <c r="J121" s="944"/>
      <c r="K121" s="944"/>
      <c r="L121" s="944"/>
      <c r="M121" s="945"/>
      <c r="N121" s="944"/>
      <c r="O121" s="944"/>
      <c r="P121" s="944"/>
      <c r="Q121" s="944"/>
      <c r="R121" s="944"/>
      <c r="S121" s="890"/>
    </row>
    <row r="122" spans="2:19" ht="9.9499999999999993" customHeight="1">
      <c r="B122" s="889"/>
      <c r="C122" s="946"/>
      <c r="D122" s="946"/>
      <c r="E122" s="946"/>
      <c r="F122" s="945"/>
      <c r="G122" s="945"/>
      <c r="H122" s="945"/>
      <c r="I122" s="945"/>
      <c r="J122" s="944"/>
      <c r="K122" s="944"/>
      <c r="L122" s="944"/>
      <c r="M122" s="945"/>
      <c r="N122" s="944"/>
      <c r="O122" s="944"/>
      <c r="P122" s="944"/>
      <c r="Q122" s="944"/>
      <c r="R122" s="944"/>
      <c r="S122" s="890"/>
    </row>
    <row r="123" spans="2:19" ht="9.9499999999999993" customHeight="1">
      <c r="B123" s="889"/>
      <c r="C123" s="946"/>
      <c r="D123" s="946"/>
      <c r="E123" s="946"/>
      <c r="F123" s="945"/>
      <c r="G123" s="945"/>
      <c r="H123" s="945"/>
      <c r="I123" s="945"/>
      <c r="J123" s="944"/>
      <c r="K123" s="944"/>
      <c r="L123" s="944"/>
      <c r="M123" s="945"/>
      <c r="N123" s="944"/>
      <c r="O123" s="944"/>
      <c r="P123" s="944"/>
      <c r="Q123" s="944"/>
      <c r="R123" s="944"/>
      <c r="S123" s="890"/>
    </row>
    <row r="124" spans="2:19" ht="9.9499999999999993" customHeight="1">
      <c r="B124" s="889"/>
      <c r="C124" s="946"/>
      <c r="D124" s="946"/>
      <c r="E124" s="946"/>
      <c r="F124" s="945"/>
      <c r="G124" s="945"/>
      <c r="H124" s="945"/>
      <c r="I124" s="945"/>
      <c r="J124" s="944"/>
      <c r="K124" s="944"/>
      <c r="L124" s="944"/>
      <c r="M124" s="945"/>
      <c r="N124" s="944"/>
      <c r="O124" s="944"/>
      <c r="P124" s="944"/>
      <c r="Q124" s="944"/>
      <c r="R124" s="944"/>
      <c r="S124" s="890"/>
    </row>
    <row r="125" spans="2:19" ht="9.9499999999999993" customHeight="1">
      <c r="B125" s="889"/>
      <c r="C125" s="946"/>
      <c r="D125" s="946"/>
      <c r="E125" s="946"/>
      <c r="F125" s="945"/>
      <c r="G125" s="945"/>
      <c r="H125" s="945"/>
      <c r="I125" s="945"/>
      <c r="J125" s="944"/>
      <c r="K125" s="944"/>
      <c r="L125" s="944"/>
      <c r="M125" s="945"/>
      <c r="N125" s="944"/>
      <c r="O125" s="944"/>
      <c r="P125" s="944"/>
      <c r="Q125" s="944"/>
      <c r="R125" s="944"/>
      <c r="S125" s="890"/>
    </row>
    <row r="126" spans="2:19">
      <c r="B126" s="889"/>
      <c r="C126" s="944"/>
      <c r="D126" s="944"/>
      <c r="E126" s="944"/>
      <c r="F126" s="945"/>
      <c r="G126" s="945"/>
      <c r="H126" s="945"/>
      <c r="I126" s="945"/>
      <c r="J126" s="944"/>
      <c r="K126" s="944"/>
      <c r="L126" s="944"/>
      <c r="M126" s="945"/>
      <c r="N126" s="944"/>
      <c r="O126" s="944"/>
      <c r="P126" s="944"/>
      <c r="Q126" s="944"/>
      <c r="R126" s="944"/>
      <c r="S126" s="890"/>
    </row>
    <row r="127" spans="2:19">
      <c r="B127" s="889"/>
      <c r="C127" s="944"/>
      <c r="D127" s="944"/>
      <c r="E127" s="944"/>
      <c r="F127" s="945"/>
      <c r="G127" s="945"/>
      <c r="H127" s="945"/>
      <c r="I127" s="945"/>
      <c r="J127" s="944"/>
      <c r="K127" s="944"/>
      <c r="L127" s="944"/>
      <c r="M127" s="945"/>
      <c r="N127" s="944"/>
      <c r="O127" s="944"/>
      <c r="P127" s="944"/>
      <c r="Q127" s="944"/>
      <c r="R127" s="944"/>
      <c r="S127" s="890"/>
    </row>
    <row r="128" spans="2:19">
      <c r="B128" s="895"/>
      <c r="C128" s="950"/>
      <c r="D128" s="950"/>
      <c r="E128" s="950"/>
      <c r="F128" s="951"/>
      <c r="G128" s="951"/>
      <c r="H128" s="951"/>
      <c r="I128" s="951"/>
      <c r="J128" s="950"/>
      <c r="K128" s="950"/>
      <c r="L128" s="950"/>
      <c r="M128" s="951"/>
      <c r="N128" s="950"/>
      <c r="O128" s="950"/>
      <c r="P128" s="950"/>
      <c r="Q128" s="950"/>
      <c r="R128" s="950"/>
      <c r="S128" s="898"/>
    </row>
    <row r="130" spans="2:19" ht="11.25">
      <c r="B130" s="906" t="s">
        <v>4338</v>
      </c>
      <c r="C130" s="907"/>
      <c r="D130" s="907"/>
      <c r="E130" s="907"/>
      <c r="F130" s="907"/>
      <c r="G130" s="907"/>
      <c r="H130" s="907"/>
      <c r="I130" s="907"/>
      <c r="J130" s="907"/>
      <c r="K130" s="907"/>
      <c r="L130" s="907"/>
      <c r="M130" s="907"/>
      <c r="N130" s="907"/>
      <c r="O130" s="907"/>
      <c r="P130" s="907"/>
      <c r="Q130" s="1541"/>
      <c r="R130" s="1541"/>
      <c r="S130" s="1543"/>
    </row>
    <row r="131" spans="2:19" ht="6.75" customHeight="1">
      <c r="B131" s="836"/>
      <c r="C131" s="759"/>
      <c r="D131" s="759"/>
      <c r="E131" s="759"/>
      <c r="F131" s="745"/>
      <c r="G131" s="745"/>
      <c r="H131" s="745"/>
      <c r="I131" s="745"/>
      <c r="J131" s="734"/>
      <c r="K131" s="734"/>
      <c r="L131" s="734"/>
      <c r="M131" s="734"/>
      <c r="N131" s="738"/>
      <c r="O131" s="154"/>
      <c r="P131" s="837"/>
      <c r="Q131" s="440"/>
      <c r="R131" s="440"/>
      <c r="S131" s="43"/>
    </row>
    <row r="132" spans="2:19" ht="11.25">
      <c r="B132" s="964"/>
      <c r="C132" s="730">
        <f>'F1'!$K$17</f>
        <v>0</v>
      </c>
      <c r="D132" s="730"/>
      <c r="E132" s="730"/>
      <c r="F132" s="730"/>
      <c r="G132" s="730"/>
      <c r="H132" s="730"/>
      <c r="I132" s="730"/>
      <c r="J132" s="730"/>
      <c r="K132" s="730"/>
      <c r="L132" s="730"/>
      <c r="M132" s="730"/>
      <c r="N132" s="730"/>
      <c r="O132" s="730"/>
      <c r="P132" s="730"/>
      <c r="Q132" s="877"/>
      <c r="R132" s="877"/>
      <c r="S132" s="858"/>
    </row>
    <row r="133" spans="2:19" ht="11.25" customHeight="1"/>
    <row r="134" spans="2:19" ht="12.75">
      <c r="S134" s="901" t="s">
        <v>5427</v>
      </c>
    </row>
  </sheetData>
  <sheetProtection password="99F3" sheet="1" objects="1" scenarios="1" formatCells="0" formatColumns="0" formatRows="0"/>
  <phoneticPr fontId="46" type="noConversion"/>
  <pageMargins left="0.75" right="0.75" top="1" bottom="1" header="0.5" footer="0.5"/>
  <pageSetup paperSize="9" scale="42"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1">
    <tabColor indexed="10"/>
    <pageSetUpPr fitToPage="1"/>
  </sheetPr>
  <dimension ref="B2:R46"/>
  <sheetViews>
    <sheetView showGridLines="0" view="pageBreakPreview" topLeftCell="A3" zoomScale="75" zoomScaleNormal="100" zoomScaleSheetLayoutView="75" workbookViewId="0">
      <selection activeCell="C30" sqref="C30"/>
    </sheetView>
  </sheetViews>
  <sheetFormatPr defaultRowHeight="12.75"/>
  <cols>
    <col min="1" max="1" width="2" customWidth="1"/>
    <col min="2" max="2" width="2.140625" customWidth="1"/>
    <col min="3" max="3" width="44.85546875" customWidth="1"/>
    <col min="4" max="7" width="10.7109375" customWidth="1"/>
    <col min="8" max="17" width="10.28515625" customWidth="1"/>
    <col min="18" max="18" width="3.28515625" customWidth="1"/>
    <col min="19" max="19" width="2.85546875" customWidth="1"/>
  </cols>
  <sheetData>
    <row r="2" spans="2:18">
      <c r="B2" s="746"/>
      <c r="C2" s="747"/>
      <c r="D2" s="747"/>
      <c r="E2" s="747"/>
      <c r="F2" s="747"/>
      <c r="G2" s="747"/>
      <c r="H2" s="747"/>
      <c r="I2" s="747"/>
      <c r="J2" s="747"/>
      <c r="K2" s="747"/>
      <c r="L2" s="747"/>
      <c r="M2" s="747"/>
      <c r="N2" s="747"/>
      <c r="O2" s="747"/>
      <c r="P2" s="747"/>
      <c r="Q2" s="747"/>
      <c r="R2" s="748"/>
    </row>
    <row r="3" spans="2:18" ht="24" customHeight="1">
      <c r="B3" s="749"/>
      <c r="C3" s="653" t="s">
        <v>2858</v>
      </c>
      <c r="D3" s="654"/>
      <c r="E3" s="654"/>
      <c r="F3" s="654"/>
      <c r="G3" s="654"/>
      <c r="H3" s="654"/>
      <c r="I3" s="654"/>
      <c r="J3" s="654"/>
      <c r="K3" s="654"/>
      <c r="L3" s="654"/>
      <c r="M3" s="655"/>
      <c r="N3" s="655"/>
      <c r="O3" s="655"/>
      <c r="P3" s="655"/>
      <c r="Q3" s="656"/>
      <c r="R3" s="750"/>
    </row>
    <row r="4" spans="2:18">
      <c r="B4" s="749"/>
      <c r="C4" s="902"/>
      <c r="D4" s="902"/>
      <c r="E4" s="902"/>
      <c r="F4" s="902"/>
      <c r="G4" s="902"/>
      <c r="H4" s="902"/>
      <c r="I4" s="902"/>
      <c r="J4" s="902"/>
      <c r="K4" s="902"/>
      <c r="L4" s="902"/>
      <c r="M4" s="475"/>
      <c r="N4" s="475"/>
      <c r="O4" s="475"/>
      <c r="P4" s="475"/>
      <c r="Q4" s="475"/>
      <c r="R4" s="750"/>
    </row>
    <row r="5" spans="2:18" ht="27.75">
      <c r="B5" s="749"/>
      <c r="C5" s="475"/>
      <c r="D5" s="475"/>
      <c r="E5" s="475"/>
      <c r="F5" s="475"/>
      <c r="G5" s="475"/>
      <c r="H5" s="919" t="s">
        <v>2851</v>
      </c>
      <c r="I5" s="475"/>
      <c r="J5" s="475"/>
      <c r="K5" s="903"/>
      <c r="L5" s="903"/>
      <c r="M5" s="475"/>
      <c r="N5" s="475"/>
      <c r="O5" s="475"/>
      <c r="P5" s="475"/>
      <c r="Q5" s="787" t="s">
        <v>2487</v>
      </c>
      <c r="R5" s="750"/>
    </row>
    <row r="6" spans="2:18" ht="24">
      <c r="B6" s="749"/>
      <c r="C6" s="648" t="s">
        <v>718</v>
      </c>
      <c r="D6" s="649" t="s">
        <v>2856</v>
      </c>
      <c r="E6" s="648">
        <f>H6-3</f>
        <v>-3</v>
      </c>
      <c r="F6" s="648">
        <f>H6-2</f>
        <v>-2</v>
      </c>
      <c r="G6" s="648">
        <f>H6-1</f>
        <v>-1</v>
      </c>
      <c r="H6" s="648" t="str">
        <f>IF('F1'!AP37="","0",YEAR('F1'!AP37))</f>
        <v>0</v>
      </c>
      <c r="I6" s="648">
        <f t="shared" ref="I6:Q6" si="0">H6+1</f>
        <v>1</v>
      </c>
      <c r="J6" s="648">
        <f t="shared" si="0"/>
        <v>2</v>
      </c>
      <c r="K6" s="648">
        <f t="shared" si="0"/>
        <v>3</v>
      </c>
      <c r="L6" s="648">
        <f t="shared" si="0"/>
        <v>4</v>
      </c>
      <c r="M6" s="648">
        <f t="shared" si="0"/>
        <v>5</v>
      </c>
      <c r="N6" s="648">
        <f t="shared" si="0"/>
        <v>6</v>
      </c>
      <c r="O6" s="648">
        <f t="shared" si="0"/>
        <v>7</v>
      </c>
      <c r="P6" s="648">
        <f t="shared" si="0"/>
        <v>8</v>
      </c>
      <c r="Q6" s="648">
        <f t="shared" si="0"/>
        <v>9</v>
      </c>
      <c r="R6" s="750"/>
    </row>
    <row r="7" spans="2:18">
      <c r="B7" s="749"/>
      <c r="C7" s="429" t="s">
        <v>3104</v>
      </c>
      <c r="D7" s="395">
        <v>62219</v>
      </c>
      <c r="E7" s="416"/>
      <c r="F7" s="414"/>
      <c r="G7" s="417"/>
      <c r="H7" s="416"/>
      <c r="I7" s="414"/>
      <c r="J7" s="417"/>
      <c r="K7" s="414"/>
      <c r="L7" s="416"/>
      <c r="M7" s="414"/>
      <c r="N7" s="414"/>
      <c r="O7" s="417"/>
      <c r="P7" s="414"/>
      <c r="Q7" s="418"/>
      <c r="R7" s="750"/>
    </row>
    <row r="8" spans="2:18">
      <c r="B8" s="749"/>
      <c r="C8" s="430" t="s">
        <v>3105</v>
      </c>
      <c r="D8" s="396">
        <v>632</v>
      </c>
      <c r="E8" s="420"/>
      <c r="F8" s="420"/>
      <c r="G8" s="420"/>
      <c r="H8" s="420"/>
      <c r="I8" s="420"/>
      <c r="J8" s="420"/>
      <c r="K8" s="420"/>
      <c r="L8" s="420"/>
      <c r="M8" s="420"/>
      <c r="N8" s="420"/>
      <c r="O8" s="420"/>
      <c r="P8" s="420"/>
      <c r="Q8" s="419"/>
      <c r="R8" s="750"/>
    </row>
    <row r="9" spans="2:18">
      <c r="B9" s="749"/>
      <c r="C9" s="430" t="s">
        <v>3106</v>
      </c>
      <c r="D9" s="396">
        <v>64</v>
      </c>
      <c r="E9" s="420"/>
      <c r="F9" s="420"/>
      <c r="G9" s="420"/>
      <c r="H9" s="420"/>
      <c r="I9" s="420"/>
      <c r="J9" s="420"/>
      <c r="K9" s="420"/>
      <c r="L9" s="420"/>
      <c r="M9" s="420"/>
      <c r="N9" s="420"/>
      <c r="O9" s="420"/>
      <c r="P9" s="420"/>
      <c r="Q9" s="419"/>
      <c r="R9" s="750"/>
    </row>
    <row r="10" spans="2:18">
      <c r="B10" s="749"/>
      <c r="C10" s="430" t="s">
        <v>3107</v>
      </c>
      <c r="D10" s="396">
        <v>66</v>
      </c>
      <c r="E10" s="420"/>
      <c r="F10" s="420"/>
      <c r="G10" s="420"/>
      <c r="H10" s="420"/>
      <c r="I10" s="420"/>
      <c r="J10" s="420"/>
      <c r="K10" s="420"/>
      <c r="L10" s="420"/>
      <c r="M10" s="420"/>
      <c r="N10" s="420"/>
      <c r="O10" s="420"/>
      <c r="P10" s="420"/>
      <c r="Q10" s="419"/>
      <c r="R10" s="750"/>
    </row>
    <row r="11" spans="2:18">
      <c r="B11" s="749"/>
      <c r="C11" s="430" t="s">
        <v>3108</v>
      </c>
      <c r="D11" s="396">
        <v>67</v>
      </c>
      <c r="E11" s="420"/>
      <c r="F11" s="419"/>
      <c r="G11" s="415"/>
      <c r="H11" s="420"/>
      <c r="I11" s="419"/>
      <c r="J11" s="415"/>
      <c r="K11" s="419"/>
      <c r="L11" s="420"/>
      <c r="M11" s="419"/>
      <c r="N11" s="419"/>
      <c r="O11" s="415"/>
      <c r="P11" s="419"/>
      <c r="Q11" s="421"/>
      <c r="R11" s="750"/>
    </row>
    <row r="12" spans="2:18">
      <c r="B12" s="749"/>
      <c r="C12" s="430" t="s">
        <v>3109</v>
      </c>
      <c r="D12" s="396">
        <v>681</v>
      </c>
      <c r="E12" s="420"/>
      <c r="F12" s="420"/>
      <c r="G12" s="420"/>
      <c r="H12" s="420"/>
      <c r="I12" s="420"/>
      <c r="J12" s="420"/>
      <c r="K12" s="420"/>
      <c r="L12" s="420"/>
      <c r="M12" s="420"/>
      <c r="N12" s="420"/>
      <c r="O12" s="420"/>
      <c r="P12" s="420"/>
      <c r="Q12" s="419"/>
      <c r="R12" s="750"/>
    </row>
    <row r="13" spans="2:18">
      <c r="B13" s="749"/>
      <c r="C13" s="430" t="s">
        <v>3110</v>
      </c>
      <c r="D13" s="396">
        <v>86</v>
      </c>
      <c r="E13" s="420"/>
      <c r="F13" s="420"/>
      <c r="G13" s="420"/>
      <c r="H13" s="420"/>
      <c r="I13" s="420"/>
      <c r="J13" s="420"/>
      <c r="K13" s="420"/>
      <c r="L13" s="420"/>
      <c r="M13" s="420"/>
      <c r="N13" s="420"/>
      <c r="O13" s="420"/>
      <c r="P13" s="420"/>
      <c r="Q13" s="419"/>
      <c r="R13" s="750"/>
    </row>
    <row r="14" spans="2:18">
      <c r="B14" s="749"/>
      <c r="C14" s="431" t="s">
        <v>3111</v>
      </c>
      <c r="D14" s="396">
        <v>88</v>
      </c>
      <c r="E14" s="420"/>
      <c r="F14" s="420"/>
      <c r="G14" s="420"/>
      <c r="H14" s="420"/>
      <c r="I14" s="420"/>
      <c r="J14" s="420"/>
      <c r="K14" s="420"/>
      <c r="L14" s="420"/>
      <c r="M14" s="420"/>
      <c r="N14" s="420"/>
      <c r="O14" s="420"/>
      <c r="P14" s="420"/>
      <c r="Q14" s="419"/>
      <c r="R14" s="750"/>
    </row>
    <row r="15" spans="2:18">
      <c r="B15" s="749"/>
      <c r="C15" s="650" t="s">
        <v>3112</v>
      </c>
      <c r="D15" s="651"/>
      <c r="E15" s="640">
        <f>SUM(E7:E14)</f>
        <v>0</v>
      </c>
      <c r="F15" s="640">
        <f>SUM(F7:F14)</f>
        <v>0</v>
      </c>
      <c r="G15" s="640">
        <f>SUM(G7:G14)</f>
        <v>0</v>
      </c>
      <c r="H15" s="640">
        <f t="shared" ref="H15:Q15" si="1">SUM(H7:H14)</f>
        <v>0</v>
      </c>
      <c r="I15" s="641">
        <f t="shared" si="1"/>
        <v>0</v>
      </c>
      <c r="J15" s="646">
        <f t="shared" si="1"/>
        <v>0</v>
      </c>
      <c r="K15" s="641">
        <f t="shared" si="1"/>
        <v>0</v>
      </c>
      <c r="L15" s="640">
        <f t="shared" si="1"/>
        <v>0</v>
      </c>
      <c r="M15" s="641">
        <f t="shared" si="1"/>
        <v>0</v>
      </c>
      <c r="N15" s="641">
        <f t="shared" si="1"/>
        <v>0</v>
      </c>
      <c r="O15" s="646">
        <f t="shared" si="1"/>
        <v>0</v>
      </c>
      <c r="P15" s="641">
        <f t="shared" si="1"/>
        <v>0</v>
      </c>
      <c r="Q15" s="647">
        <f t="shared" si="1"/>
        <v>0</v>
      </c>
      <c r="R15" s="750"/>
    </row>
    <row r="16" spans="2:18">
      <c r="B16" s="749"/>
      <c r="C16" s="436" t="s">
        <v>1221</v>
      </c>
      <c r="D16" s="397">
        <v>61</v>
      </c>
      <c r="E16" s="414"/>
      <c r="F16" s="414"/>
      <c r="G16" s="414"/>
      <c r="H16" s="414"/>
      <c r="I16" s="414"/>
      <c r="J16" s="414"/>
      <c r="K16" s="414"/>
      <c r="L16" s="414"/>
      <c r="M16" s="414"/>
      <c r="N16" s="414"/>
      <c r="O16" s="414"/>
      <c r="P16" s="414"/>
      <c r="Q16" s="414"/>
      <c r="R16" s="750"/>
    </row>
    <row r="17" spans="2:18">
      <c r="B17" s="749"/>
      <c r="C17" s="430" t="s">
        <v>3113</v>
      </c>
      <c r="D17" s="397">
        <v>62</v>
      </c>
      <c r="E17" s="645">
        <f>SUM(E18:E21)</f>
        <v>0</v>
      </c>
      <c r="F17" s="645">
        <f>SUM(F18:F21)</f>
        <v>0</v>
      </c>
      <c r="G17" s="645">
        <f>SUM(G18:G21)</f>
        <v>0</v>
      </c>
      <c r="H17" s="645">
        <f t="shared" ref="H17:Q17" si="2">SUM(H18:H21)</f>
        <v>0</v>
      </c>
      <c r="I17" s="645">
        <f t="shared" si="2"/>
        <v>0</v>
      </c>
      <c r="J17" s="645">
        <f t="shared" si="2"/>
        <v>0</v>
      </c>
      <c r="K17" s="645">
        <f t="shared" si="2"/>
        <v>0</v>
      </c>
      <c r="L17" s="645">
        <f t="shared" si="2"/>
        <v>0</v>
      </c>
      <c r="M17" s="645">
        <f t="shared" si="2"/>
        <v>0</v>
      </c>
      <c r="N17" s="645">
        <f t="shared" si="2"/>
        <v>0</v>
      </c>
      <c r="O17" s="645">
        <f t="shared" si="2"/>
        <v>0</v>
      </c>
      <c r="P17" s="645">
        <f t="shared" si="2"/>
        <v>0</v>
      </c>
      <c r="Q17" s="645">
        <f t="shared" si="2"/>
        <v>0</v>
      </c>
      <c r="R17" s="750"/>
    </row>
    <row r="18" spans="2:18">
      <c r="B18" s="749"/>
      <c r="C18" s="431" t="s">
        <v>3114</v>
      </c>
      <c r="D18" s="397">
        <v>621</v>
      </c>
      <c r="E18" s="419"/>
      <c r="F18" s="415"/>
      <c r="G18" s="419"/>
      <c r="H18" s="419"/>
      <c r="I18" s="415"/>
      <c r="J18" s="419"/>
      <c r="K18" s="415"/>
      <c r="L18" s="419"/>
      <c r="M18" s="415"/>
      <c r="N18" s="419"/>
      <c r="O18" s="415"/>
      <c r="P18" s="419"/>
      <c r="Q18" s="424"/>
      <c r="R18" s="750"/>
    </row>
    <row r="19" spans="2:18">
      <c r="B19" s="749"/>
      <c r="C19" s="431" t="s">
        <v>3115</v>
      </c>
      <c r="D19" s="397" t="s">
        <v>1224</v>
      </c>
      <c r="E19" s="419"/>
      <c r="F19" s="419"/>
      <c r="G19" s="419"/>
      <c r="H19" s="419"/>
      <c r="I19" s="419"/>
      <c r="J19" s="419"/>
      <c r="K19" s="419"/>
      <c r="L19" s="419"/>
      <c r="M19" s="419"/>
      <c r="N19" s="419"/>
      <c r="O19" s="419"/>
      <c r="P19" s="419"/>
      <c r="Q19" s="419"/>
      <c r="R19" s="750"/>
    </row>
    <row r="20" spans="2:18">
      <c r="B20" s="749"/>
      <c r="C20" s="431" t="s">
        <v>241</v>
      </c>
      <c r="D20" s="397" t="s">
        <v>1223</v>
      </c>
      <c r="E20" s="419"/>
      <c r="F20" s="415"/>
      <c r="G20" s="419"/>
      <c r="H20" s="419"/>
      <c r="I20" s="415"/>
      <c r="J20" s="419"/>
      <c r="K20" s="415"/>
      <c r="L20" s="419"/>
      <c r="M20" s="415"/>
      <c r="N20" s="419"/>
      <c r="O20" s="415"/>
      <c r="P20" s="419"/>
      <c r="Q20" s="424"/>
      <c r="R20" s="750"/>
    </row>
    <row r="21" spans="2:18">
      <c r="B21" s="749"/>
      <c r="C21" s="431" t="s">
        <v>242</v>
      </c>
      <c r="D21" s="397" t="s">
        <v>1226</v>
      </c>
      <c r="E21" s="419"/>
      <c r="F21" s="419"/>
      <c r="G21" s="419"/>
      <c r="H21" s="419"/>
      <c r="I21" s="419"/>
      <c r="J21" s="419"/>
      <c r="K21" s="419"/>
      <c r="L21" s="419"/>
      <c r="M21" s="419"/>
      <c r="N21" s="419"/>
      <c r="O21" s="419"/>
      <c r="P21" s="419"/>
      <c r="Q21" s="419"/>
      <c r="R21" s="750"/>
    </row>
    <row r="22" spans="2:18" hidden="1">
      <c r="B22" s="749"/>
      <c r="C22" s="432" t="s">
        <v>243</v>
      </c>
      <c r="D22" s="401"/>
      <c r="E22" s="641"/>
      <c r="F22" s="641"/>
      <c r="G22" s="641"/>
      <c r="H22" s="641">
        <f t="shared" ref="H22:Q22" si="3">H16+H17</f>
        <v>0</v>
      </c>
      <c r="I22" s="641">
        <f t="shared" si="3"/>
        <v>0</v>
      </c>
      <c r="J22" s="641">
        <f t="shared" si="3"/>
        <v>0</v>
      </c>
      <c r="K22" s="641">
        <f t="shared" si="3"/>
        <v>0</v>
      </c>
      <c r="L22" s="641">
        <f t="shared" si="3"/>
        <v>0</v>
      </c>
      <c r="M22" s="641">
        <f t="shared" si="3"/>
        <v>0</v>
      </c>
      <c r="N22" s="641">
        <f t="shared" si="3"/>
        <v>0</v>
      </c>
      <c r="O22" s="641">
        <f t="shared" si="3"/>
        <v>0</v>
      </c>
      <c r="P22" s="641">
        <f t="shared" si="3"/>
        <v>0</v>
      </c>
      <c r="Q22" s="641">
        <f t="shared" si="3"/>
        <v>0</v>
      </c>
      <c r="R22" s="750"/>
    </row>
    <row r="23" spans="2:18" hidden="1">
      <c r="B23" s="749"/>
      <c r="C23" s="432" t="s">
        <v>244</v>
      </c>
      <c r="D23" s="398"/>
      <c r="E23" s="641"/>
      <c r="F23" s="641"/>
      <c r="G23" s="641"/>
      <c r="H23" s="641">
        <f t="shared" ref="H23:Q23" si="4">H15+H22</f>
        <v>0</v>
      </c>
      <c r="I23" s="641">
        <f t="shared" si="4"/>
        <v>0</v>
      </c>
      <c r="J23" s="641">
        <f t="shared" si="4"/>
        <v>0</v>
      </c>
      <c r="K23" s="641">
        <f t="shared" si="4"/>
        <v>0</v>
      </c>
      <c r="L23" s="641">
        <f t="shared" si="4"/>
        <v>0</v>
      </c>
      <c r="M23" s="641">
        <f t="shared" si="4"/>
        <v>0</v>
      </c>
      <c r="N23" s="641">
        <f t="shared" si="4"/>
        <v>0</v>
      </c>
      <c r="O23" s="641">
        <f t="shared" si="4"/>
        <v>0</v>
      </c>
      <c r="P23" s="641">
        <f t="shared" si="4"/>
        <v>0</v>
      </c>
      <c r="Q23" s="641">
        <f t="shared" si="4"/>
        <v>0</v>
      </c>
      <c r="R23" s="750"/>
    </row>
    <row r="24" spans="2:18">
      <c r="B24" s="749"/>
      <c r="C24" s="438" t="s">
        <v>245</v>
      </c>
      <c r="D24" s="399"/>
      <c r="E24" s="641">
        <f>'Quadro 9 POC'!E6</f>
        <v>0</v>
      </c>
      <c r="F24" s="641">
        <f>'Quadro 9 POC'!F6</f>
        <v>0</v>
      </c>
      <c r="G24" s="641">
        <f>'Quadro 9 POC'!G6</f>
        <v>0</v>
      </c>
      <c r="H24" s="641">
        <f>'Quadro 9 POC'!H6</f>
        <v>0</v>
      </c>
      <c r="I24" s="641">
        <f>'Quadro 9 POC'!I6</f>
        <v>0</v>
      </c>
      <c r="J24" s="641">
        <f>'Quadro 9 POC'!J6</f>
        <v>0</v>
      </c>
      <c r="K24" s="641">
        <f>'Quadro 9 POC'!K6</f>
        <v>0</v>
      </c>
      <c r="L24" s="641">
        <f>'Quadro 9 POC'!L6</f>
        <v>0</v>
      </c>
      <c r="M24" s="641">
        <f>'Quadro 9 POC'!M6</f>
        <v>0</v>
      </c>
      <c r="N24" s="641">
        <f>'Quadro 9 POC'!N6</f>
        <v>0</v>
      </c>
      <c r="O24" s="641">
        <f>'Quadro 9 POC'!O6</f>
        <v>0</v>
      </c>
      <c r="P24" s="641">
        <f>'Quadro 9 POC'!P6</f>
        <v>0</v>
      </c>
      <c r="Q24" s="641">
        <f>'Quadro 9 POC'!Q6</f>
        <v>0</v>
      </c>
      <c r="R24" s="750"/>
    </row>
    <row r="25" spans="2:18" hidden="1">
      <c r="B25" s="749"/>
      <c r="C25" s="432" t="s">
        <v>117</v>
      </c>
      <c r="D25" s="398"/>
      <c r="E25" s="652"/>
      <c r="F25" s="652"/>
      <c r="G25" s="652"/>
      <c r="H25" s="652" t="e">
        <f t="shared" ref="H25:Q25" si="5">H23/H24</f>
        <v>#DIV/0!</v>
      </c>
      <c r="I25" s="652" t="e">
        <f t="shared" si="5"/>
        <v>#DIV/0!</v>
      </c>
      <c r="J25" s="652" t="e">
        <f t="shared" si="5"/>
        <v>#DIV/0!</v>
      </c>
      <c r="K25" s="652" t="e">
        <f t="shared" si="5"/>
        <v>#DIV/0!</v>
      </c>
      <c r="L25" s="652" t="e">
        <f t="shared" si="5"/>
        <v>#DIV/0!</v>
      </c>
      <c r="M25" s="652" t="e">
        <f t="shared" si="5"/>
        <v>#DIV/0!</v>
      </c>
      <c r="N25" s="652" t="e">
        <f t="shared" si="5"/>
        <v>#DIV/0!</v>
      </c>
      <c r="O25" s="652" t="e">
        <f t="shared" si="5"/>
        <v>#DIV/0!</v>
      </c>
      <c r="P25" s="652" t="e">
        <f t="shared" si="5"/>
        <v>#DIV/0!</v>
      </c>
      <c r="Q25" s="652" t="e">
        <f t="shared" si="5"/>
        <v>#DIV/0!</v>
      </c>
      <c r="R25" s="750"/>
    </row>
    <row r="26" spans="2:18" hidden="1">
      <c r="B26" s="749"/>
      <c r="C26" s="432" t="s">
        <v>2815</v>
      </c>
      <c r="D26" s="473"/>
      <c r="E26" s="474"/>
      <c r="F26" s="474"/>
      <c r="G26" s="474"/>
      <c r="H26" s="474" t="e">
        <f t="shared" ref="H26:Q26" si="6">H22/H24</f>
        <v>#DIV/0!</v>
      </c>
      <c r="I26" s="474" t="e">
        <f t="shared" si="6"/>
        <v>#DIV/0!</v>
      </c>
      <c r="J26" s="474" t="e">
        <f t="shared" si="6"/>
        <v>#DIV/0!</v>
      </c>
      <c r="K26" s="474" t="e">
        <f t="shared" si="6"/>
        <v>#DIV/0!</v>
      </c>
      <c r="L26" s="474" t="e">
        <f t="shared" si="6"/>
        <v>#DIV/0!</v>
      </c>
      <c r="M26" s="474" t="e">
        <f t="shared" si="6"/>
        <v>#DIV/0!</v>
      </c>
      <c r="N26" s="474" t="e">
        <f t="shared" si="6"/>
        <v>#DIV/0!</v>
      </c>
      <c r="O26" s="474" t="e">
        <f t="shared" si="6"/>
        <v>#DIV/0!</v>
      </c>
      <c r="P26" s="474" t="e">
        <f t="shared" si="6"/>
        <v>#DIV/0!</v>
      </c>
      <c r="Q26" s="474" t="e">
        <f t="shared" si="6"/>
        <v>#DIV/0!</v>
      </c>
      <c r="R26" s="750"/>
    </row>
    <row r="27" spans="2:18">
      <c r="B27" s="749"/>
      <c r="C27" s="482"/>
      <c r="D27" s="480"/>
      <c r="E27" s="639"/>
      <c r="F27" s="639"/>
      <c r="G27" s="639"/>
      <c r="H27" s="639"/>
      <c r="I27" s="639"/>
      <c r="J27" s="639"/>
      <c r="K27" s="639"/>
      <c r="L27" s="639"/>
      <c r="M27" s="639"/>
      <c r="N27" s="639"/>
      <c r="O27" s="639"/>
      <c r="P27" s="639"/>
      <c r="Q27" s="639"/>
      <c r="R27" s="750"/>
    </row>
    <row r="28" spans="2:18">
      <c r="B28" s="749"/>
      <c r="C28" s="432" t="s">
        <v>2852</v>
      </c>
      <c r="D28" s="473"/>
      <c r="E28" s="640">
        <f>E7+E8+E9+E14</f>
        <v>0</v>
      </c>
      <c r="F28" s="640">
        <f>F7+F8+F9+F14</f>
        <v>0</v>
      </c>
      <c r="G28" s="640">
        <f>G7+G8+G9+G14</f>
        <v>0</v>
      </c>
      <c r="H28" s="640">
        <f>H7+H8+H9+H14</f>
        <v>0</v>
      </c>
      <c r="I28" s="640">
        <f t="shared" ref="I28:Q28" si="7">I7+I8+I9+I14</f>
        <v>0</v>
      </c>
      <c r="J28" s="640">
        <f t="shared" si="7"/>
        <v>0</v>
      </c>
      <c r="K28" s="640">
        <f t="shared" si="7"/>
        <v>0</v>
      </c>
      <c r="L28" s="640">
        <f t="shared" si="7"/>
        <v>0</v>
      </c>
      <c r="M28" s="640">
        <f t="shared" si="7"/>
        <v>0</v>
      </c>
      <c r="N28" s="640">
        <f t="shared" si="7"/>
        <v>0</v>
      </c>
      <c r="O28" s="640">
        <f t="shared" si="7"/>
        <v>0</v>
      </c>
      <c r="P28" s="640">
        <f t="shared" si="7"/>
        <v>0</v>
      </c>
      <c r="Q28" s="641">
        <f t="shared" si="7"/>
        <v>0</v>
      </c>
      <c r="R28" s="750"/>
    </row>
    <row r="29" spans="2:18">
      <c r="B29" s="749"/>
      <c r="C29" s="475"/>
      <c r="D29" s="475"/>
      <c r="E29" s="475"/>
      <c r="F29" s="475"/>
      <c r="G29" s="475"/>
      <c r="H29" s="475"/>
      <c r="I29" s="475"/>
      <c r="J29" s="475"/>
      <c r="K29" s="475"/>
      <c r="L29" s="475"/>
      <c r="M29" s="475"/>
      <c r="N29" s="475"/>
      <c r="O29" s="475"/>
      <c r="P29" s="475"/>
      <c r="Q29" s="475"/>
      <c r="R29" s="750"/>
    </row>
    <row r="30" spans="2:18">
      <c r="B30" s="749"/>
      <c r="C30" s="432" t="s">
        <v>2853</v>
      </c>
      <c r="D30" s="473"/>
      <c r="E30" s="642"/>
      <c r="F30" s="642"/>
      <c r="G30" s="642"/>
      <c r="H30" s="642"/>
      <c r="I30" s="642"/>
      <c r="J30" s="642"/>
      <c r="K30" s="642"/>
      <c r="L30" s="642"/>
      <c r="M30" s="642"/>
      <c r="N30" s="642"/>
      <c r="O30" s="642"/>
      <c r="P30" s="642"/>
      <c r="Q30" s="643"/>
      <c r="R30" s="750"/>
    </row>
    <row r="31" spans="2:18">
      <c r="B31" s="749"/>
      <c r="C31" s="432" t="s">
        <v>2863</v>
      </c>
      <c r="D31" s="473"/>
      <c r="E31" s="640">
        <f>E7+E8+E9+E13+E14-E30</f>
        <v>0</v>
      </c>
      <c r="F31" s="640">
        <f>F7+F8+F9+F13+F14-F30</f>
        <v>0</v>
      </c>
      <c r="G31" s="640">
        <f>G7+G8+G9+G13+G14-G30</f>
        <v>0</v>
      </c>
      <c r="H31" s="640">
        <f>H7+H8+H9+H13+H14-H30</f>
        <v>0</v>
      </c>
      <c r="I31" s="640">
        <f t="shared" ref="I31:Q31" si="8">I7+I8+I9+I13+I14-I30</f>
        <v>0</v>
      </c>
      <c r="J31" s="640">
        <f t="shared" si="8"/>
        <v>0</v>
      </c>
      <c r="K31" s="640">
        <f t="shared" si="8"/>
        <v>0</v>
      </c>
      <c r="L31" s="640">
        <f t="shared" si="8"/>
        <v>0</v>
      </c>
      <c r="M31" s="640">
        <f t="shared" si="8"/>
        <v>0</v>
      </c>
      <c r="N31" s="640">
        <f t="shared" si="8"/>
        <v>0</v>
      </c>
      <c r="O31" s="640">
        <f t="shared" si="8"/>
        <v>0</v>
      </c>
      <c r="P31" s="640">
        <f t="shared" si="8"/>
        <v>0</v>
      </c>
      <c r="Q31" s="641">
        <f t="shared" si="8"/>
        <v>0</v>
      </c>
      <c r="R31" s="750"/>
    </row>
    <row r="32" spans="2:18">
      <c r="B32" s="749"/>
      <c r="C32" s="432" t="s">
        <v>2854</v>
      </c>
      <c r="D32" s="473"/>
      <c r="E32" s="2064"/>
      <c r="F32" s="2065"/>
      <c r="G32" s="2066"/>
      <c r="H32" s="640">
        <f>H31</f>
        <v>0</v>
      </c>
      <c r="I32" s="640">
        <f t="shared" ref="I32:Q32" si="9">I31+H32</f>
        <v>0</v>
      </c>
      <c r="J32" s="640">
        <f t="shared" si="9"/>
        <v>0</v>
      </c>
      <c r="K32" s="640">
        <f t="shared" si="9"/>
        <v>0</v>
      </c>
      <c r="L32" s="640">
        <f t="shared" si="9"/>
        <v>0</v>
      </c>
      <c r="M32" s="640">
        <f t="shared" si="9"/>
        <v>0</v>
      </c>
      <c r="N32" s="640">
        <f t="shared" si="9"/>
        <v>0</v>
      </c>
      <c r="O32" s="640">
        <f t="shared" si="9"/>
        <v>0</v>
      </c>
      <c r="P32" s="640">
        <f t="shared" si="9"/>
        <v>0</v>
      </c>
      <c r="Q32" s="641">
        <f t="shared" si="9"/>
        <v>0</v>
      </c>
      <c r="R32" s="750"/>
    </row>
    <row r="33" spans="2:18">
      <c r="B33" s="749"/>
      <c r="C33" s="482"/>
      <c r="D33" s="480"/>
      <c r="E33" s="480"/>
      <c r="F33" s="480"/>
      <c r="G33" s="480"/>
      <c r="H33" s="639"/>
      <c r="I33" s="639"/>
      <c r="J33" s="639"/>
      <c r="K33" s="639"/>
      <c r="L33" s="639"/>
      <c r="M33" s="639"/>
      <c r="N33" s="639"/>
      <c r="O33" s="639"/>
      <c r="P33" s="639"/>
      <c r="Q33" s="639"/>
      <c r="R33" s="750"/>
    </row>
    <row r="34" spans="2:18">
      <c r="B34" s="749"/>
      <c r="C34" s="300" t="s">
        <v>246</v>
      </c>
      <c r="D34" s="475"/>
      <c r="E34" s="475"/>
      <c r="F34" s="475"/>
      <c r="G34" s="475"/>
      <c r="H34" s="475"/>
      <c r="I34" s="475"/>
      <c r="J34" s="475"/>
      <c r="K34" s="475"/>
      <c r="L34" s="475"/>
      <c r="M34" s="475"/>
      <c r="N34" s="475"/>
      <c r="O34" s="475"/>
      <c r="P34" s="475"/>
      <c r="Q34" s="475"/>
      <c r="R34" s="750"/>
    </row>
    <row r="35" spans="2:18">
      <c r="B35" s="749"/>
      <c r="C35" s="475" t="s">
        <v>247</v>
      </c>
      <c r="D35" s="475"/>
      <c r="E35" s="475"/>
      <c r="F35" s="475"/>
      <c r="G35" s="475"/>
      <c r="H35" s="475"/>
      <c r="I35" s="475"/>
      <c r="J35" s="475"/>
      <c r="K35" s="475"/>
      <c r="L35" s="475"/>
      <c r="M35" s="475"/>
      <c r="N35" s="475"/>
      <c r="O35" s="475"/>
      <c r="P35" s="475"/>
      <c r="Q35" s="475"/>
      <c r="R35" s="750"/>
    </row>
    <row r="36" spans="2:18">
      <c r="B36" s="749"/>
      <c r="C36" s="475" t="s">
        <v>248</v>
      </c>
      <c r="D36" s="475"/>
      <c r="E36" s="475"/>
      <c r="F36" s="475"/>
      <c r="G36" s="475"/>
      <c r="H36" s="475"/>
      <c r="I36" s="475"/>
      <c r="J36" s="475"/>
      <c r="K36" s="475"/>
      <c r="L36" s="475"/>
      <c r="M36" s="475"/>
      <c r="N36" s="475"/>
      <c r="O36" s="475"/>
      <c r="P36" s="475"/>
      <c r="Q36" s="475"/>
      <c r="R36" s="750"/>
    </row>
    <row r="37" spans="2:18">
      <c r="B37" s="749"/>
      <c r="C37" s="475"/>
      <c r="D37" s="475"/>
      <c r="E37" s="475"/>
      <c r="F37" s="475"/>
      <c r="G37" s="475"/>
      <c r="H37" s="475"/>
      <c r="I37" s="475"/>
      <c r="J37" s="475"/>
      <c r="K37" s="475"/>
      <c r="L37" s="475"/>
      <c r="M37" s="475"/>
      <c r="N37" s="475"/>
      <c r="O37" s="475"/>
      <c r="P37" s="475"/>
      <c r="Q37" s="475"/>
      <c r="R37" s="750"/>
    </row>
    <row r="38" spans="2:18">
      <c r="B38" s="749"/>
      <c r="C38" s="480" t="s">
        <v>2865</v>
      </c>
      <c r="D38" s="475"/>
      <c r="E38" s="475"/>
      <c r="F38" s="475"/>
      <c r="G38" s="475"/>
      <c r="H38" s="475"/>
      <c r="I38" s="475"/>
      <c r="J38" s="475"/>
      <c r="K38" s="475"/>
      <c r="L38" s="475"/>
      <c r="M38" s="475"/>
      <c r="N38" s="475"/>
      <c r="O38" s="475"/>
      <c r="P38" s="475"/>
      <c r="Q38" s="475"/>
      <c r="R38" s="750"/>
    </row>
    <row r="39" spans="2:18">
      <c r="B39" s="749"/>
      <c r="C39" s="475" t="s">
        <v>2864</v>
      </c>
      <c r="D39" s="475"/>
      <c r="E39" s="475"/>
      <c r="F39" s="475"/>
      <c r="G39" s="475"/>
      <c r="H39" s="475"/>
      <c r="I39" s="475"/>
      <c r="J39" s="475"/>
      <c r="K39" s="475"/>
      <c r="L39" s="475"/>
      <c r="M39" s="475"/>
      <c r="N39" s="475"/>
      <c r="O39" s="475"/>
      <c r="P39" s="475"/>
      <c r="Q39" s="475"/>
      <c r="R39" s="750"/>
    </row>
    <row r="40" spans="2:18">
      <c r="B40" s="753"/>
      <c r="C40" s="754"/>
      <c r="D40" s="754"/>
      <c r="E40" s="754"/>
      <c r="F40" s="754"/>
      <c r="G40" s="754"/>
      <c r="H40" s="754"/>
      <c r="I40" s="754"/>
      <c r="J40" s="754"/>
      <c r="K40" s="754"/>
      <c r="L40" s="754"/>
      <c r="M40" s="754"/>
      <c r="N40" s="754"/>
      <c r="O40" s="754"/>
      <c r="P40" s="754"/>
      <c r="Q40" s="754"/>
      <c r="R40" s="755"/>
    </row>
    <row r="42" spans="2:18">
      <c r="B42" s="906" t="s">
        <v>4338</v>
      </c>
      <c r="C42" s="907"/>
      <c r="D42" s="907"/>
      <c r="E42" s="907"/>
      <c r="F42" s="907"/>
      <c r="G42" s="907"/>
      <c r="H42" s="907"/>
      <c r="I42" s="907"/>
      <c r="J42" s="907"/>
      <c r="K42" s="907"/>
      <c r="L42" s="907"/>
      <c r="M42" s="907"/>
      <c r="N42" s="907"/>
      <c r="O42" s="911"/>
      <c r="P42" s="911"/>
      <c r="Q42" s="911"/>
      <c r="R42" s="912"/>
    </row>
    <row r="43" spans="2:18" ht="6.75" customHeight="1">
      <c r="B43" s="836"/>
      <c r="C43" s="759"/>
      <c r="D43" s="745"/>
      <c r="E43" s="745"/>
      <c r="F43" s="745"/>
      <c r="G43" s="745"/>
      <c r="H43" s="734"/>
      <c r="I43" s="734"/>
      <c r="J43" s="734"/>
      <c r="K43" s="734"/>
      <c r="L43" s="738"/>
      <c r="M43" s="154"/>
      <c r="N43" s="837"/>
      <c r="O43" s="440"/>
      <c r="P43" s="440"/>
      <c r="Q43" s="440"/>
    </row>
    <row r="44" spans="2:18">
      <c r="B44" s="729">
        <f>'F1'!$K$17</f>
        <v>0</v>
      </c>
      <c r="C44" s="730"/>
      <c r="D44" s="730"/>
      <c r="E44" s="730"/>
      <c r="F44" s="730"/>
      <c r="G44" s="730"/>
      <c r="H44" s="730"/>
      <c r="I44" s="730"/>
      <c r="J44" s="730"/>
      <c r="K44" s="730"/>
      <c r="L44" s="730"/>
      <c r="M44" s="730"/>
      <c r="N44" s="730"/>
      <c r="O44" s="877"/>
      <c r="P44" s="877"/>
      <c r="Q44" s="877"/>
      <c r="R44" s="905"/>
    </row>
    <row r="46" spans="2:18">
      <c r="R46" s="904" t="s">
        <v>5434</v>
      </c>
    </row>
  </sheetData>
  <mergeCells count="1">
    <mergeCell ref="E32:G32"/>
  </mergeCells>
  <phoneticPr fontId="0" type="noConversion"/>
  <printOptions horizontalCentered="1" verticalCentered="1"/>
  <pageMargins left="0.70866141732283472" right="0.27559055118110237" top="0.98425196850393704" bottom="0.98425196850393704" header="0.51181102362204722" footer="0.51181102362204722"/>
  <pageSetup paperSize="9" scale="6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2">
    <tabColor indexed="51"/>
  </sheetPr>
  <dimension ref="A1:L31"/>
  <sheetViews>
    <sheetView showGridLines="0" zoomScaleNormal="100" zoomScaleSheetLayoutView="75" workbookViewId="0">
      <selection activeCell="K31" sqref="K31"/>
    </sheetView>
  </sheetViews>
  <sheetFormatPr defaultRowHeight="12.75"/>
  <cols>
    <col min="1" max="1" width="35.7109375" customWidth="1"/>
    <col min="2" max="2" width="8" customWidth="1"/>
  </cols>
  <sheetData>
    <row r="1" spans="1:12" ht="5.25" customHeight="1"/>
    <row r="2" spans="1:12" ht="24" customHeight="1">
      <c r="A2" s="580" t="s">
        <v>2505</v>
      </c>
      <c r="B2" s="581"/>
      <c r="C2" s="581"/>
      <c r="D2" s="581"/>
      <c r="E2" s="581"/>
      <c r="F2" s="581"/>
      <c r="G2" s="581"/>
      <c r="H2" s="582"/>
      <c r="I2" s="582"/>
      <c r="J2" s="582"/>
      <c r="K2" s="582"/>
      <c r="L2" s="583"/>
    </row>
    <row r="3" spans="1:12" s="412" customFormat="1" ht="4.5" customHeight="1">
      <c r="A3" s="410"/>
      <c r="B3" s="410"/>
      <c r="C3" s="410"/>
      <c r="D3" s="410"/>
      <c r="E3" s="410"/>
      <c r="F3" s="410"/>
      <c r="G3" s="410"/>
      <c r="H3" s="411"/>
      <c r="I3" s="411"/>
      <c r="J3" s="411"/>
      <c r="K3" s="411"/>
      <c r="L3" s="411"/>
    </row>
    <row r="4" spans="1:12" ht="12.75" customHeight="1">
      <c r="F4" s="392"/>
      <c r="G4" s="392"/>
      <c r="L4" s="360" t="s">
        <v>2487</v>
      </c>
    </row>
    <row r="5" spans="1:12" ht="24">
      <c r="A5" s="400" t="s">
        <v>2062</v>
      </c>
      <c r="B5" s="394" t="s">
        <v>3103</v>
      </c>
      <c r="C5" s="393" t="str">
        <f>IF('F1'!AP37="","0",YEAR('F1'!AP37))</f>
        <v>0</v>
      </c>
      <c r="D5" s="393">
        <f t="shared" ref="D5:L5" si="0">C5+1</f>
        <v>1</v>
      </c>
      <c r="E5" s="393">
        <f t="shared" si="0"/>
        <v>2</v>
      </c>
      <c r="F5" s="393">
        <f t="shared" si="0"/>
        <v>3</v>
      </c>
      <c r="G5" s="393">
        <f t="shared" si="0"/>
        <v>4</v>
      </c>
      <c r="H5" s="393">
        <f t="shared" si="0"/>
        <v>5</v>
      </c>
      <c r="I5" s="393">
        <f t="shared" si="0"/>
        <v>6</v>
      </c>
      <c r="J5" s="393">
        <f t="shared" si="0"/>
        <v>7</v>
      </c>
      <c r="K5" s="393">
        <f t="shared" si="0"/>
        <v>8</v>
      </c>
      <c r="L5" s="393">
        <f t="shared" si="0"/>
        <v>9</v>
      </c>
    </row>
    <row r="6" spans="1:12">
      <c r="A6" s="402" t="s">
        <v>250</v>
      </c>
      <c r="B6" s="397">
        <v>71</v>
      </c>
      <c r="C6" s="414"/>
      <c r="D6" s="414"/>
      <c r="E6" s="415"/>
      <c r="F6" s="414"/>
      <c r="G6" s="416"/>
      <c r="H6" s="414"/>
      <c r="I6" s="414"/>
      <c r="J6" s="417"/>
      <c r="K6" s="414"/>
      <c r="L6" s="418"/>
    </row>
    <row r="7" spans="1:12">
      <c r="A7" s="403" t="s">
        <v>251</v>
      </c>
      <c r="B7" s="397" t="s">
        <v>252</v>
      </c>
      <c r="C7" s="419"/>
      <c r="D7" s="419"/>
      <c r="E7" s="415"/>
      <c r="F7" s="419"/>
      <c r="G7" s="420"/>
      <c r="H7" s="419"/>
      <c r="I7" s="419"/>
      <c r="J7" s="415"/>
      <c r="K7" s="419"/>
      <c r="L7" s="421"/>
    </row>
    <row r="8" spans="1:12">
      <c r="A8" s="403" t="s">
        <v>253</v>
      </c>
      <c r="B8" s="397">
        <v>61</v>
      </c>
      <c r="C8" s="419"/>
      <c r="D8" s="419"/>
      <c r="E8" s="415"/>
      <c r="F8" s="419"/>
      <c r="G8" s="420"/>
      <c r="H8" s="419"/>
      <c r="I8" s="419"/>
      <c r="J8" s="415"/>
      <c r="K8" s="419"/>
      <c r="L8" s="421"/>
    </row>
    <row r="9" spans="1:12">
      <c r="A9" s="403" t="s">
        <v>254</v>
      </c>
      <c r="B9" s="397">
        <v>62</v>
      </c>
      <c r="C9" s="422">
        <f>SUM(C10:C13)</f>
        <v>0</v>
      </c>
      <c r="D9" s="422"/>
      <c r="E9" s="422">
        <f t="shared" ref="E9:L9" si="1">SUM(E10:E13)</f>
        <v>0</v>
      </c>
      <c r="F9" s="422">
        <f t="shared" si="1"/>
        <v>0</v>
      </c>
      <c r="G9" s="422">
        <f t="shared" si="1"/>
        <v>0</v>
      </c>
      <c r="H9" s="422">
        <f t="shared" si="1"/>
        <v>0</v>
      </c>
      <c r="I9" s="422">
        <f t="shared" si="1"/>
        <v>0</v>
      </c>
      <c r="J9" s="422">
        <f t="shared" si="1"/>
        <v>0</v>
      </c>
      <c r="K9" s="422">
        <f t="shared" si="1"/>
        <v>0</v>
      </c>
      <c r="L9" s="422">
        <f t="shared" si="1"/>
        <v>0</v>
      </c>
    </row>
    <row r="10" spans="1:12">
      <c r="A10" s="404" t="s">
        <v>255</v>
      </c>
      <c r="B10" s="397">
        <v>621</v>
      </c>
      <c r="C10" s="419"/>
      <c r="D10" s="419"/>
      <c r="E10" s="415"/>
      <c r="F10" s="419"/>
      <c r="G10" s="420"/>
      <c r="H10" s="419"/>
      <c r="I10" s="419"/>
      <c r="J10" s="415"/>
      <c r="K10" s="419"/>
      <c r="L10" s="421"/>
    </row>
    <row r="11" spans="1:12">
      <c r="A11" s="404" t="s">
        <v>256</v>
      </c>
      <c r="B11" s="397" t="s">
        <v>1224</v>
      </c>
      <c r="C11" s="419"/>
      <c r="D11" s="419"/>
      <c r="E11" s="415"/>
      <c r="F11" s="419"/>
      <c r="G11" s="420"/>
      <c r="H11" s="419"/>
      <c r="I11" s="419"/>
      <c r="J11" s="415"/>
      <c r="K11" s="419"/>
      <c r="L11" s="421"/>
    </row>
    <row r="12" spans="1:12">
      <c r="A12" s="404" t="s">
        <v>257</v>
      </c>
      <c r="B12" s="397" t="s">
        <v>1223</v>
      </c>
      <c r="C12" s="419"/>
      <c r="D12" s="419"/>
      <c r="E12" s="415"/>
      <c r="F12" s="419"/>
      <c r="G12" s="420"/>
      <c r="H12" s="419"/>
      <c r="I12" s="419"/>
      <c r="J12" s="415"/>
      <c r="K12" s="419"/>
      <c r="L12" s="421"/>
    </row>
    <row r="13" spans="1:12">
      <c r="A13" s="404" t="s">
        <v>258</v>
      </c>
      <c r="B13" s="397" t="s">
        <v>1225</v>
      </c>
      <c r="C13" s="419"/>
      <c r="D13" s="419"/>
      <c r="E13" s="415"/>
      <c r="F13" s="419"/>
      <c r="G13" s="420"/>
      <c r="H13" s="419"/>
      <c r="I13" s="419"/>
      <c r="J13" s="415"/>
      <c r="K13" s="419"/>
      <c r="L13" s="421"/>
    </row>
    <row r="14" spans="1:12">
      <c r="A14" s="405" t="s">
        <v>259</v>
      </c>
      <c r="B14" s="397" t="s">
        <v>1231</v>
      </c>
      <c r="C14" s="423"/>
      <c r="D14" s="424"/>
      <c r="E14" s="425"/>
      <c r="F14" s="424"/>
      <c r="G14" s="426"/>
      <c r="H14" s="424"/>
      <c r="I14" s="424"/>
      <c r="J14" s="425"/>
      <c r="K14" s="424"/>
      <c r="L14" s="427"/>
    </row>
    <row r="15" spans="1:12">
      <c r="A15" s="406" t="s">
        <v>260</v>
      </c>
      <c r="B15" s="399"/>
      <c r="C15" s="428">
        <f>C6+C7-C8-C9-C14</f>
        <v>0</v>
      </c>
      <c r="D15" s="428">
        <f t="shared" ref="D15:L15" si="2">D6+D7-D8-D9-D14</f>
        <v>0</v>
      </c>
      <c r="E15" s="428">
        <f t="shared" si="2"/>
        <v>0</v>
      </c>
      <c r="F15" s="428">
        <f t="shared" si="2"/>
        <v>0</v>
      </c>
      <c r="G15" s="428">
        <f t="shared" si="2"/>
        <v>0</v>
      </c>
      <c r="H15" s="428">
        <f t="shared" si="2"/>
        <v>0</v>
      </c>
      <c r="I15" s="428">
        <f t="shared" si="2"/>
        <v>0</v>
      </c>
      <c r="J15" s="428">
        <f t="shared" si="2"/>
        <v>0</v>
      </c>
      <c r="K15" s="428">
        <f t="shared" si="2"/>
        <v>0</v>
      </c>
      <c r="L15" s="428">
        <f t="shared" si="2"/>
        <v>0</v>
      </c>
    </row>
    <row r="16" spans="1:12">
      <c r="A16" s="402" t="s">
        <v>261</v>
      </c>
      <c r="B16" s="397">
        <v>68</v>
      </c>
      <c r="C16" s="422">
        <f>C17+C18</f>
        <v>0</v>
      </c>
      <c r="D16" s="422">
        <f t="shared" ref="D16:L16" si="3">D17+D18</f>
        <v>0</v>
      </c>
      <c r="E16" s="422">
        <f t="shared" si="3"/>
        <v>0</v>
      </c>
      <c r="F16" s="422">
        <f t="shared" si="3"/>
        <v>0</v>
      </c>
      <c r="G16" s="422">
        <f t="shared" si="3"/>
        <v>0</v>
      </c>
      <c r="H16" s="422">
        <f t="shared" si="3"/>
        <v>0</v>
      </c>
      <c r="I16" s="422">
        <f t="shared" si="3"/>
        <v>0</v>
      </c>
      <c r="J16" s="422">
        <f t="shared" si="3"/>
        <v>0</v>
      </c>
      <c r="K16" s="422">
        <f t="shared" si="3"/>
        <v>0</v>
      </c>
      <c r="L16" s="422">
        <f t="shared" si="3"/>
        <v>0</v>
      </c>
    </row>
    <row r="17" spans="1:12">
      <c r="A17" s="403" t="s">
        <v>262</v>
      </c>
      <c r="B17" s="397">
        <v>681</v>
      </c>
      <c r="C17" s="424"/>
      <c r="D17" s="424"/>
      <c r="E17" s="424"/>
      <c r="F17" s="424"/>
      <c r="G17" s="424"/>
      <c r="H17" s="424"/>
      <c r="I17" s="424"/>
      <c r="J17" s="424"/>
      <c r="K17" s="424"/>
      <c r="L17" s="424"/>
    </row>
    <row r="18" spans="1:12">
      <c r="A18" s="403" t="s">
        <v>263</v>
      </c>
      <c r="B18" s="397" t="s">
        <v>1222</v>
      </c>
      <c r="C18" s="419"/>
      <c r="D18" s="415"/>
      <c r="E18" s="419"/>
      <c r="F18" s="415"/>
      <c r="G18" s="419"/>
      <c r="H18" s="415"/>
      <c r="I18" s="419"/>
      <c r="J18" s="415"/>
      <c r="K18" s="419"/>
      <c r="L18" s="424"/>
    </row>
    <row r="19" spans="1:12">
      <c r="A19" s="405" t="s">
        <v>264</v>
      </c>
      <c r="B19" s="397" t="s">
        <v>1218</v>
      </c>
      <c r="C19" s="419"/>
      <c r="D19" s="415"/>
      <c r="E19" s="419"/>
      <c r="F19" s="415"/>
      <c r="G19" s="419"/>
      <c r="H19" s="415"/>
      <c r="I19" s="419"/>
      <c r="J19" s="415"/>
      <c r="K19" s="419"/>
      <c r="L19" s="424"/>
    </row>
    <row r="20" spans="1:12">
      <c r="A20" s="407" t="s">
        <v>265</v>
      </c>
      <c r="B20" s="399"/>
      <c r="C20" s="428">
        <f>C16+C19</f>
        <v>0</v>
      </c>
      <c r="D20" s="428">
        <f t="shared" ref="D20:L20" si="4">D16+C19</f>
        <v>0</v>
      </c>
      <c r="E20" s="428">
        <f t="shared" si="4"/>
        <v>0</v>
      </c>
      <c r="F20" s="428">
        <f t="shared" si="4"/>
        <v>0</v>
      </c>
      <c r="G20" s="428">
        <f t="shared" si="4"/>
        <v>0</v>
      </c>
      <c r="H20" s="428">
        <f t="shared" si="4"/>
        <v>0</v>
      </c>
      <c r="I20" s="428">
        <f t="shared" si="4"/>
        <v>0</v>
      </c>
      <c r="J20" s="428">
        <f t="shared" si="4"/>
        <v>0</v>
      </c>
      <c r="K20" s="428">
        <f t="shared" si="4"/>
        <v>0</v>
      </c>
      <c r="L20" s="428">
        <f t="shared" si="4"/>
        <v>0</v>
      </c>
    </row>
    <row r="21" spans="1:12">
      <c r="A21" s="407" t="s">
        <v>266</v>
      </c>
      <c r="B21" s="399"/>
      <c r="C21" s="428">
        <f>C15-C20</f>
        <v>0</v>
      </c>
      <c r="D21" s="428">
        <f t="shared" ref="D21:L21" si="5">D15-D20</f>
        <v>0</v>
      </c>
      <c r="E21" s="428">
        <f t="shared" si="5"/>
        <v>0</v>
      </c>
      <c r="F21" s="428">
        <f t="shared" si="5"/>
        <v>0</v>
      </c>
      <c r="G21" s="428">
        <f t="shared" si="5"/>
        <v>0</v>
      </c>
      <c r="H21" s="428">
        <f t="shared" si="5"/>
        <v>0</v>
      </c>
      <c r="I21" s="428">
        <f t="shared" si="5"/>
        <v>0</v>
      </c>
      <c r="J21" s="428">
        <f t="shared" si="5"/>
        <v>0</v>
      </c>
      <c r="K21" s="428">
        <f t="shared" si="5"/>
        <v>0</v>
      </c>
      <c r="L21" s="428">
        <f t="shared" si="5"/>
        <v>0</v>
      </c>
    </row>
    <row r="22" spans="1:12">
      <c r="A22" s="402" t="s">
        <v>267</v>
      </c>
      <c r="B22" s="397" t="s">
        <v>1217</v>
      </c>
      <c r="C22" s="419"/>
      <c r="D22" s="415"/>
      <c r="E22" s="419"/>
      <c r="F22" s="415"/>
      <c r="G22" s="419"/>
      <c r="H22" s="415"/>
      <c r="I22" s="419"/>
      <c r="J22" s="415"/>
      <c r="K22" s="419"/>
      <c r="L22" s="424"/>
    </row>
    <row r="23" spans="1:12">
      <c r="A23" s="408" t="s">
        <v>268</v>
      </c>
      <c r="B23" s="396">
        <v>53</v>
      </c>
      <c r="C23" s="419"/>
      <c r="D23" s="415"/>
      <c r="E23" s="419"/>
      <c r="F23" s="415"/>
      <c r="G23" s="419"/>
      <c r="H23" s="415"/>
      <c r="I23" s="419"/>
      <c r="J23" s="415"/>
      <c r="K23" s="419"/>
      <c r="L23" s="424"/>
    </row>
    <row r="24" spans="1:12">
      <c r="A24" s="408" t="s">
        <v>269</v>
      </c>
      <c r="B24" s="396">
        <v>25</v>
      </c>
      <c r="C24" s="419"/>
      <c r="D24" s="415"/>
      <c r="E24" s="419"/>
      <c r="F24" s="415"/>
      <c r="G24" s="419"/>
      <c r="H24" s="415"/>
      <c r="I24" s="419"/>
      <c r="J24" s="415"/>
      <c r="K24" s="419"/>
      <c r="L24" s="424"/>
    </row>
    <row r="25" spans="1:12">
      <c r="A25" s="409" t="s">
        <v>270</v>
      </c>
      <c r="B25" s="396">
        <v>23</v>
      </c>
      <c r="C25" s="419"/>
      <c r="D25" s="415"/>
      <c r="E25" s="419"/>
      <c r="F25" s="415"/>
      <c r="G25" s="419"/>
      <c r="H25" s="415"/>
      <c r="I25" s="419"/>
      <c r="J25" s="415"/>
      <c r="K25" s="419"/>
      <c r="L25" s="424"/>
    </row>
    <row r="26" spans="1:12">
      <c r="A26" s="407" t="s">
        <v>1215</v>
      </c>
      <c r="B26" s="398"/>
      <c r="C26" s="428">
        <f>SUM(C22:C25)</f>
        <v>0</v>
      </c>
      <c r="D26" s="428">
        <f t="shared" ref="D26:L26" si="6">SUM(D22:D25)</f>
        <v>0</v>
      </c>
      <c r="E26" s="428">
        <f t="shared" si="6"/>
        <v>0</v>
      </c>
      <c r="F26" s="428">
        <f t="shared" si="6"/>
        <v>0</v>
      </c>
      <c r="G26" s="428">
        <f t="shared" si="6"/>
        <v>0</v>
      </c>
      <c r="H26" s="428">
        <f t="shared" si="6"/>
        <v>0</v>
      </c>
      <c r="I26" s="428">
        <f t="shared" si="6"/>
        <v>0</v>
      </c>
      <c r="J26" s="428">
        <f t="shared" si="6"/>
        <v>0</v>
      </c>
      <c r="K26" s="428">
        <f t="shared" si="6"/>
        <v>0</v>
      </c>
      <c r="L26" s="428">
        <f t="shared" si="6"/>
        <v>0</v>
      </c>
    </row>
    <row r="27" spans="1:12">
      <c r="A27" s="407" t="s">
        <v>1216</v>
      </c>
      <c r="B27" s="398"/>
      <c r="C27" s="428">
        <f>C21+C26</f>
        <v>0</v>
      </c>
      <c r="D27" s="428">
        <f t="shared" ref="D27:L27" si="7">D21+D26</f>
        <v>0</v>
      </c>
      <c r="E27" s="428">
        <f t="shared" si="7"/>
        <v>0</v>
      </c>
      <c r="F27" s="428">
        <f t="shared" si="7"/>
        <v>0</v>
      </c>
      <c r="G27" s="428">
        <f t="shared" si="7"/>
        <v>0</v>
      </c>
      <c r="H27" s="428">
        <f t="shared" si="7"/>
        <v>0</v>
      </c>
      <c r="I27" s="428">
        <f t="shared" si="7"/>
        <v>0</v>
      </c>
      <c r="J27" s="428">
        <f t="shared" si="7"/>
        <v>0</v>
      </c>
      <c r="K27" s="428">
        <f t="shared" si="7"/>
        <v>0</v>
      </c>
      <c r="L27" s="428">
        <f t="shared" si="7"/>
        <v>0</v>
      </c>
    </row>
    <row r="28" spans="1:12">
      <c r="A28" s="407" t="s">
        <v>2513</v>
      </c>
      <c r="B28" s="398"/>
      <c r="C28" s="428">
        <f>C27</f>
        <v>0</v>
      </c>
      <c r="D28" s="428">
        <f>D27+C28</f>
        <v>0</v>
      </c>
      <c r="E28" s="428">
        <f t="shared" ref="E28:L28" si="8">E27+D28</f>
        <v>0</v>
      </c>
      <c r="F28" s="428">
        <f t="shared" si="8"/>
        <v>0</v>
      </c>
      <c r="G28" s="428">
        <f t="shared" si="8"/>
        <v>0</v>
      </c>
      <c r="H28" s="428">
        <f t="shared" si="8"/>
        <v>0</v>
      </c>
      <c r="I28" s="428">
        <f t="shared" si="8"/>
        <v>0</v>
      </c>
      <c r="J28" s="428">
        <f t="shared" si="8"/>
        <v>0</v>
      </c>
      <c r="K28" s="428">
        <f t="shared" si="8"/>
        <v>0</v>
      </c>
      <c r="L28" s="428">
        <f t="shared" si="8"/>
        <v>0</v>
      </c>
    </row>
    <row r="29" spans="1:12">
      <c r="A29" s="413" t="s">
        <v>1219</v>
      </c>
    </row>
    <row r="30" spans="1:12">
      <c r="A30" s="413" t="s">
        <v>1220</v>
      </c>
    </row>
    <row r="31" spans="1:12">
      <c r="L31" s="323" t="s">
        <v>2508</v>
      </c>
    </row>
  </sheetData>
  <phoneticPr fontId="0" type="noConversion"/>
  <printOptions horizontalCentered="1" verticalCentered="1"/>
  <pageMargins left="0.43307086614173229" right="0.74803149606299213" top="0.98425196850393704" bottom="0.98425196850393704" header="0.51181102362204722" footer="0.51181102362204722"/>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C2:BT80"/>
  <sheetViews>
    <sheetView showGridLines="0" zoomScale="75" zoomScaleNormal="75" zoomScaleSheetLayoutView="100" workbookViewId="0">
      <selection activeCell="T8" sqref="T8:AZ8"/>
    </sheetView>
  </sheetViews>
  <sheetFormatPr defaultColWidth="2.140625" defaultRowHeight="12.75"/>
  <cols>
    <col min="1" max="1" width="3.5703125" style="266" customWidth="1"/>
    <col min="2" max="3" width="1.28515625" style="266" customWidth="1"/>
    <col min="4" max="59" width="1.85546875" style="266" customWidth="1"/>
    <col min="60" max="60" width="3.28515625" style="266" customWidth="1"/>
    <col min="61" max="16384" width="2.140625" style="266"/>
  </cols>
  <sheetData>
    <row r="2" spans="3:64">
      <c r="C2" s="275"/>
      <c r="D2" s="270"/>
      <c r="E2" s="270"/>
      <c r="F2" s="270"/>
      <c r="G2" s="270"/>
      <c r="H2" s="270"/>
      <c r="I2" s="270"/>
      <c r="J2" s="270"/>
      <c r="K2" s="270"/>
      <c r="L2" s="270"/>
      <c r="M2" s="270"/>
      <c r="N2" s="270"/>
      <c r="O2" s="270"/>
      <c r="P2" s="270"/>
      <c r="Q2" s="270"/>
      <c r="R2" s="270"/>
      <c r="S2" s="270"/>
      <c r="T2" s="270"/>
      <c r="U2" s="270"/>
      <c r="V2" s="270"/>
      <c r="W2" s="270"/>
      <c r="X2" s="270"/>
      <c r="Y2" s="270"/>
      <c r="Z2" s="270"/>
      <c r="AA2" s="270"/>
      <c r="AB2" s="270"/>
      <c r="AC2" s="270"/>
      <c r="AD2" s="270"/>
      <c r="AE2" s="270"/>
      <c r="AF2" s="270"/>
      <c r="AG2" s="270"/>
      <c r="AH2" s="270"/>
      <c r="AI2" s="270"/>
      <c r="AJ2" s="270"/>
      <c r="AK2" s="270"/>
      <c r="AL2" s="270"/>
      <c r="AM2" s="270"/>
      <c r="AN2" s="270"/>
      <c r="AO2" s="270"/>
      <c r="AP2" s="270"/>
      <c r="AQ2" s="270"/>
      <c r="AR2" s="270"/>
      <c r="AS2" s="270"/>
      <c r="AT2" s="270"/>
      <c r="AU2" s="270"/>
      <c r="AV2" s="270"/>
      <c r="AW2" s="270"/>
      <c r="AX2" s="270"/>
      <c r="AY2" s="270"/>
      <c r="AZ2" s="270"/>
      <c r="BA2" s="270"/>
      <c r="BB2" s="270"/>
      <c r="BC2" s="270"/>
      <c r="BD2" s="270"/>
      <c r="BE2" s="270"/>
      <c r="BF2" s="270"/>
      <c r="BG2" s="270"/>
      <c r="BH2" s="270"/>
      <c r="BI2" s="270"/>
      <c r="BJ2" s="270"/>
      <c r="BK2" s="270"/>
      <c r="BL2" s="271"/>
    </row>
    <row r="3" spans="3:64">
      <c r="C3" s="276"/>
      <c r="D3" s="277" t="s">
        <v>1688</v>
      </c>
      <c r="E3" s="267"/>
      <c r="F3" s="267"/>
      <c r="G3" s="267"/>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267"/>
      <c r="AJ3" s="267"/>
      <c r="AK3" s="267"/>
      <c r="AL3" s="267"/>
      <c r="AM3" s="267"/>
      <c r="AN3" s="267"/>
      <c r="AO3" s="267"/>
      <c r="AP3" s="267"/>
      <c r="AQ3" s="267"/>
      <c r="AR3" s="267"/>
      <c r="AS3" s="267"/>
      <c r="AT3" s="267"/>
      <c r="AU3" s="267"/>
      <c r="AV3" s="267"/>
      <c r="AW3" s="267"/>
      <c r="AX3" s="267"/>
      <c r="AY3" s="267"/>
      <c r="AZ3" s="267"/>
      <c r="BA3" s="267"/>
      <c r="BB3" s="267"/>
      <c r="BC3" s="267"/>
      <c r="BD3" s="267"/>
      <c r="BE3" s="267"/>
      <c r="BF3" s="267"/>
      <c r="BG3" s="267"/>
      <c r="BH3" s="267"/>
      <c r="BI3" s="267"/>
      <c r="BJ3" s="267"/>
      <c r="BK3" s="267"/>
      <c r="BL3" s="272"/>
    </row>
    <row r="4" spans="3:64" ht="6" customHeight="1">
      <c r="C4" s="276"/>
      <c r="D4" s="267"/>
      <c r="E4" s="267"/>
      <c r="F4" s="267"/>
      <c r="G4" s="267"/>
      <c r="H4" s="267"/>
      <c r="I4" s="267"/>
      <c r="J4" s="267"/>
      <c r="K4" s="267"/>
      <c r="L4" s="267"/>
      <c r="M4" s="267"/>
      <c r="N4" s="267"/>
      <c r="O4" s="267"/>
      <c r="P4" s="267"/>
      <c r="Q4" s="267"/>
      <c r="R4" s="267"/>
      <c r="S4" s="267"/>
      <c r="T4" s="267"/>
      <c r="U4" s="267"/>
      <c r="V4" s="267"/>
      <c r="W4" s="267"/>
      <c r="X4" s="267"/>
      <c r="Y4" s="267"/>
      <c r="Z4" s="267"/>
      <c r="AA4" s="267"/>
      <c r="AB4" s="267"/>
      <c r="AC4" s="267"/>
      <c r="AD4" s="267"/>
      <c r="AE4" s="267"/>
      <c r="AF4" s="267"/>
      <c r="AG4" s="267"/>
      <c r="AH4" s="267"/>
      <c r="AI4" s="267"/>
      <c r="AJ4" s="267"/>
      <c r="AK4" s="267"/>
      <c r="AL4" s="267"/>
      <c r="AM4" s="267"/>
      <c r="AN4" s="267"/>
      <c r="AO4" s="267"/>
      <c r="AP4" s="267"/>
      <c r="AQ4" s="267"/>
      <c r="AR4" s="267"/>
      <c r="AS4" s="267"/>
      <c r="AT4" s="267"/>
      <c r="AU4" s="267"/>
      <c r="AV4" s="267"/>
      <c r="AW4" s="267"/>
      <c r="AX4" s="267"/>
      <c r="AY4" s="267"/>
      <c r="AZ4" s="267"/>
      <c r="BA4" s="267"/>
      <c r="BB4" s="267"/>
      <c r="BC4" s="267"/>
      <c r="BD4" s="267"/>
      <c r="BE4" s="267"/>
      <c r="BF4" s="267"/>
      <c r="BG4" s="267"/>
      <c r="BH4" s="267"/>
      <c r="BI4" s="267"/>
      <c r="BJ4" s="267"/>
      <c r="BK4" s="267"/>
      <c r="BL4" s="272"/>
    </row>
    <row r="5" spans="3:64" ht="6" customHeight="1">
      <c r="C5" s="276"/>
      <c r="D5" s="275"/>
      <c r="E5" s="270"/>
      <c r="F5" s="270"/>
      <c r="G5" s="270"/>
      <c r="H5" s="270"/>
      <c r="I5" s="270"/>
      <c r="J5" s="270"/>
      <c r="K5" s="270"/>
      <c r="L5" s="270"/>
      <c r="M5" s="270"/>
      <c r="N5" s="270"/>
      <c r="O5" s="270"/>
      <c r="P5" s="270"/>
      <c r="Q5" s="270"/>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1"/>
      <c r="BL5" s="272"/>
    </row>
    <row r="6" spans="3:64">
      <c r="C6" s="276"/>
      <c r="D6" s="276"/>
      <c r="E6" s="277" t="s">
        <v>2044</v>
      </c>
      <c r="F6" s="277"/>
      <c r="G6" s="267"/>
      <c r="H6" s="267"/>
      <c r="I6" s="267"/>
      <c r="J6" s="267"/>
      <c r="K6" s="267"/>
      <c r="L6" s="267"/>
      <c r="M6" s="267"/>
      <c r="N6" s="267"/>
      <c r="O6" s="267"/>
      <c r="P6" s="267"/>
      <c r="Q6" s="267"/>
      <c r="R6" s="267"/>
      <c r="S6" s="267"/>
      <c r="T6" s="267"/>
      <c r="U6" s="267"/>
      <c r="V6" s="267"/>
      <c r="W6" s="267"/>
      <c r="X6" s="267"/>
      <c r="Y6" s="267"/>
      <c r="Z6" s="267"/>
      <c r="AA6" s="267"/>
      <c r="AB6" s="267"/>
      <c r="AC6" s="267"/>
      <c r="AD6" s="267"/>
      <c r="AE6" s="267"/>
      <c r="AF6" s="267"/>
      <c r="AG6" s="267"/>
      <c r="AH6" s="267"/>
      <c r="AI6" s="267"/>
      <c r="AJ6" s="267"/>
      <c r="AK6" s="267"/>
      <c r="AL6" s="267"/>
      <c r="AM6" s="267"/>
      <c r="AN6" s="267"/>
      <c r="AO6" s="267"/>
      <c r="AP6" s="267"/>
      <c r="AQ6" s="267"/>
      <c r="AR6" s="267"/>
      <c r="AS6" s="267"/>
      <c r="AT6" s="267"/>
      <c r="AU6" s="267"/>
      <c r="AV6" s="267"/>
      <c r="AW6" s="267"/>
      <c r="AX6" s="267"/>
      <c r="AY6" s="267"/>
      <c r="AZ6" s="267"/>
      <c r="BA6" s="267"/>
      <c r="BB6" s="267"/>
      <c r="BC6" s="267"/>
      <c r="BD6" s="267"/>
      <c r="BE6" s="267"/>
      <c r="BF6" s="267"/>
      <c r="BG6" s="267"/>
      <c r="BH6" s="267"/>
      <c r="BI6" s="267"/>
      <c r="BJ6" s="267"/>
      <c r="BK6" s="272"/>
      <c r="BL6" s="272"/>
    </row>
    <row r="7" spans="3:64" ht="4.5" customHeight="1">
      <c r="C7" s="276"/>
      <c r="D7" s="276"/>
      <c r="E7" s="267"/>
      <c r="F7" s="267"/>
      <c r="G7" s="267"/>
      <c r="H7" s="267"/>
      <c r="I7" s="267"/>
      <c r="J7" s="267"/>
      <c r="K7" s="267"/>
      <c r="L7" s="267"/>
      <c r="M7" s="267"/>
      <c r="N7" s="267"/>
      <c r="O7" s="267"/>
      <c r="P7" s="267"/>
      <c r="Q7" s="267"/>
      <c r="R7" s="267"/>
      <c r="S7" s="267"/>
      <c r="T7" s="267"/>
      <c r="U7" s="267"/>
      <c r="V7" s="267"/>
      <c r="W7" s="267"/>
      <c r="X7" s="267"/>
      <c r="Y7" s="267"/>
      <c r="Z7" s="267"/>
      <c r="AA7" s="267"/>
      <c r="AB7" s="267"/>
      <c r="AC7" s="267"/>
      <c r="AD7" s="267"/>
      <c r="AE7" s="267"/>
      <c r="AF7" s="267"/>
      <c r="AG7" s="267"/>
      <c r="AH7" s="267"/>
      <c r="AI7" s="267"/>
      <c r="AJ7" s="267"/>
      <c r="AK7" s="267"/>
      <c r="AL7" s="267"/>
      <c r="AM7" s="267"/>
      <c r="AN7" s="267"/>
      <c r="AO7" s="267"/>
      <c r="AP7" s="267"/>
      <c r="AQ7" s="267"/>
      <c r="AR7" s="267"/>
      <c r="AS7" s="267"/>
      <c r="AT7" s="267"/>
      <c r="AU7" s="267"/>
      <c r="AV7" s="267"/>
      <c r="AW7" s="267"/>
      <c r="AX7" s="267"/>
      <c r="AY7" s="267"/>
      <c r="AZ7" s="267"/>
      <c r="BA7" s="267"/>
      <c r="BB7" s="267"/>
      <c r="BC7" s="267"/>
      <c r="BD7" s="267"/>
      <c r="BE7" s="267"/>
      <c r="BF7" s="267"/>
      <c r="BG7" s="267"/>
      <c r="BH7" s="267"/>
      <c r="BI7" s="267"/>
      <c r="BJ7" s="267"/>
      <c r="BK7" s="272"/>
      <c r="BL7" s="272"/>
    </row>
    <row r="8" spans="3:64">
      <c r="C8" s="276"/>
      <c r="D8" s="276"/>
      <c r="E8" s="267" t="s">
        <v>2055</v>
      </c>
      <c r="F8" s="267"/>
      <c r="G8" s="267"/>
      <c r="H8" s="267"/>
      <c r="I8" s="267"/>
      <c r="J8" s="267"/>
      <c r="K8" s="267" t="s">
        <v>2056</v>
      </c>
      <c r="L8" s="267"/>
      <c r="M8" s="267"/>
      <c r="N8" s="1857"/>
      <c r="O8" s="1858"/>
      <c r="P8" s="1858"/>
      <c r="Q8" s="1858"/>
      <c r="R8" s="1859"/>
      <c r="S8" s="267"/>
      <c r="T8" s="1863" t="str">
        <f>IF(N8="","",VLOOKUP(N8,Tabelas!$B$1569:$C$2417,2,FALSE))</f>
        <v/>
      </c>
      <c r="U8" s="1864"/>
      <c r="V8" s="1864"/>
      <c r="W8" s="1864"/>
      <c r="X8" s="1864"/>
      <c r="Y8" s="1864"/>
      <c r="Z8" s="1864"/>
      <c r="AA8" s="1864"/>
      <c r="AB8" s="1864"/>
      <c r="AC8" s="1864"/>
      <c r="AD8" s="1864"/>
      <c r="AE8" s="1864"/>
      <c r="AF8" s="1864"/>
      <c r="AG8" s="1864"/>
      <c r="AH8" s="1864"/>
      <c r="AI8" s="1864"/>
      <c r="AJ8" s="1864"/>
      <c r="AK8" s="1864"/>
      <c r="AL8" s="1864"/>
      <c r="AM8" s="1864"/>
      <c r="AN8" s="1864"/>
      <c r="AO8" s="1864"/>
      <c r="AP8" s="1864"/>
      <c r="AQ8" s="1864"/>
      <c r="AR8" s="1864"/>
      <c r="AS8" s="1864"/>
      <c r="AT8" s="1864"/>
      <c r="AU8" s="1864"/>
      <c r="AV8" s="1864"/>
      <c r="AW8" s="1864"/>
      <c r="AX8" s="1864"/>
      <c r="AY8" s="1864"/>
      <c r="AZ8" s="1865"/>
      <c r="BB8" s="1860"/>
      <c r="BC8" s="1861"/>
      <c r="BD8" s="1862"/>
      <c r="BE8" s="1592"/>
      <c r="BF8" s="269" t="s">
        <v>2474</v>
      </c>
      <c r="BJ8" s="267"/>
      <c r="BK8" s="272"/>
      <c r="BL8" s="272"/>
    </row>
    <row r="9" spans="3:64" ht="4.5" customHeight="1">
      <c r="C9" s="276"/>
      <c r="D9" s="276"/>
      <c r="E9" s="267"/>
      <c r="F9" s="267"/>
      <c r="G9" s="267"/>
      <c r="H9" s="267"/>
      <c r="I9" s="267"/>
      <c r="J9" s="267"/>
      <c r="K9" s="267"/>
      <c r="L9" s="267"/>
      <c r="M9" s="267"/>
      <c r="N9" s="1027"/>
      <c r="O9" s="1027"/>
      <c r="P9" s="1027"/>
      <c r="Q9" s="1027"/>
      <c r="R9" s="1027"/>
      <c r="S9" s="267"/>
      <c r="T9" s="1028"/>
      <c r="U9" s="1028"/>
      <c r="V9" s="1028"/>
      <c r="W9" s="1028"/>
      <c r="X9" s="1028"/>
      <c r="Y9" s="1028"/>
      <c r="Z9" s="1028"/>
      <c r="AA9" s="1028"/>
      <c r="AB9" s="1028"/>
      <c r="AC9" s="1028"/>
      <c r="AD9" s="1028"/>
      <c r="AE9" s="1028"/>
      <c r="AF9" s="1028"/>
      <c r="AG9" s="1028"/>
      <c r="AH9" s="1028"/>
      <c r="AI9" s="1028"/>
      <c r="AJ9" s="1028"/>
      <c r="AK9" s="1028"/>
      <c r="AL9" s="1028"/>
      <c r="AM9" s="1028"/>
      <c r="AN9" s="1028"/>
      <c r="AO9" s="1028"/>
      <c r="AP9" s="1028"/>
      <c r="AQ9" s="1028"/>
      <c r="AR9" s="1028"/>
      <c r="AS9" s="1028"/>
      <c r="AT9" s="1028"/>
      <c r="AU9" s="1028"/>
      <c r="AV9" s="1028"/>
      <c r="AW9" s="1028"/>
      <c r="AX9" s="1028"/>
      <c r="AY9" s="1028"/>
      <c r="AZ9" s="1028"/>
      <c r="BB9" s="267"/>
      <c r="BC9" s="267"/>
      <c r="BD9" s="267"/>
      <c r="BE9" s="737"/>
      <c r="BF9" s="267"/>
      <c r="BJ9" s="267"/>
      <c r="BK9" s="272"/>
      <c r="BL9" s="272"/>
    </row>
    <row r="10" spans="3:64">
      <c r="C10" s="276"/>
      <c r="D10" s="276"/>
      <c r="E10" s="267" t="s">
        <v>2057</v>
      </c>
      <c r="F10" s="267"/>
      <c r="G10" s="267"/>
      <c r="H10" s="267"/>
      <c r="I10" s="267"/>
      <c r="J10" s="267"/>
      <c r="K10" s="267" t="s">
        <v>2056</v>
      </c>
      <c r="L10" s="267"/>
      <c r="M10" s="267"/>
      <c r="N10" s="1866"/>
      <c r="O10" s="1858"/>
      <c r="P10" s="1858"/>
      <c r="Q10" s="1858"/>
      <c r="R10" s="1859"/>
      <c r="S10" s="267"/>
      <c r="T10" s="1863" t="str">
        <f>IF(N10="","",VLOOKUP(N10,Tabelas!$B$1569:$C$2417,2,FALSE))</f>
        <v/>
      </c>
      <c r="U10" s="1864"/>
      <c r="V10" s="1864"/>
      <c r="W10" s="1864"/>
      <c r="X10" s="1864"/>
      <c r="Y10" s="1864"/>
      <c r="Z10" s="1864"/>
      <c r="AA10" s="1864"/>
      <c r="AB10" s="1864"/>
      <c r="AC10" s="1864"/>
      <c r="AD10" s="1864"/>
      <c r="AE10" s="1864"/>
      <c r="AF10" s="1864"/>
      <c r="AG10" s="1864"/>
      <c r="AH10" s="1864"/>
      <c r="AI10" s="1864"/>
      <c r="AJ10" s="1864"/>
      <c r="AK10" s="1864"/>
      <c r="AL10" s="1864"/>
      <c r="AM10" s="1864"/>
      <c r="AN10" s="1864"/>
      <c r="AO10" s="1864"/>
      <c r="AP10" s="1864"/>
      <c r="AQ10" s="1864"/>
      <c r="AR10" s="1864"/>
      <c r="AS10" s="1864"/>
      <c r="AT10" s="1864"/>
      <c r="AU10" s="1864"/>
      <c r="AV10" s="1864"/>
      <c r="AW10" s="1864"/>
      <c r="AX10" s="1864"/>
      <c r="AY10" s="1864"/>
      <c r="AZ10" s="1865"/>
      <c r="BB10" s="1860"/>
      <c r="BC10" s="1861"/>
      <c r="BD10" s="1862"/>
      <c r="BE10" s="1592"/>
      <c r="BF10" s="269" t="s">
        <v>2474</v>
      </c>
      <c r="BJ10" s="267"/>
      <c r="BK10" s="272"/>
      <c r="BL10" s="272"/>
    </row>
    <row r="11" spans="3:64" ht="6" customHeight="1">
      <c r="C11" s="276"/>
      <c r="D11" s="276"/>
      <c r="E11" s="267"/>
      <c r="F11" s="267"/>
      <c r="G11" s="267"/>
      <c r="H11" s="267"/>
      <c r="I11" s="267"/>
      <c r="J11" s="267"/>
      <c r="K11" s="267"/>
      <c r="L11" s="267"/>
      <c r="M11" s="267"/>
      <c r="N11" s="1027"/>
      <c r="O11" s="1027"/>
      <c r="P11" s="1027"/>
      <c r="Q11" s="1027"/>
      <c r="R11" s="1027"/>
      <c r="S11" s="267"/>
      <c r="T11" s="1028"/>
      <c r="U11" s="1028"/>
      <c r="V11" s="1028"/>
      <c r="W11" s="1028"/>
      <c r="X11" s="1028"/>
      <c r="Y11" s="1028"/>
      <c r="Z11" s="1028"/>
      <c r="AA11" s="1028"/>
      <c r="AB11" s="1028"/>
      <c r="AC11" s="1028"/>
      <c r="AD11" s="1028"/>
      <c r="AE11" s="1028"/>
      <c r="AF11" s="1028"/>
      <c r="AG11" s="1029"/>
      <c r="AH11" s="1028"/>
      <c r="AI11" s="1028"/>
      <c r="AJ11" s="1028"/>
      <c r="AK11" s="1028"/>
      <c r="AL11" s="1028"/>
      <c r="AM11" s="1028"/>
      <c r="AN11" s="1028"/>
      <c r="AO11" s="1028"/>
      <c r="AP11" s="1028"/>
      <c r="AQ11" s="1028"/>
      <c r="AR11" s="1028"/>
      <c r="AS11" s="1028"/>
      <c r="AT11" s="1028"/>
      <c r="AU11" s="1028"/>
      <c r="AV11" s="1028"/>
      <c r="AW11" s="1028"/>
      <c r="AX11" s="1028"/>
      <c r="AY11" s="1028"/>
      <c r="AZ11" s="1029"/>
      <c r="BB11" s="267"/>
      <c r="BC11" s="267"/>
      <c r="BD11" s="267"/>
      <c r="BE11" s="737"/>
      <c r="BF11" s="267"/>
      <c r="BJ11" s="267"/>
      <c r="BK11" s="272"/>
      <c r="BL11" s="272"/>
    </row>
    <row r="12" spans="3:64">
      <c r="C12" s="276"/>
      <c r="D12" s="276"/>
      <c r="E12" s="267"/>
      <c r="F12" s="267"/>
      <c r="G12" s="267"/>
      <c r="H12" s="267"/>
      <c r="I12" s="267"/>
      <c r="J12" s="267"/>
      <c r="K12" s="267" t="s">
        <v>2056</v>
      </c>
      <c r="L12" s="267"/>
      <c r="M12" s="267"/>
      <c r="N12" s="1866"/>
      <c r="O12" s="1858"/>
      <c r="P12" s="1858"/>
      <c r="Q12" s="1858"/>
      <c r="R12" s="1859"/>
      <c r="S12" s="267"/>
      <c r="T12" s="1863" t="str">
        <f>IF(N12="","",VLOOKUP(N12,Tabelas!$B$1569:$C$2417,2,FALSE))</f>
        <v/>
      </c>
      <c r="U12" s="1864"/>
      <c r="V12" s="1864"/>
      <c r="W12" s="1864"/>
      <c r="X12" s="1864"/>
      <c r="Y12" s="1864"/>
      <c r="Z12" s="1864"/>
      <c r="AA12" s="1864"/>
      <c r="AB12" s="1864"/>
      <c r="AC12" s="1864"/>
      <c r="AD12" s="1864"/>
      <c r="AE12" s="1864"/>
      <c r="AF12" s="1864"/>
      <c r="AG12" s="1864"/>
      <c r="AH12" s="1864"/>
      <c r="AI12" s="1864"/>
      <c r="AJ12" s="1864"/>
      <c r="AK12" s="1864"/>
      <c r="AL12" s="1864"/>
      <c r="AM12" s="1864"/>
      <c r="AN12" s="1864"/>
      <c r="AO12" s="1864"/>
      <c r="AP12" s="1864"/>
      <c r="AQ12" s="1864"/>
      <c r="AR12" s="1864"/>
      <c r="AS12" s="1864"/>
      <c r="AT12" s="1864"/>
      <c r="AU12" s="1864"/>
      <c r="AV12" s="1864"/>
      <c r="AW12" s="1864"/>
      <c r="AX12" s="1864"/>
      <c r="AY12" s="1864"/>
      <c r="AZ12" s="1865"/>
      <c r="BB12" s="1860"/>
      <c r="BC12" s="1861"/>
      <c r="BD12" s="1862"/>
      <c r="BE12" s="1592"/>
      <c r="BF12" s="269" t="s">
        <v>2474</v>
      </c>
      <c r="BJ12" s="267"/>
      <c r="BK12" s="272"/>
      <c r="BL12" s="272"/>
    </row>
    <row r="13" spans="3:64" ht="5.25" customHeight="1">
      <c r="C13" s="276"/>
      <c r="D13" s="276"/>
      <c r="E13" s="267"/>
      <c r="F13" s="267"/>
      <c r="G13" s="267"/>
      <c r="H13" s="267"/>
      <c r="I13" s="267"/>
      <c r="J13" s="267"/>
      <c r="K13" s="267"/>
      <c r="L13" s="267"/>
      <c r="M13" s="267"/>
      <c r="N13" s="1027"/>
      <c r="O13" s="1027"/>
      <c r="P13" s="1027"/>
      <c r="Q13" s="1027"/>
      <c r="R13" s="1027"/>
      <c r="S13" s="267"/>
      <c r="T13" s="1028"/>
      <c r="U13" s="1028"/>
      <c r="V13" s="1028"/>
      <c r="W13" s="1028"/>
      <c r="X13" s="1028"/>
      <c r="Y13" s="1028"/>
      <c r="Z13" s="1028"/>
      <c r="AA13" s="1028"/>
      <c r="AB13" s="1028"/>
      <c r="AC13" s="1028"/>
      <c r="AD13" s="1028"/>
      <c r="AE13" s="1028"/>
      <c r="AF13" s="1028"/>
      <c r="AG13" s="1028"/>
      <c r="AH13" s="1028"/>
      <c r="AI13" s="1028"/>
      <c r="AJ13" s="1028"/>
      <c r="AK13" s="1028"/>
      <c r="AL13" s="1028"/>
      <c r="AM13" s="1028"/>
      <c r="AN13" s="1028"/>
      <c r="AO13" s="1028"/>
      <c r="AP13" s="1028"/>
      <c r="AQ13" s="1028"/>
      <c r="AR13" s="1028"/>
      <c r="AS13" s="1028"/>
      <c r="AT13" s="1028"/>
      <c r="AU13" s="1028"/>
      <c r="AV13" s="1028"/>
      <c r="AW13" s="1028"/>
      <c r="AX13" s="1028"/>
      <c r="AY13" s="1028"/>
      <c r="AZ13" s="1028"/>
      <c r="BB13" s="267"/>
      <c r="BC13" s="267"/>
      <c r="BD13" s="267"/>
      <c r="BE13" s="737"/>
      <c r="BF13" s="267"/>
      <c r="BJ13" s="267"/>
      <c r="BK13" s="272"/>
      <c r="BL13" s="272"/>
    </row>
    <row r="14" spans="3:64">
      <c r="C14" s="276"/>
      <c r="D14" s="276"/>
      <c r="E14" s="267"/>
      <c r="F14" s="267"/>
      <c r="G14" s="267"/>
      <c r="H14" s="267"/>
      <c r="I14" s="267"/>
      <c r="J14" s="267"/>
      <c r="K14" s="267" t="s">
        <v>2056</v>
      </c>
      <c r="L14" s="267"/>
      <c r="M14" s="267"/>
      <c r="N14" s="1866"/>
      <c r="O14" s="1858"/>
      <c r="P14" s="1858"/>
      <c r="Q14" s="1858"/>
      <c r="R14" s="1859"/>
      <c r="S14" s="267"/>
      <c r="T14" s="1863" t="str">
        <f>IF(N14="","",VLOOKUP(N14,Tabelas!$B$1569:$C$2417,2,FALSE))</f>
        <v/>
      </c>
      <c r="U14" s="1864"/>
      <c r="V14" s="1864"/>
      <c r="W14" s="1864"/>
      <c r="X14" s="1864"/>
      <c r="Y14" s="1864"/>
      <c r="Z14" s="1864"/>
      <c r="AA14" s="1864"/>
      <c r="AB14" s="1864"/>
      <c r="AC14" s="1864"/>
      <c r="AD14" s="1864"/>
      <c r="AE14" s="1864"/>
      <c r="AF14" s="1864"/>
      <c r="AG14" s="1864"/>
      <c r="AH14" s="1864"/>
      <c r="AI14" s="1864"/>
      <c r="AJ14" s="1864"/>
      <c r="AK14" s="1864"/>
      <c r="AL14" s="1864"/>
      <c r="AM14" s="1864"/>
      <c r="AN14" s="1864"/>
      <c r="AO14" s="1864"/>
      <c r="AP14" s="1864"/>
      <c r="AQ14" s="1864"/>
      <c r="AR14" s="1864"/>
      <c r="AS14" s="1864"/>
      <c r="AT14" s="1864"/>
      <c r="AU14" s="1864"/>
      <c r="AV14" s="1864"/>
      <c r="AW14" s="1864"/>
      <c r="AX14" s="1864"/>
      <c r="AY14" s="1864"/>
      <c r="AZ14" s="1865"/>
      <c r="BB14" s="1860"/>
      <c r="BC14" s="1861"/>
      <c r="BD14" s="1862"/>
      <c r="BE14" s="1592"/>
      <c r="BF14" s="269" t="s">
        <v>2474</v>
      </c>
      <c r="BJ14" s="267"/>
      <c r="BK14" s="272"/>
      <c r="BL14" s="272"/>
    </row>
    <row r="15" spans="3:64" ht="4.5" customHeight="1">
      <c r="C15" s="276"/>
      <c r="D15" s="276"/>
      <c r="E15" s="267"/>
      <c r="F15" s="267"/>
      <c r="G15" s="267"/>
      <c r="H15" s="267"/>
      <c r="I15" s="267"/>
      <c r="J15" s="267"/>
      <c r="K15" s="267"/>
      <c r="L15" s="267"/>
      <c r="M15" s="737"/>
      <c r="N15" s="737"/>
      <c r="O15" s="737"/>
      <c r="P15" s="737"/>
      <c r="Q15" s="737"/>
      <c r="R15" s="737"/>
      <c r="S15" s="267"/>
      <c r="T15" s="267"/>
      <c r="U15" s="737"/>
      <c r="V15" s="737"/>
      <c r="W15" s="737"/>
      <c r="X15" s="737"/>
      <c r="Y15" s="737"/>
      <c r="Z15" s="737"/>
      <c r="AA15" s="737"/>
      <c r="AB15" s="737"/>
      <c r="AC15" s="737"/>
      <c r="AD15" s="737"/>
      <c r="AE15" s="737"/>
      <c r="AF15" s="737"/>
      <c r="AG15" s="267"/>
      <c r="AH15" s="267"/>
      <c r="AI15" s="267"/>
      <c r="AJ15" s="267"/>
      <c r="AK15" s="267"/>
      <c r="AL15" s="267"/>
      <c r="AM15" s="267"/>
      <c r="AN15" s="267"/>
      <c r="AO15" s="267"/>
      <c r="AP15" s="267"/>
      <c r="AQ15" s="267"/>
      <c r="AR15" s="267"/>
      <c r="AS15" s="267"/>
      <c r="AT15" s="267"/>
      <c r="AU15" s="267"/>
      <c r="AV15" s="267"/>
      <c r="AW15" s="267"/>
      <c r="AX15" s="267"/>
      <c r="AY15" s="267"/>
      <c r="AZ15" s="267"/>
      <c r="BA15" s="267"/>
      <c r="BB15" s="267"/>
      <c r="BC15" s="267"/>
      <c r="BD15" s="267"/>
      <c r="BE15" s="267"/>
      <c r="BF15" s="267"/>
      <c r="BG15" s="267"/>
      <c r="BH15" s="267"/>
      <c r="BI15" s="267"/>
      <c r="BJ15" s="267"/>
      <c r="BK15" s="272"/>
      <c r="BL15" s="272"/>
    </row>
    <row r="16" spans="3:64">
      <c r="C16" s="276"/>
      <c r="D16" s="276"/>
      <c r="E16" s="277" t="s">
        <v>2475</v>
      </c>
      <c r="F16" s="277"/>
      <c r="G16" s="267"/>
      <c r="H16" s="267"/>
      <c r="I16" s="267"/>
      <c r="J16" s="267"/>
      <c r="K16" s="267"/>
      <c r="L16" s="267"/>
      <c r="M16" s="267"/>
      <c r="N16" s="267"/>
      <c r="O16" s="267"/>
      <c r="P16" s="267"/>
      <c r="Q16" s="267"/>
      <c r="R16" s="267"/>
      <c r="S16" s="267"/>
      <c r="T16" s="267"/>
      <c r="U16" s="267"/>
      <c r="V16" s="267"/>
      <c r="W16" s="267"/>
      <c r="X16" s="267"/>
      <c r="Y16" s="267"/>
      <c r="Z16" s="267"/>
      <c r="AA16" s="267"/>
      <c r="AB16" s="267"/>
      <c r="AC16" s="267"/>
      <c r="AD16" s="267"/>
      <c r="AE16" s="267"/>
      <c r="AF16" s="267"/>
      <c r="AG16" s="267"/>
      <c r="AH16" s="267"/>
      <c r="AI16" s="267"/>
      <c r="AJ16" s="267"/>
      <c r="AK16" s="267"/>
      <c r="AL16" s="267"/>
      <c r="AM16" s="267"/>
      <c r="AN16" s="267"/>
      <c r="AO16" s="267"/>
      <c r="AP16" s="267"/>
      <c r="AQ16" s="267"/>
      <c r="AR16" s="267"/>
      <c r="AS16" s="267"/>
      <c r="AT16" s="267"/>
      <c r="AU16" s="267"/>
      <c r="AV16" s="267"/>
      <c r="AW16" s="267"/>
      <c r="AX16" s="267"/>
      <c r="AY16" s="267"/>
      <c r="AZ16" s="267"/>
      <c r="BA16" s="267"/>
      <c r="BB16" s="267"/>
      <c r="BC16" s="267"/>
      <c r="BD16" s="267"/>
      <c r="BE16" s="267"/>
      <c r="BF16" s="267"/>
      <c r="BG16" s="267"/>
      <c r="BH16" s="267"/>
      <c r="BI16" s="267"/>
      <c r="BJ16" s="267"/>
      <c r="BK16" s="272"/>
      <c r="BL16" s="272"/>
    </row>
    <row r="17" spans="3:64" ht="5.25" customHeight="1">
      <c r="C17" s="276"/>
      <c r="D17" s="273"/>
      <c r="E17" s="268"/>
      <c r="F17" s="268"/>
      <c r="G17" s="268"/>
      <c r="H17" s="268"/>
      <c r="I17" s="268"/>
      <c r="J17" s="268"/>
      <c r="K17" s="268"/>
      <c r="L17" s="268"/>
      <c r="M17" s="268"/>
      <c r="N17" s="268"/>
      <c r="O17" s="268"/>
      <c r="P17" s="268"/>
      <c r="Q17" s="268"/>
      <c r="R17" s="268"/>
      <c r="S17" s="268"/>
      <c r="T17" s="268"/>
      <c r="U17" s="268"/>
      <c r="V17" s="268"/>
      <c r="W17" s="268"/>
      <c r="X17" s="268"/>
      <c r="Y17" s="268"/>
      <c r="Z17" s="268"/>
      <c r="AA17" s="268"/>
      <c r="AB17" s="268"/>
      <c r="AC17" s="268"/>
      <c r="AD17" s="268"/>
      <c r="AE17" s="268"/>
      <c r="AF17" s="268"/>
      <c r="AG17" s="268"/>
      <c r="AH17" s="268"/>
      <c r="AI17" s="268"/>
      <c r="AJ17" s="268"/>
      <c r="AK17" s="268"/>
      <c r="AL17" s="268"/>
      <c r="AM17" s="268"/>
      <c r="AN17" s="268"/>
      <c r="AO17" s="268"/>
      <c r="AP17" s="268"/>
      <c r="AQ17" s="268"/>
      <c r="AR17" s="268"/>
      <c r="AS17" s="268"/>
      <c r="AT17" s="268"/>
      <c r="AU17" s="268"/>
      <c r="AV17" s="268"/>
      <c r="AW17" s="268"/>
      <c r="AX17" s="268"/>
      <c r="AY17" s="268"/>
      <c r="AZ17" s="268"/>
      <c r="BA17" s="268"/>
      <c r="BB17" s="268"/>
      <c r="BC17" s="268"/>
      <c r="BD17" s="268"/>
      <c r="BE17" s="268"/>
      <c r="BF17" s="268"/>
      <c r="BG17" s="268"/>
      <c r="BH17" s="268"/>
      <c r="BI17" s="268"/>
      <c r="BJ17" s="268"/>
      <c r="BK17" s="274"/>
      <c r="BL17" s="272"/>
    </row>
    <row r="18" spans="3:64" ht="9.75" customHeight="1">
      <c r="C18" s="276"/>
      <c r="D18" s="267"/>
      <c r="E18" s="267"/>
      <c r="F18" s="267"/>
      <c r="G18" s="267"/>
      <c r="H18" s="267"/>
      <c r="I18" s="267"/>
      <c r="J18" s="267"/>
      <c r="K18" s="267"/>
      <c r="L18" s="267"/>
      <c r="M18" s="267"/>
      <c r="N18" s="267"/>
      <c r="O18" s="267"/>
      <c r="P18" s="267"/>
      <c r="Q18" s="267"/>
      <c r="R18" s="267"/>
      <c r="S18" s="267"/>
      <c r="T18" s="267"/>
      <c r="U18" s="267"/>
      <c r="V18" s="267"/>
      <c r="W18" s="267"/>
      <c r="X18" s="267"/>
      <c r="Y18" s="267"/>
      <c r="Z18" s="267"/>
      <c r="AA18" s="267"/>
      <c r="AB18" s="267"/>
      <c r="AC18" s="267"/>
      <c r="AD18" s="267"/>
      <c r="AE18" s="267"/>
      <c r="AF18" s="267"/>
      <c r="AG18" s="267"/>
      <c r="AH18" s="267"/>
      <c r="AI18" s="267"/>
      <c r="AJ18" s="267"/>
      <c r="AK18" s="267"/>
      <c r="AL18" s="267"/>
      <c r="AM18" s="267"/>
      <c r="AN18" s="267"/>
      <c r="AO18" s="267"/>
      <c r="AP18" s="267"/>
      <c r="AQ18" s="267"/>
      <c r="AR18" s="267"/>
      <c r="AS18" s="267"/>
      <c r="AT18" s="267"/>
      <c r="AU18" s="267"/>
      <c r="AV18" s="267"/>
      <c r="AW18" s="267"/>
      <c r="AX18" s="267"/>
      <c r="AY18" s="267"/>
      <c r="AZ18" s="267"/>
      <c r="BA18" s="267"/>
      <c r="BB18" s="267"/>
      <c r="BC18" s="267"/>
      <c r="BD18" s="267"/>
      <c r="BE18" s="267"/>
      <c r="BF18" s="267"/>
      <c r="BG18" s="267"/>
      <c r="BH18" s="267"/>
      <c r="BI18" s="267"/>
      <c r="BJ18" s="267"/>
      <c r="BK18" s="267"/>
      <c r="BL18" s="272"/>
    </row>
    <row r="19" spans="3:64" ht="6" customHeight="1">
      <c r="C19" s="1207"/>
      <c r="D19" s="1190"/>
      <c r="E19" s="1191"/>
      <c r="F19" s="1191"/>
      <c r="G19" s="1191"/>
      <c r="H19" s="1191"/>
      <c r="I19" s="1191"/>
      <c r="J19" s="1191"/>
      <c r="K19" s="1191"/>
      <c r="L19" s="1191"/>
      <c r="M19" s="1191"/>
      <c r="N19" s="1191"/>
      <c r="O19" s="1191"/>
      <c r="P19" s="1191"/>
      <c r="Q19" s="1191"/>
      <c r="R19" s="1191"/>
      <c r="S19" s="1191"/>
      <c r="T19" s="1191"/>
      <c r="U19" s="1191"/>
      <c r="V19" s="1191"/>
      <c r="W19" s="1191"/>
      <c r="X19" s="1191"/>
      <c r="Y19" s="1191"/>
      <c r="Z19" s="1191"/>
      <c r="AA19" s="1191"/>
      <c r="AB19" s="1191"/>
      <c r="AC19" s="1191"/>
      <c r="AD19" s="1191"/>
      <c r="AE19" s="1191"/>
      <c r="AF19" s="1191"/>
      <c r="AG19" s="1191"/>
      <c r="AH19" s="1191"/>
      <c r="AI19" s="1191"/>
      <c r="AJ19" s="1191"/>
      <c r="AK19" s="1191"/>
      <c r="AL19" s="1191"/>
      <c r="AM19" s="1191"/>
      <c r="AN19" s="1191"/>
      <c r="AO19" s="1191"/>
      <c r="AP19" s="1191"/>
      <c r="AQ19" s="1191"/>
      <c r="AR19" s="1191"/>
      <c r="AS19" s="1191"/>
      <c r="AT19" s="1191"/>
      <c r="AU19" s="1191"/>
      <c r="AV19" s="1191"/>
      <c r="AW19" s="1191"/>
      <c r="AX19" s="1191"/>
      <c r="AY19" s="1191"/>
      <c r="AZ19" s="1191"/>
      <c r="BA19" s="1191"/>
      <c r="BB19" s="1191"/>
      <c r="BC19" s="1191"/>
      <c r="BD19" s="1191"/>
      <c r="BE19" s="1191"/>
      <c r="BF19" s="1191"/>
      <c r="BG19" s="1191"/>
      <c r="BH19" s="1191"/>
      <c r="BI19" s="1191"/>
      <c r="BJ19" s="1192"/>
      <c r="BK19" s="1193"/>
      <c r="BL19" s="272"/>
    </row>
    <row r="20" spans="3:64" ht="17.25" customHeight="1">
      <c r="C20" s="1207"/>
      <c r="D20" s="1194"/>
      <c r="E20" s="1195" t="s">
        <v>4341</v>
      </c>
      <c r="F20" s="1195"/>
      <c r="G20" s="1196"/>
      <c r="H20" s="1196"/>
      <c r="I20" s="1196"/>
      <c r="J20" s="1197"/>
      <c r="K20" s="1197"/>
      <c r="L20" s="1197"/>
      <c r="M20" s="1197"/>
      <c r="N20" s="1197"/>
      <c r="O20" s="1197"/>
      <c r="P20" s="1197"/>
      <c r="Q20" s="1197"/>
      <c r="R20" s="1197"/>
      <c r="S20" s="1197"/>
      <c r="T20" s="1197"/>
      <c r="U20" s="1197"/>
      <c r="V20" s="1197"/>
      <c r="W20" s="1197"/>
      <c r="X20" s="1197"/>
      <c r="Y20" s="1197"/>
      <c r="Z20" s="1197"/>
      <c r="AA20" s="1197"/>
      <c r="AB20" s="1197"/>
      <c r="AC20" s="1197"/>
      <c r="AD20" s="1197"/>
      <c r="AE20" s="1197"/>
      <c r="AF20" s="1197"/>
      <c r="AG20" s="1197"/>
      <c r="AH20" s="1197"/>
      <c r="AI20" s="1197"/>
      <c r="AJ20" s="1197"/>
      <c r="AK20" s="1197"/>
      <c r="AL20" s="1197"/>
      <c r="AM20" s="1197"/>
      <c r="AN20" s="1197"/>
      <c r="AO20" s="1197"/>
      <c r="AP20" s="1197"/>
      <c r="AQ20" s="1197"/>
      <c r="AR20" s="1197"/>
      <c r="AS20" s="1197"/>
      <c r="AT20" s="1197"/>
      <c r="AU20" s="1197"/>
      <c r="AV20" s="1197"/>
      <c r="AW20" s="1197"/>
      <c r="AX20" s="1197"/>
      <c r="AY20" s="1197"/>
      <c r="AZ20" s="1197"/>
      <c r="BA20" s="1197"/>
      <c r="BB20" s="1197"/>
      <c r="BC20" s="1197"/>
      <c r="BD20" s="1197"/>
      <c r="BE20" s="1197"/>
      <c r="BF20" s="1197"/>
      <c r="BG20" s="1197"/>
      <c r="BH20" s="1197"/>
      <c r="BI20" s="1197"/>
      <c r="BJ20" s="1198"/>
      <c r="BK20" s="1199"/>
      <c r="BL20" s="272"/>
    </row>
    <row r="21" spans="3:64" ht="17.25" customHeight="1">
      <c r="C21" s="1207"/>
      <c r="D21" s="1194"/>
      <c r="E21" s="1200"/>
      <c r="F21" s="1200"/>
      <c r="G21" s="1200"/>
      <c r="H21" s="1200"/>
      <c r="I21" s="1200"/>
      <c r="J21" s="1197"/>
      <c r="K21" s="1197"/>
      <c r="L21" s="1197"/>
      <c r="M21" s="1197"/>
      <c r="N21" s="1197"/>
      <c r="O21" s="1197"/>
      <c r="P21" s="1197"/>
      <c r="Q21" s="1197"/>
      <c r="R21" s="1197"/>
      <c r="S21" s="1197"/>
      <c r="T21" s="1197"/>
      <c r="U21" s="1197"/>
      <c r="V21" s="1197"/>
      <c r="W21" s="1197"/>
      <c r="X21" s="1197"/>
      <c r="Y21" s="1197"/>
      <c r="Z21" s="1197"/>
      <c r="AA21" s="1197"/>
      <c r="AB21" s="1197"/>
      <c r="AC21" s="1197"/>
      <c r="AD21" s="1197"/>
      <c r="AE21" s="1197"/>
      <c r="AF21" s="1197"/>
      <c r="AG21" s="1197"/>
      <c r="AH21" s="1197"/>
      <c r="AI21" s="1197"/>
      <c r="AJ21" s="1197"/>
      <c r="AK21" s="1197"/>
      <c r="AL21" s="1197"/>
      <c r="AM21" s="1197"/>
      <c r="AN21" s="1197"/>
      <c r="AO21" s="1197"/>
      <c r="AP21" s="1197"/>
      <c r="AQ21" s="1197"/>
      <c r="AR21" s="1197"/>
      <c r="AS21" s="1197"/>
      <c r="AT21" s="1197"/>
      <c r="AU21" s="1197"/>
      <c r="AV21" s="1197"/>
      <c r="AW21" s="1197"/>
      <c r="AX21" s="1197"/>
      <c r="AY21" s="1197"/>
      <c r="AZ21" s="1197"/>
      <c r="BA21" s="1197"/>
      <c r="BB21" s="1197"/>
      <c r="BC21" s="1197"/>
      <c r="BD21" s="1197"/>
      <c r="BE21" s="1197"/>
      <c r="BF21" s="1197"/>
      <c r="BG21" s="1197"/>
      <c r="BH21" s="1197"/>
      <c r="BI21" s="1197"/>
      <c r="BJ21" s="1198"/>
      <c r="BK21" s="1199"/>
      <c r="BL21" s="272"/>
    </row>
    <row r="22" spans="3:64" ht="17.25" customHeight="1">
      <c r="C22" s="1207"/>
      <c r="D22" s="1194"/>
      <c r="E22" s="1200"/>
      <c r="F22" s="1200"/>
      <c r="G22" s="1837" t="s">
        <v>161</v>
      </c>
      <c r="H22" s="1837"/>
      <c r="I22" s="1837"/>
      <c r="J22" s="1837"/>
      <c r="K22" s="1837"/>
      <c r="L22" s="1837"/>
      <c r="M22" s="1837"/>
      <c r="N22" s="1837"/>
      <c r="O22" s="1837"/>
      <c r="P22" s="1837"/>
      <c r="Q22" s="1837"/>
      <c r="R22" s="1837"/>
      <c r="S22" s="1837"/>
      <c r="T22" s="1837"/>
      <c r="U22" s="1837"/>
      <c r="V22" s="1837"/>
      <c r="W22" s="1837"/>
      <c r="X22" s="1837"/>
      <c r="Y22" s="1837"/>
      <c r="Z22" s="1837"/>
      <c r="AA22" s="1837"/>
      <c r="AB22" s="1837"/>
      <c r="AC22" s="1837"/>
      <c r="AD22" s="1837"/>
      <c r="AE22" s="1837" t="s">
        <v>162</v>
      </c>
      <c r="AF22" s="1837"/>
      <c r="AG22" s="1837"/>
      <c r="AH22" s="1837"/>
      <c r="AI22" s="1837"/>
      <c r="AJ22" s="1837" t="s">
        <v>163</v>
      </c>
      <c r="AK22" s="1837"/>
      <c r="AL22" s="1837"/>
      <c r="AM22" s="1837"/>
      <c r="AN22" s="1837"/>
      <c r="AO22" s="1837" t="s">
        <v>716</v>
      </c>
      <c r="AP22" s="1837"/>
      <c r="AQ22" s="1837"/>
      <c r="AR22" s="1837"/>
      <c r="AS22" s="1837"/>
      <c r="BA22" s="1197"/>
      <c r="BB22" s="1197"/>
      <c r="BC22" s="1197"/>
      <c r="BD22" s="1197"/>
      <c r="BE22" s="1197"/>
      <c r="BF22" s="1197"/>
      <c r="BG22" s="1197"/>
      <c r="BH22" s="1197"/>
      <c r="BI22" s="1197"/>
      <c r="BJ22" s="1198"/>
      <c r="BK22" s="1199"/>
      <c r="BL22" s="272"/>
    </row>
    <row r="23" spans="3:64" ht="25.5" customHeight="1">
      <c r="C23" s="1207"/>
      <c r="D23" s="1194"/>
      <c r="E23" s="1200"/>
      <c r="F23" s="1200"/>
      <c r="G23" s="1838" t="s">
        <v>164</v>
      </c>
      <c r="H23" s="1838"/>
      <c r="I23" s="1838"/>
      <c r="J23" s="1838"/>
      <c r="K23" s="1838"/>
      <c r="L23" s="1838"/>
      <c r="M23" s="1838"/>
      <c r="N23" s="1838"/>
      <c r="O23" s="1838"/>
      <c r="P23" s="1838"/>
      <c r="Q23" s="1838"/>
      <c r="R23" s="1838"/>
      <c r="S23" s="1838"/>
      <c r="T23" s="1838"/>
      <c r="U23" s="1838"/>
      <c r="V23" s="1838"/>
      <c r="W23" s="1838"/>
      <c r="X23" s="1838"/>
      <c r="Y23" s="1838"/>
      <c r="Z23" s="1838"/>
      <c r="AA23" s="1838"/>
      <c r="AB23" s="1838"/>
      <c r="AC23" s="1838"/>
      <c r="AD23" s="1838"/>
      <c r="AE23" s="1849"/>
      <c r="AF23" s="1849"/>
      <c r="AG23" s="1849"/>
      <c r="AH23" s="1849"/>
      <c r="AI23" s="1849"/>
      <c r="AJ23" s="1849"/>
      <c r="AK23" s="1849"/>
      <c r="AL23" s="1849"/>
      <c r="AM23" s="1849"/>
      <c r="AN23" s="1849"/>
      <c r="AO23" s="1850">
        <f>SUM(AE23:AN23)</f>
        <v>0</v>
      </c>
      <c r="AP23" s="1850"/>
      <c r="AQ23" s="1850"/>
      <c r="AR23" s="1850"/>
      <c r="AS23" s="1850"/>
      <c r="BA23" s="1197"/>
      <c r="BB23" s="1197"/>
      <c r="BC23" s="1197"/>
      <c r="BD23" s="1197"/>
      <c r="BE23" s="1197"/>
      <c r="BF23" s="1197"/>
      <c r="BG23" s="1197"/>
      <c r="BH23" s="1197"/>
      <c r="BI23" s="1197"/>
      <c r="BJ23" s="1198"/>
      <c r="BK23" s="1199"/>
      <c r="BL23" s="272"/>
    </row>
    <row r="24" spans="3:64" ht="25.5" customHeight="1">
      <c r="C24" s="1207"/>
      <c r="D24" s="1194"/>
      <c r="E24" s="1200"/>
      <c r="F24" s="1200"/>
      <c r="G24" s="1838" t="s">
        <v>165</v>
      </c>
      <c r="H24" s="1838"/>
      <c r="I24" s="1838"/>
      <c r="J24" s="1838"/>
      <c r="K24" s="1838"/>
      <c r="L24" s="1838"/>
      <c r="M24" s="1838"/>
      <c r="N24" s="1838"/>
      <c r="O24" s="1838"/>
      <c r="P24" s="1838"/>
      <c r="Q24" s="1838"/>
      <c r="R24" s="1838"/>
      <c r="S24" s="1838"/>
      <c r="T24" s="1838"/>
      <c r="U24" s="1838"/>
      <c r="V24" s="1838"/>
      <c r="W24" s="1838"/>
      <c r="X24" s="1838"/>
      <c r="Y24" s="1838"/>
      <c r="Z24" s="1838"/>
      <c r="AA24" s="1838"/>
      <c r="AB24" s="1838"/>
      <c r="AC24" s="1838"/>
      <c r="AD24" s="1838"/>
      <c r="AE24" s="1849"/>
      <c r="AF24" s="1849"/>
      <c r="AG24" s="1849"/>
      <c r="AH24" s="1849"/>
      <c r="AI24" s="1849"/>
      <c r="AJ24" s="1849"/>
      <c r="AK24" s="1849"/>
      <c r="AL24" s="1849"/>
      <c r="AM24" s="1849"/>
      <c r="AN24" s="1849"/>
      <c r="AO24" s="1850">
        <f t="shared" ref="AO24:AO30" si="0">SUM(AE24:AN24)</f>
        <v>0</v>
      </c>
      <c r="AP24" s="1850"/>
      <c r="AQ24" s="1850"/>
      <c r="AR24" s="1850"/>
      <c r="AS24" s="1850"/>
      <c r="BA24" s="1197"/>
      <c r="BB24" s="1197"/>
      <c r="BC24" s="1197"/>
      <c r="BD24" s="1197"/>
      <c r="BE24" s="1197"/>
      <c r="BF24" s="1197"/>
      <c r="BG24" s="1197"/>
      <c r="BH24" s="1197"/>
      <c r="BI24" s="1197"/>
      <c r="BJ24" s="1198"/>
      <c r="BK24" s="1199"/>
      <c r="BL24" s="272"/>
    </row>
    <row r="25" spans="3:64" ht="25.5" customHeight="1">
      <c r="C25" s="1207"/>
      <c r="D25" s="1194"/>
      <c r="E25" s="1200"/>
      <c r="F25" s="1200"/>
      <c r="G25" s="1838" t="s">
        <v>166</v>
      </c>
      <c r="H25" s="1838"/>
      <c r="I25" s="1838"/>
      <c r="J25" s="1838"/>
      <c r="K25" s="1838"/>
      <c r="L25" s="1838"/>
      <c r="M25" s="1838"/>
      <c r="N25" s="1838"/>
      <c r="O25" s="1838"/>
      <c r="P25" s="1838"/>
      <c r="Q25" s="1838"/>
      <c r="R25" s="1838"/>
      <c r="S25" s="1838"/>
      <c r="T25" s="1838"/>
      <c r="U25" s="1838"/>
      <c r="V25" s="1838"/>
      <c r="W25" s="1838"/>
      <c r="X25" s="1838"/>
      <c r="Y25" s="1838"/>
      <c r="Z25" s="1838"/>
      <c r="AA25" s="1838"/>
      <c r="AB25" s="1838"/>
      <c r="AC25" s="1838"/>
      <c r="AD25" s="1838"/>
      <c r="AE25" s="1849"/>
      <c r="AF25" s="1849"/>
      <c r="AG25" s="1849"/>
      <c r="AH25" s="1849"/>
      <c r="AI25" s="1849"/>
      <c r="AJ25" s="1849"/>
      <c r="AK25" s="1849"/>
      <c r="AL25" s="1849"/>
      <c r="AM25" s="1849"/>
      <c r="AN25" s="1849"/>
      <c r="AO25" s="1850">
        <f t="shared" si="0"/>
        <v>0</v>
      </c>
      <c r="AP25" s="1850"/>
      <c r="AQ25" s="1850"/>
      <c r="AR25" s="1850"/>
      <c r="AS25" s="1850"/>
      <c r="BA25" s="1197"/>
      <c r="BB25" s="1197"/>
      <c r="BC25" s="1197"/>
      <c r="BD25" s="1197"/>
      <c r="BE25" s="1197"/>
      <c r="BF25" s="1197"/>
      <c r="BG25" s="1197"/>
      <c r="BH25" s="1197"/>
      <c r="BI25" s="1197"/>
      <c r="BJ25" s="1198"/>
      <c r="BK25" s="1199"/>
      <c r="BL25" s="272"/>
    </row>
    <row r="26" spans="3:64" ht="25.5" customHeight="1">
      <c r="C26" s="1207"/>
      <c r="D26" s="1194"/>
      <c r="E26" s="1200"/>
      <c r="F26" s="1200"/>
      <c r="G26" s="1838" t="s">
        <v>167</v>
      </c>
      <c r="H26" s="1838"/>
      <c r="I26" s="1838"/>
      <c r="J26" s="1838"/>
      <c r="K26" s="1838"/>
      <c r="L26" s="1838"/>
      <c r="M26" s="1838"/>
      <c r="N26" s="1838"/>
      <c r="O26" s="1838"/>
      <c r="P26" s="1838"/>
      <c r="Q26" s="1838"/>
      <c r="R26" s="1838"/>
      <c r="S26" s="1838"/>
      <c r="T26" s="1838"/>
      <c r="U26" s="1838"/>
      <c r="V26" s="1838"/>
      <c r="W26" s="1838"/>
      <c r="X26" s="1838"/>
      <c r="Y26" s="1838"/>
      <c r="Z26" s="1838"/>
      <c r="AA26" s="1838"/>
      <c r="AB26" s="1838"/>
      <c r="AC26" s="1838"/>
      <c r="AD26" s="1838"/>
      <c r="AE26" s="1849"/>
      <c r="AF26" s="1849"/>
      <c r="AG26" s="1849"/>
      <c r="AH26" s="1849"/>
      <c r="AI26" s="1849"/>
      <c r="AJ26" s="1849"/>
      <c r="AK26" s="1849"/>
      <c r="AL26" s="1849"/>
      <c r="AM26" s="1849"/>
      <c r="AN26" s="1849"/>
      <c r="AO26" s="1850">
        <f t="shared" si="0"/>
        <v>0</v>
      </c>
      <c r="AP26" s="1850"/>
      <c r="AQ26" s="1850"/>
      <c r="AR26" s="1850"/>
      <c r="AS26" s="1850"/>
      <c r="BA26" s="1201"/>
      <c r="BB26" s="1201"/>
      <c r="BC26" s="1201"/>
      <c r="BD26" s="1197"/>
      <c r="BE26" s="1197"/>
      <c r="BF26" s="1197"/>
      <c r="BG26" s="1201"/>
      <c r="BH26" s="1201"/>
      <c r="BI26" s="1201"/>
      <c r="BJ26" s="1201"/>
      <c r="BK26" s="1199"/>
      <c r="BL26" s="272"/>
    </row>
    <row r="27" spans="3:64" ht="25.5" customHeight="1">
      <c r="C27" s="1207"/>
      <c r="D27" s="1194"/>
      <c r="E27" s="1200"/>
      <c r="F27" s="1200"/>
      <c r="G27" s="1838" t="s">
        <v>168</v>
      </c>
      <c r="H27" s="1838"/>
      <c r="I27" s="1838"/>
      <c r="J27" s="1838"/>
      <c r="K27" s="1838"/>
      <c r="L27" s="1838"/>
      <c r="M27" s="1838"/>
      <c r="N27" s="1838"/>
      <c r="O27" s="1838"/>
      <c r="P27" s="1838"/>
      <c r="Q27" s="1838"/>
      <c r="R27" s="1838"/>
      <c r="S27" s="1838"/>
      <c r="T27" s="1838"/>
      <c r="U27" s="1838"/>
      <c r="V27" s="1838"/>
      <c r="W27" s="1838"/>
      <c r="X27" s="1838"/>
      <c r="Y27" s="1838"/>
      <c r="Z27" s="1838"/>
      <c r="AA27" s="1838"/>
      <c r="AB27" s="1838"/>
      <c r="AC27" s="1838"/>
      <c r="AD27" s="1838"/>
      <c r="AE27" s="1849"/>
      <c r="AF27" s="1849"/>
      <c r="AG27" s="1849"/>
      <c r="AH27" s="1849"/>
      <c r="AI27" s="1849"/>
      <c r="AJ27" s="1849"/>
      <c r="AK27" s="1849"/>
      <c r="AL27" s="1849"/>
      <c r="AM27" s="1849"/>
      <c r="AN27" s="1849"/>
      <c r="AO27" s="1850">
        <f t="shared" si="0"/>
        <v>0</v>
      </c>
      <c r="AP27" s="1850"/>
      <c r="AQ27" s="1850"/>
      <c r="AR27" s="1850"/>
      <c r="AS27" s="1850"/>
      <c r="BA27" s="1197"/>
      <c r="BB27" s="1197"/>
      <c r="BC27" s="1197"/>
      <c r="BD27" s="1197"/>
      <c r="BE27" s="1197"/>
      <c r="BF27" s="1197"/>
      <c r="BG27" s="1197"/>
      <c r="BH27" s="1197"/>
      <c r="BI27" s="1197"/>
      <c r="BJ27" s="1198"/>
      <c r="BK27" s="1199"/>
      <c r="BL27" s="272"/>
    </row>
    <row r="28" spans="3:64" ht="25.5" customHeight="1">
      <c r="C28" s="1207"/>
      <c r="D28" s="1194"/>
      <c r="E28" s="1200"/>
      <c r="F28" s="1200"/>
      <c r="G28" s="1838" t="s">
        <v>169</v>
      </c>
      <c r="H28" s="1838"/>
      <c r="I28" s="1838"/>
      <c r="J28" s="1838"/>
      <c r="K28" s="1838"/>
      <c r="L28" s="1838"/>
      <c r="M28" s="1838"/>
      <c r="N28" s="1838"/>
      <c r="O28" s="1838"/>
      <c r="P28" s="1838"/>
      <c r="Q28" s="1838"/>
      <c r="R28" s="1838"/>
      <c r="S28" s="1838"/>
      <c r="T28" s="1838"/>
      <c r="U28" s="1838"/>
      <c r="V28" s="1838"/>
      <c r="W28" s="1838"/>
      <c r="X28" s="1838"/>
      <c r="Y28" s="1838"/>
      <c r="Z28" s="1838"/>
      <c r="AA28" s="1838"/>
      <c r="AB28" s="1838"/>
      <c r="AC28" s="1838"/>
      <c r="AD28" s="1838"/>
      <c r="AE28" s="1849"/>
      <c r="AF28" s="1849"/>
      <c r="AG28" s="1849"/>
      <c r="AH28" s="1849"/>
      <c r="AI28" s="1849"/>
      <c r="AJ28" s="1849"/>
      <c r="AK28" s="1849"/>
      <c r="AL28" s="1849"/>
      <c r="AM28" s="1849"/>
      <c r="AN28" s="1849"/>
      <c r="AO28" s="1850">
        <f t="shared" si="0"/>
        <v>0</v>
      </c>
      <c r="AP28" s="1850"/>
      <c r="AQ28" s="1850"/>
      <c r="AR28" s="1850"/>
      <c r="AS28" s="1850"/>
      <c r="BA28" s="1201"/>
      <c r="BB28" s="1201"/>
      <c r="BC28" s="1201"/>
      <c r="BD28" s="1201"/>
      <c r="BE28" s="1201"/>
      <c r="BF28" s="1201"/>
      <c r="BG28" s="1201"/>
      <c r="BH28" s="1201"/>
      <c r="BI28" s="1201"/>
      <c r="BJ28" s="1201"/>
      <c r="BK28" s="1199"/>
      <c r="BL28" s="272"/>
    </row>
    <row r="29" spans="3:64" ht="25.5" customHeight="1">
      <c r="C29" s="1207"/>
      <c r="D29" s="1194"/>
      <c r="E29" s="1200"/>
      <c r="F29" s="1200"/>
      <c r="G29" s="1838" t="s">
        <v>170</v>
      </c>
      <c r="H29" s="1838"/>
      <c r="I29" s="1838"/>
      <c r="J29" s="1838"/>
      <c r="K29" s="1838"/>
      <c r="L29" s="1838"/>
      <c r="M29" s="1838"/>
      <c r="N29" s="1838"/>
      <c r="O29" s="1838"/>
      <c r="P29" s="1838"/>
      <c r="Q29" s="1838"/>
      <c r="R29" s="1838"/>
      <c r="S29" s="1838"/>
      <c r="T29" s="1838"/>
      <c r="U29" s="1838"/>
      <c r="V29" s="1838"/>
      <c r="W29" s="1838"/>
      <c r="X29" s="1838"/>
      <c r="Y29" s="1838"/>
      <c r="Z29" s="1838"/>
      <c r="AA29" s="1838"/>
      <c r="AB29" s="1838"/>
      <c r="AC29" s="1838"/>
      <c r="AD29" s="1838"/>
      <c r="AE29" s="1849"/>
      <c r="AF29" s="1849"/>
      <c r="AG29" s="1849"/>
      <c r="AH29" s="1849"/>
      <c r="AI29" s="1849"/>
      <c r="AJ29" s="1849"/>
      <c r="AK29" s="1849"/>
      <c r="AL29" s="1849"/>
      <c r="AM29" s="1849"/>
      <c r="AN29" s="1849"/>
      <c r="AO29" s="1850">
        <f t="shared" si="0"/>
        <v>0</v>
      </c>
      <c r="AP29" s="1850"/>
      <c r="AQ29" s="1850"/>
      <c r="AR29" s="1850"/>
      <c r="AS29" s="1850"/>
      <c r="BA29" s="1197"/>
      <c r="BB29" s="1197"/>
      <c r="BC29" s="1197"/>
      <c r="BD29" s="1197"/>
      <c r="BE29" s="1197"/>
      <c r="BF29" s="1197"/>
      <c r="BG29" s="1197"/>
      <c r="BH29" s="1197"/>
      <c r="BI29" s="1197"/>
      <c r="BJ29" s="1198"/>
      <c r="BK29" s="1199"/>
      <c r="BL29" s="272"/>
    </row>
    <row r="30" spans="3:64" ht="25.5" customHeight="1">
      <c r="C30" s="1207"/>
      <c r="D30" s="1194"/>
      <c r="E30" s="1200"/>
      <c r="F30" s="1200"/>
      <c r="G30" s="1838" t="s">
        <v>171</v>
      </c>
      <c r="H30" s="1838"/>
      <c r="I30" s="1838"/>
      <c r="J30" s="1838"/>
      <c r="K30" s="1838"/>
      <c r="L30" s="1838"/>
      <c r="M30" s="1838"/>
      <c r="N30" s="1838"/>
      <c r="O30" s="1838"/>
      <c r="P30" s="1838"/>
      <c r="Q30" s="1838"/>
      <c r="R30" s="1838"/>
      <c r="S30" s="1838"/>
      <c r="T30" s="1838"/>
      <c r="U30" s="1838"/>
      <c r="V30" s="1838"/>
      <c r="W30" s="1838"/>
      <c r="X30" s="1838"/>
      <c r="Y30" s="1838"/>
      <c r="Z30" s="1838"/>
      <c r="AA30" s="1838"/>
      <c r="AB30" s="1838"/>
      <c r="AC30" s="1838"/>
      <c r="AD30" s="1838"/>
      <c r="AE30" s="1849"/>
      <c r="AF30" s="1849"/>
      <c r="AG30" s="1849"/>
      <c r="AH30" s="1849"/>
      <c r="AI30" s="1849"/>
      <c r="AJ30" s="1849"/>
      <c r="AK30" s="1849"/>
      <c r="AL30" s="1849"/>
      <c r="AM30" s="1849"/>
      <c r="AN30" s="1849"/>
      <c r="AO30" s="1850">
        <f t="shared" si="0"/>
        <v>0</v>
      </c>
      <c r="AP30" s="1850"/>
      <c r="AQ30" s="1850"/>
      <c r="AR30" s="1850"/>
      <c r="AS30" s="1850"/>
      <c r="BA30" s="1197"/>
      <c r="BB30" s="1197"/>
      <c r="BC30" s="1197"/>
      <c r="BD30" s="1197"/>
      <c r="BE30" s="1197"/>
      <c r="BF30" s="1197"/>
      <c r="BG30" s="1197"/>
      <c r="BH30" s="1197"/>
      <c r="BI30" s="1197"/>
      <c r="BJ30" s="1198"/>
      <c r="BK30" s="1199"/>
      <c r="BL30" s="272"/>
    </row>
    <row r="31" spans="3:64" ht="17.25" customHeight="1">
      <c r="C31" s="1207"/>
      <c r="D31" s="1194"/>
      <c r="E31" s="1202"/>
      <c r="F31" s="1202"/>
      <c r="G31" s="1867" t="s">
        <v>716</v>
      </c>
      <c r="H31" s="1867"/>
      <c r="I31" s="1867"/>
      <c r="J31" s="1867"/>
      <c r="K31" s="1867"/>
      <c r="L31" s="1867"/>
      <c r="M31" s="1867"/>
      <c r="N31" s="1867"/>
      <c r="O31" s="1867"/>
      <c r="P31" s="1867"/>
      <c r="Q31" s="1867"/>
      <c r="R31" s="1867"/>
      <c r="S31" s="1867"/>
      <c r="T31" s="1867"/>
      <c r="U31" s="1867"/>
      <c r="V31" s="1867"/>
      <c r="W31" s="1867"/>
      <c r="X31" s="1867"/>
      <c r="Y31" s="1867"/>
      <c r="Z31" s="1867"/>
      <c r="AA31" s="1867"/>
      <c r="AB31" s="1867"/>
      <c r="AC31" s="1867"/>
      <c r="AD31" s="1867"/>
      <c r="AE31" s="1852">
        <f>SUM(AE23:AI30)</f>
        <v>0</v>
      </c>
      <c r="AF31" s="1852"/>
      <c r="AG31" s="1852"/>
      <c r="AH31" s="1852"/>
      <c r="AI31" s="1852"/>
      <c r="AJ31" s="1852">
        <f>SUM(AJ23:AN30)</f>
        <v>0</v>
      </c>
      <c r="AK31" s="1852"/>
      <c r="AL31" s="1852"/>
      <c r="AM31" s="1852"/>
      <c r="AN31" s="1852"/>
      <c r="AO31" s="1852">
        <f>SUM(AO23:AS30)</f>
        <v>0</v>
      </c>
      <c r="AP31" s="1852"/>
      <c r="AQ31" s="1852"/>
      <c r="AR31" s="1852"/>
      <c r="AS31" s="1852"/>
      <c r="BA31" s="1197"/>
      <c r="BB31" s="1197"/>
      <c r="BC31" s="1197"/>
      <c r="BD31" s="1197"/>
      <c r="BE31" s="1197"/>
      <c r="BF31" s="1197"/>
      <c r="BG31" s="1197"/>
      <c r="BH31" s="1197"/>
      <c r="BI31" s="1197"/>
      <c r="BJ31" s="1198"/>
      <c r="BK31" s="1199"/>
      <c r="BL31" s="272"/>
    </row>
    <row r="32" spans="3:64" ht="10.5" customHeight="1">
      <c r="C32" s="1207"/>
      <c r="D32" s="1194"/>
      <c r="E32" s="1200"/>
      <c r="F32" s="1200"/>
      <c r="G32" s="1856" t="s">
        <v>172</v>
      </c>
      <c r="H32" s="1856"/>
      <c r="I32" s="1856"/>
      <c r="J32" s="1856"/>
      <c r="K32" s="1856"/>
      <c r="L32" s="1856"/>
      <c r="M32" s="1856"/>
      <c r="N32" s="1856"/>
      <c r="O32" s="1856"/>
      <c r="P32" s="1856"/>
      <c r="Q32" s="1856"/>
      <c r="R32" s="1856"/>
      <c r="S32" s="1856"/>
      <c r="T32" s="1856"/>
      <c r="U32" s="1856"/>
      <c r="V32" s="1856"/>
      <c r="W32" s="1856"/>
      <c r="X32" s="1856"/>
      <c r="Y32" s="1856"/>
      <c r="Z32" s="1856"/>
      <c r="AA32" s="1856"/>
      <c r="AB32" s="1856"/>
      <c r="AC32" s="1856"/>
      <c r="AD32" s="1856"/>
      <c r="AE32" s="1856"/>
      <c r="AF32" s="1856"/>
      <c r="AG32" s="1856"/>
      <c r="AH32" s="1856"/>
      <c r="AI32" s="1856"/>
      <c r="AJ32" s="1856"/>
      <c r="AK32" s="1856"/>
      <c r="AL32" s="1856"/>
      <c r="AM32" s="1856"/>
      <c r="AN32" s="1856"/>
      <c r="AO32" s="1856"/>
      <c r="AP32" s="1856"/>
      <c r="AQ32" s="1856"/>
      <c r="AR32" s="1856"/>
      <c r="AS32" s="1856"/>
      <c r="BA32" s="1197"/>
      <c r="BB32" s="1197"/>
      <c r="BC32" s="1197"/>
      <c r="BD32" s="1197"/>
      <c r="BE32" s="1197"/>
      <c r="BF32" s="1197"/>
      <c r="BG32" s="1197"/>
      <c r="BH32" s="1197"/>
      <c r="BI32" s="1197"/>
      <c r="BJ32" s="1198"/>
      <c r="BK32" s="1199"/>
      <c r="BL32" s="272"/>
    </row>
    <row r="33" spans="3:64" ht="12" customHeight="1">
      <c r="C33" s="1207"/>
      <c r="D33" s="1194"/>
      <c r="E33" s="1200"/>
      <c r="F33" s="1200"/>
      <c r="G33" s="1200"/>
      <c r="H33" s="1200"/>
      <c r="I33" s="1200"/>
      <c r="J33" s="1197"/>
      <c r="K33" s="1197"/>
      <c r="L33" s="1197"/>
      <c r="M33" s="1197"/>
      <c r="N33" s="1197"/>
      <c r="O33" s="1197"/>
      <c r="P33" s="1197"/>
      <c r="Q33" s="1197"/>
      <c r="R33" s="1197"/>
      <c r="S33" s="1197"/>
      <c r="T33" s="1197"/>
      <c r="U33" s="1197"/>
      <c r="V33" s="1197"/>
      <c r="W33" s="1197"/>
      <c r="X33" s="1197"/>
      <c r="Y33" s="1197"/>
      <c r="Z33" s="1197"/>
      <c r="AA33" s="1197"/>
      <c r="AB33" s="1197"/>
      <c r="AC33" s="1197"/>
      <c r="AD33" s="1197"/>
      <c r="AE33" s="1197"/>
      <c r="AF33" s="1197"/>
      <c r="AG33" s="1197"/>
      <c r="AH33" s="1197"/>
      <c r="AI33" s="1197"/>
      <c r="AJ33" s="1197"/>
      <c r="AK33" s="1197"/>
      <c r="AL33" s="1197"/>
      <c r="AM33" s="1197"/>
      <c r="AN33" s="1197"/>
      <c r="AO33" s="1197"/>
      <c r="AP33" s="1197"/>
      <c r="AQ33" s="1197"/>
      <c r="AR33" s="1197"/>
      <c r="AS33" s="1197"/>
      <c r="AT33" s="1197"/>
      <c r="AU33" s="1197"/>
      <c r="AV33" s="1197"/>
      <c r="AW33" s="1197"/>
      <c r="AX33" s="1197"/>
      <c r="AY33" s="1197"/>
      <c r="AZ33" s="1197"/>
      <c r="BA33" s="1197"/>
      <c r="BB33" s="1197"/>
      <c r="BC33" s="1197"/>
      <c r="BD33" s="1197"/>
      <c r="BE33" s="1197"/>
      <c r="BF33" s="1197"/>
      <c r="BG33" s="1197"/>
      <c r="BH33" s="1197"/>
      <c r="BI33" s="1197"/>
      <c r="BJ33" s="1198"/>
      <c r="BK33" s="1199"/>
      <c r="BL33" s="272"/>
    </row>
    <row r="34" spans="3:64" ht="12" customHeight="1">
      <c r="C34" s="1207"/>
      <c r="D34" s="1194"/>
      <c r="E34" s="1200"/>
      <c r="F34" s="1200"/>
      <c r="G34" s="1200"/>
      <c r="H34" s="1200"/>
      <c r="I34" s="1200"/>
      <c r="J34" s="1197"/>
      <c r="K34" s="1197"/>
      <c r="L34" s="1197"/>
      <c r="M34" s="1197"/>
      <c r="N34" s="1197"/>
      <c r="O34" s="1197"/>
      <c r="P34" s="1197"/>
      <c r="Q34" s="1197"/>
      <c r="R34" s="1197"/>
      <c r="S34" s="1197"/>
      <c r="T34" s="1197"/>
      <c r="U34" s="1196"/>
      <c r="V34" s="1196"/>
      <c r="W34" s="1196"/>
      <c r="X34" s="1196"/>
      <c r="Y34" s="1196"/>
      <c r="Z34" s="1196"/>
      <c r="AA34" s="1196"/>
      <c r="AB34" s="1196"/>
      <c r="AC34" s="1196"/>
      <c r="AD34" s="1196"/>
      <c r="AE34" s="1196"/>
      <c r="AF34" s="1196"/>
      <c r="AG34" s="1196"/>
      <c r="AH34" s="1196"/>
      <c r="AI34" s="1197"/>
      <c r="AJ34" s="1197"/>
      <c r="AK34" s="1197"/>
      <c r="AL34" s="1197"/>
      <c r="AM34" s="1197"/>
      <c r="AN34" s="1197"/>
      <c r="AO34" s="1197"/>
      <c r="AP34" s="1197"/>
      <c r="AQ34" s="1197"/>
      <c r="AR34" s="1197"/>
      <c r="AS34" s="1197"/>
      <c r="AT34" s="1197"/>
      <c r="AU34" s="1197"/>
      <c r="AV34" s="1197"/>
      <c r="AW34" s="1197"/>
      <c r="AX34" s="1197"/>
      <c r="AY34" s="1197"/>
      <c r="AZ34" s="1197"/>
      <c r="BA34" s="1197"/>
      <c r="BB34" s="1197"/>
      <c r="BC34" s="1197"/>
      <c r="BD34" s="1197"/>
      <c r="BE34" s="1197"/>
      <c r="BF34" s="1197"/>
      <c r="BG34" s="1197"/>
      <c r="BH34" s="1197"/>
      <c r="BI34" s="1197"/>
      <c r="BJ34" s="1198"/>
      <c r="BK34" s="1199"/>
      <c r="BL34" s="272"/>
    </row>
    <row r="35" spans="3:64" ht="12" customHeight="1">
      <c r="C35" s="1207"/>
      <c r="D35" s="1203"/>
      <c r="E35" s="1204"/>
      <c r="F35" s="1204"/>
      <c r="G35" s="1204"/>
      <c r="H35" s="1204"/>
      <c r="I35" s="1204"/>
      <c r="J35" s="1204"/>
      <c r="K35" s="1204"/>
      <c r="L35" s="1204"/>
      <c r="M35" s="1204"/>
      <c r="N35" s="1204"/>
      <c r="O35" s="1204"/>
      <c r="P35" s="1204"/>
      <c r="Q35" s="1204"/>
      <c r="R35" s="1204"/>
      <c r="S35" s="1204"/>
      <c r="T35" s="1204"/>
      <c r="U35" s="1204"/>
      <c r="V35" s="1204"/>
      <c r="W35" s="1204"/>
      <c r="X35" s="1204"/>
      <c r="Y35" s="1204"/>
      <c r="Z35" s="1204"/>
      <c r="AA35" s="1204"/>
      <c r="AB35" s="1204"/>
      <c r="AC35" s="1204"/>
      <c r="AD35" s="1204"/>
      <c r="AE35" s="1204"/>
      <c r="AF35" s="1204"/>
      <c r="AG35" s="1204"/>
      <c r="AH35" s="1204"/>
      <c r="AI35" s="1204"/>
      <c r="AJ35" s="1204"/>
      <c r="AK35" s="1204"/>
      <c r="AL35" s="1204"/>
      <c r="AM35" s="1204"/>
      <c r="AN35" s="1204"/>
      <c r="AO35" s="1204"/>
      <c r="AP35" s="1204"/>
      <c r="AQ35" s="1204"/>
      <c r="AR35" s="1204"/>
      <c r="AS35" s="1204"/>
      <c r="AT35" s="1204"/>
      <c r="AU35" s="1204"/>
      <c r="AV35" s="1204"/>
      <c r="AW35" s="1204"/>
      <c r="AX35" s="1204"/>
      <c r="AY35" s="1204"/>
      <c r="AZ35" s="1204"/>
      <c r="BA35" s="1204"/>
      <c r="BB35" s="1204"/>
      <c r="BC35" s="1204"/>
      <c r="BD35" s="1204"/>
      <c r="BE35" s="1204"/>
      <c r="BF35" s="1204"/>
      <c r="BG35" s="1204"/>
      <c r="BH35" s="1204"/>
      <c r="BI35" s="1204"/>
      <c r="BJ35" s="1205"/>
      <c r="BK35" s="1206"/>
      <c r="BL35" s="272"/>
    </row>
    <row r="36" spans="3:64" ht="6" customHeight="1">
      <c r="C36" s="276"/>
      <c r="D36" s="234"/>
      <c r="E36" s="234"/>
      <c r="F36" s="234"/>
      <c r="G36" s="234"/>
      <c r="H36" s="234"/>
      <c r="I36" s="234"/>
      <c r="J36" s="234"/>
      <c r="K36" s="234"/>
      <c r="L36" s="234"/>
      <c r="M36" s="234"/>
      <c r="N36" s="234"/>
      <c r="O36" s="234"/>
      <c r="P36" s="234"/>
      <c r="Q36" s="234"/>
      <c r="R36" s="234"/>
      <c r="S36" s="234"/>
      <c r="T36" s="234"/>
      <c r="U36" s="234"/>
      <c r="V36" s="234"/>
      <c r="W36" s="234"/>
      <c r="X36" s="234"/>
      <c r="Y36" s="234"/>
      <c r="Z36" s="234"/>
      <c r="AA36" s="234"/>
      <c r="AB36" s="234"/>
      <c r="AC36" s="234"/>
      <c r="AD36" s="234"/>
      <c r="AE36" s="234"/>
      <c r="AF36" s="234"/>
      <c r="AG36" s="234"/>
      <c r="AH36" s="234"/>
      <c r="AI36" s="234"/>
      <c r="AJ36" s="234"/>
      <c r="AK36" s="234"/>
      <c r="AL36" s="234"/>
      <c r="AM36" s="234"/>
      <c r="AN36" s="234"/>
      <c r="AO36" s="234"/>
      <c r="AP36" s="234"/>
      <c r="AQ36" s="234"/>
      <c r="AR36" s="234"/>
      <c r="AS36" s="234"/>
      <c r="AT36" s="234"/>
      <c r="AU36" s="234"/>
      <c r="AV36" s="234"/>
      <c r="AW36" s="234"/>
      <c r="AX36" s="234"/>
      <c r="AY36" s="234"/>
      <c r="AZ36" s="234"/>
      <c r="BA36" s="234"/>
      <c r="BB36" s="234"/>
      <c r="BC36" s="234"/>
      <c r="BD36" s="234"/>
      <c r="BE36" s="234"/>
      <c r="BF36" s="234"/>
      <c r="BG36" s="234"/>
      <c r="BH36" s="234"/>
      <c r="BI36" s="234"/>
      <c r="BJ36" s="267"/>
      <c r="BK36" s="267"/>
      <c r="BL36" s="272"/>
    </row>
    <row r="37" spans="3:64" ht="6" customHeight="1">
      <c r="C37" s="276"/>
      <c r="D37" s="278"/>
      <c r="E37" s="279"/>
      <c r="F37" s="279"/>
      <c r="G37" s="279"/>
      <c r="H37" s="279"/>
      <c r="I37" s="279"/>
      <c r="J37" s="279"/>
      <c r="K37" s="279"/>
      <c r="L37" s="279"/>
      <c r="M37" s="279"/>
      <c r="N37" s="279"/>
      <c r="O37" s="279"/>
      <c r="P37" s="279"/>
      <c r="Q37" s="279"/>
      <c r="R37" s="279"/>
      <c r="S37" s="279"/>
      <c r="T37" s="279"/>
      <c r="U37" s="279"/>
      <c r="V37" s="279"/>
      <c r="W37" s="279"/>
      <c r="X37" s="279"/>
      <c r="Y37" s="279"/>
      <c r="Z37" s="279"/>
      <c r="AA37" s="279"/>
      <c r="AB37" s="279"/>
      <c r="AC37" s="279"/>
      <c r="AD37" s="279"/>
      <c r="AE37" s="279"/>
      <c r="AF37" s="279"/>
      <c r="AG37" s="279"/>
      <c r="AH37" s="279"/>
      <c r="AI37" s="279"/>
      <c r="AJ37" s="279"/>
      <c r="AK37" s="279"/>
      <c r="AL37" s="279"/>
      <c r="AM37" s="279"/>
      <c r="AN37" s="279"/>
      <c r="AO37" s="279"/>
      <c r="AP37" s="279"/>
      <c r="AQ37" s="279"/>
      <c r="AR37" s="279"/>
      <c r="AS37" s="279"/>
      <c r="AT37" s="279"/>
      <c r="AU37" s="279"/>
      <c r="AV37" s="279"/>
      <c r="AW37" s="279"/>
      <c r="AX37" s="279"/>
      <c r="AY37" s="279"/>
      <c r="AZ37" s="279"/>
      <c r="BA37" s="279"/>
      <c r="BB37" s="279"/>
      <c r="BC37" s="279"/>
      <c r="BD37" s="279"/>
      <c r="BE37" s="279"/>
      <c r="BF37" s="279"/>
      <c r="BG37" s="279"/>
      <c r="BH37" s="279"/>
      <c r="BI37" s="279"/>
      <c r="BJ37" s="270"/>
      <c r="BK37" s="271"/>
      <c r="BL37" s="272"/>
    </row>
    <row r="38" spans="3:64">
      <c r="C38" s="276"/>
      <c r="D38" s="280"/>
      <c r="E38" s="282" t="s">
        <v>2058</v>
      </c>
      <c r="F38" s="282"/>
      <c r="G38" s="234"/>
      <c r="H38" s="234"/>
      <c r="I38" s="234"/>
      <c r="J38" s="234"/>
      <c r="K38" s="234"/>
      <c r="L38" s="234"/>
      <c r="M38" s="234"/>
      <c r="N38" s="234"/>
      <c r="O38" s="234"/>
      <c r="P38" s="234"/>
      <c r="Q38" s="234"/>
      <c r="R38" s="234"/>
      <c r="S38" s="234"/>
      <c r="T38" s="234"/>
      <c r="U38" s="234"/>
      <c r="V38" s="234"/>
      <c r="W38" s="234"/>
      <c r="X38" s="234"/>
      <c r="Y38" s="234"/>
      <c r="Z38" s="234"/>
      <c r="AA38" s="234"/>
      <c r="AB38" s="234"/>
      <c r="AC38" s="234"/>
      <c r="AD38" s="234"/>
      <c r="AE38" s="234"/>
      <c r="AF38" s="234"/>
      <c r="AG38" s="234"/>
      <c r="AH38" s="234"/>
      <c r="AI38" s="234"/>
      <c r="AJ38" s="234"/>
      <c r="AK38" s="234"/>
      <c r="AL38" s="234"/>
      <c r="AM38" s="234"/>
      <c r="AN38" s="234"/>
      <c r="AO38" s="234"/>
      <c r="AP38" s="234"/>
      <c r="AQ38" s="234"/>
      <c r="AR38" s="234"/>
      <c r="AS38" s="234"/>
      <c r="AT38" s="234"/>
      <c r="AU38" s="234"/>
      <c r="AV38" s="234"/>
      <c r="AW38" s="234"/>
      <c r="AX38" s="234"/>
      <c r="AY38" s="234"/>
      <c r="AZ38" s="234"/>
      <c r="BA38" s="234"/>
      <c r="BB38" s="234"/>
      <c r="BC38" s="234"/>
      <c r="BD38" s="234"/>
      <c r="BE38" s="234"/>
      <c r="BF38" s="234"/>
      <c r="BG38" s="234"/>
      <c r="BH38" s="234"/>
      <c r="BI38" s="234"/>
      <c r="BJ38" s="267"/>
      <c r="BK38" s="272"/>
      <c r="BL38" s="272"/>
    </row>
    <row r="39" spans="3:64" ht="5.25" customHeight="1">
      <c r="C39" s="276"/>
      <c r="D39" s="280"/>
      <c r="E39" s="234"/>
      <c r="F39" s="234"/>
      <c r="G39" s="234"/>
      <c r="H39" s="234"/>
      <c r="I39" s="234"/>
      <c r="J39" s="234"/>
      <c r="K39" s="234"/>
      <c r="L39" s="234"/>
      <c r="M39" s="234"/>
      <c r="N39" s="234"/>
      <c r="O39" s="234"/>
      <c r="P39" s="234"/>
      <c r="Q39" s="234"/>
      <c r="R39" s="234"/>
      <c r="S39" s="234"/>
      <c r="T39" s="234"/>
      <c r="U39" s="234"/>
      <c r="V39" s="234"/>
      <c r="W39" s="234"/>
      <c r="X39" s="234"/>
      <c r="Y39" s="234"/>
      <c r="Z39" s="234"/>
      <c r="AA39" s="234"/>
      <c r="AB39" s="234"/>
      <c r="AC39" s="234"/>
      <c r="AD39" s="234"/>
      <c r="AE39" s="234"/>
      <c r="AF39" s="234"/>
      <c r="AG39" s="234"/>
      <c r="AH39" s="234"/>
      <c r="AI39" s="234"/>
      <c r="AJ39" s="234"/>
      <c r="AK39" s="234"/>
      <c r="AL39" s="234"/>
      <c r="AM39" s="234"/>
      <c r="AN39" s="234"/>
      <c r="AO39" s="234"/>
      <c r="AP39" s="234"/>
      <c r="AQ39" s="234"/>
      <c r="AR39" s="234"/>
      <c r="AS39" s="234"/>
      <c r="AT39" s="234"/>
      <c r="AU39" s="234"/>
      <c r="AV39" s="234"/>
      <c r="AW39" s="234"/>
      <c r="AX39" s="234"/>
      <c r="AY39" s="234"/>
      <c r="AZ39" s="234"/>
      <c r="BA39" s="234"/>
      <c r="BB39" s="234"/>
      <c r="BC39" s="234"/>
      <c r="BD39" s="234"/>
      <c r="BE39" s="234"/>
      <c r="BF39" s="234"/>
      <c r="BG39" s="234"/>
      <c r="BH39" s="234"/>
      <c r="BI39" s="234"/>
      <c r="BJ39" s="267"/>
      <c r="BK39" s="272"/>
      <c r="BL39" s="272"/>
    </row>
    <row r="40" spans="3:64">
      <c r="C40" s="276"/>
      <c r="D40" s="280"/>
      <c r="E40" s="1848" t="s">
        <v>2455</v>
      </c>
      <c r="F40" s="1848"/>
      <c r="G40" s="1848"/>
      <c r="H40" s="1848"/>
      <c r="I40" s="1848"/>
      <c r="J40" s="1848"/>
      <c r="K40" s="1848"/>
      <c r="L40" s="1848"/>
      <c r="M40" s="1848"/>
      <c r="N40" s="1848"/>
      <c r="O40" s="1848"/>
      <c r="P40" s="1848"/>
      <c r="Q40" s="234"/>
      <c r="R40" s="1848" t="s">
        <v>2476</v>
      </c>
      <c r="S40" s="1848"/>
      <c r="T40" s="1848"/>
      <c r="U40" s="1848"/>
      <c r="V40" s="1848"/>
      <c r="W40" s="550"/>
      <c r="Y40" s="1848" t="s">
        <v>2453</v>
      </c>
      <c r="Z40" s="1848"/>
      <c r="AA40" s="1848"/>
      <c r="AB40" s="1848"/>
      <c r="AC40" s="1848"/>
      <c r="AD40" s="1848"/>
      <c r="AE40" s="1848"/>
      <c r="AF40" s="1848"/>
      <c r="AG40" s="1848"/>
      <c r="AH40" s="1848"/>
      <c r="AI40" s="1848"/>
      <c r="AJ40" s="1848"/>
      <c r="AK40" s="1848"/>
      <c r="AL40" s="1848"/>
      <c r="AM40" s="1848"/>
      <c r="AN40" s="1848"/>
      <c r="AO40" s="1848"/>
      <c r="AP40" s="1848"/>
      <c r="AQ40" s="1848"/>
      <c r="AR40" s="1848"/>
      <c r="AS40" s="1848"/>
      <c r="AT40" s="1848"/>
      <c r="AU40" s="1848"/>
      <c r="AV40" s="1848"/>
      <c r="AW40" s="1848"/>
      <c r="AX40" s="1848"/>
      <c r="AY40" s="1848"/>
      <c r="AZ40" s="1848"/>
      <c r="BA40" s="1848"/>
      <c r="BB40" s="1848"/>
      <c r="BC40" s="1848"/>
      <c r="BD40" s="1848"/>
      <c r="BE40" s="1848"/>
      <c r="BF40" s="1848"/>
      <c r="BG40" s="1848"/>
      <c r="BH40" s="1848"/>
      <c r="BI40" s="234"/>
      <c r="BJ40" s="267"/>
      <c r="BK40" s="272"/>
      <c r="BL40" s="272"/>
    </row>
    <row r="41" spans="3:64" ht="4.5" customHeight="1">
      <c r="C41" s="276"/>
      <c r="D41" s="280"/>
      <c r="E41" s="234"/>
      <c r="F41" s="234"/>
      <c r="G41" s="234"/>
      <c r="H41" s="234"/>
      <c r="I41" s="234"/>
      <c r="J41" s="234"/>
      <c r="K41" s="234"/>
      <c r="L41" s="234"/>
      <c r="M41" s="234"/>
      <c r="N41" s="234"/>
      <c r="O41" s="234"/>
      <c r="P41" s="234"/>
      <c r="Q41" s="234"/>
      <c r="R41" s="234"/>
      <c r="S41" s="234"/>
      <c r="T41" s="234"/>
      <c r="U41" s="234"/>
      <c r="V41" s="234"/>
      <c r="W41" s="234"/>
      <c r="Y41" s="234"/>
      <c r="Z41" s="234"/>
      <c r="AA41" s="234"/>
      <c r="AB41" s="234"/>
      <c r="AC41" s="234"/>
      <c r="AD41" s="234"/>
      <c r="AE41" s="234"/>
      <c r="AF41" s="234"/>
      <c r="AG41" s="234"/>
      <c r="AH41" s="234"/>
      <c r="AI41" s="234"/>
      <c r="AJ41" s="234"/>
      <c r="AK41" s="234"/>
      <c r="AL41" s="234"/>
      <c r="AM41" s="234"/>
      <c r="AN41" s="234"/>
      <c r="AO41" s="234"/>
      <c r="AP41" s="234"/>
      <c r="AQ41" s="234"/>
      <c r="AR41" s="234"/>
      <c r="AS41" s="234"/>
      <c r="AT41" s="234"/>
      <c r="AU41" s="234"/>
      <c r="AV41" s="234"/>
      <c r="AW41" s="234"/>
      <c r="AX41" s="234"/>
      <c r="AY41" s="234"/>
      <c r="AZ41" s="234"/>
      <c r="BA41" s="234"/>
      <c r="BB41" s="234"/>
      <c r="BC41" s="234"/>
      <c r="BD41" s="234"/>
      <c r="BE41" s="234"/>
      <c r="BF41" s="234"/>
      <c r="BG41" s="234"/>
      <c r="BH41" s="234"/>
      <c r="BI41" s="234"/>
      <c r="BJ41" s="267"/>
      <c r="BK41" s="272"/>
      <c r="BL41" s="272"/>
    </row>
    <row r="42" spans="3:64">
      <c r="C42" s="276"/>
      <c r="D42" s="280"/>
      <c r="E42" s="1845"/>
      <c r="F42" s="1846"/>
      <c r="G42" s="1846"/>
      <c r="H42" s="1846"/>
      <c r="I42" s="1846"/>
      <c r="J42" s="1846"/>
      <c r="K42" s="1846"/>
      <c r="L42" s="1846"/>
      <c r="M42" s="1846"/>
      <c r="N42" s="1846"/>
      <c r="O42" s="1846"/>
      <c r="P42" s="1847"/>
      <c r="Q42" s="234"/>
      <c r="R42" s="1839"/>
      <c r="S42" s="1840"/>
      <c r="T42" s="1840"/>
      <c r="U42" s="1840"/>
      <c r="V42" s="1841"/>
      <c r="W42" s="234"/>
      <c r="Y42" s="1853"/>
      <c r="Z42" s="1854"/>
      <c r="AA42" s="1854"/>
      <c r="AB42" s="1854"/>
      <c r="AC42" s="1854"/>
      <c r="AD42" s="1854"/>
      <c r="AE42" s="1854"/>
      <c r="AF42" s="1854"/>
      <c r="AG42" s="1854"/>
      <c r="AH42" s="1854"/>
      <c r="AI42" s="1854"/>
      <c r="AJ42" s="1854"/>
      <c r="AK42" s="1854"/>
      <c r="AL42" s="1854"/>
      <c r="AM42" s="1854"/>
      <c r="AN42" s="1854"/>
      <c r="AO42" s="1854"/>
      <c r="AP42" s="1854"/>
      <c r="AQ42" s="1854"/>
      <c r="AR42" s="1854"/>
      <c r="AS42" s="1854"/>
      <c r="AT42" s="1854"/>
      <c r="AU42" s="1854"/>
      <c r="AV42" s="1854"/>
      <c r="AW42" s="1854"/>
      <c r="AX42" s="1854"/>
      <c r="AY42" s="1854"/>
      <c r="AZ42" s="1854"/>
      <c r="BA42" s="1854"/>
      <c r="BB42" s="1854"/>
      <c r="BC42" s="1854"/>
      <c r="BD42" s="1854"/>
      <c r="BE42" s="1854"/>
      <c r="BF42" s="1854"/>
      <c r="BG42" s="1854"/>
      <c r="BH42" s="1855"/>
      <c r="BI42" s="234"/>
      <c r="BJ42" s="267"/>
      <c r="BK42" s="272"/>
      <c r="BL42" s="272"/>
    </row>
    <row r="43" spans="3:64">
      <c r="C43" s="276"/>
      <c r="D43" s="280"/>
      <c r="E43" s="1845"/>
      <c r="F43" s="1846"/>
      <c r="G43" s="1846"/>
      <c r="H43" s="1846"/>
      <c r="I43" s="1846"/>
      <c r="J43" s="1846"/>
      <c r="K43" s="1846"/>
      <c r="L43" s="1846"/>
      <c r="M43" s="1846"/>
      <c r="N43" s="1846"/>
      <c r="O43" s="1846"/>
      <c r="P43" s="1847"/>
      <c r="Q43" s="234"/>
      <c r="R43" s="1839"/>
      <c r="S43" s="1840"/>
      <c r="T43" s="1840"/>
      <c r="U43" s="1840"/>
      <c r="V43" s="1841"/>
      <c r="W43" s="234"/>
      <c r="Y43" s="1842"/>
      <c r="Z43" s="1843"/>
      <c r="AA43" s="1843"/>
      <c r="AB43" s="1843"/>
      <c r="AC43" s="1843"/>
      <c r="AD43" s="1843"/>
      <c r="AE43" s="1843"/>
      <c r="AF43" s="1843"/>
      <c r="AG43" s="1843"/>
      <c r="AH43" s="1843"/>
      <c r="AI43" s="1843"/>
      <c r="AJ43" s="1843"/>
      <c r="AK43" s="1843"/>
      <c r="AL43" s="1843"/>
      <c r="AM43" s="1843"/>
      <c r="AN43" s="1843"/>
      <c r="AO43" s="1843"/>
      <c r="AP43" s="1843"/>
      <c r="AQ43" s="1843"/>
      <c r="AR43" s="1843"/>
      <c r="AS43" s="1843"/>
      <c r="AT43" s="1843"/>
      <c r="AU43" s="1843"/>
      <c r="AV43" s="1843"/>
      <c r="AW43" s="1843"/>
      <c r="AX43" s="1843"/>
      <c r="AY43" s="1843"/>
      <c r="AZ43" s="1843"/>
      <c r="BA43" s="1843"/>
      <c r="BB43" s="1843"/>
      <c r="BC43" s="1843"/>
      <c r="BD43" s="1843"/>
      <c r="BE43" s="1843"/>
      <c r="BF43" s="1843"/>
      <c r="BG43" s="1843"/>
      <c r="BH43" s="1844"/>
      <c r="BI43" s="234"/>
      <c r="BJ43" s="267"/>
      <c r="BK43" s="272"/>
      <c r="BL43" s="272"/>
    </row>
    <row r="44" spans="3:64">
      <c r="C44" s="276"/>
      <c r="D44" s="280"/>
      <c r="E44" s="1845"/>
      <c r="F44" s="1846"/>
      <c r="G44" s="1846"/>
      <c r="H44" s="1846"/>
      <c r="I44" s="1846"/>
      <c r="J44" s="1846"/>
      <c r="K44" s="1846"/>
      <c r="L44" s="1846"/>
      <c r="M44" s="1846"/>
      <c r="N44" s="1846"/>
      <c r="O44" s="1846"/>
      <c r="P44" s="1847"/>
      <c r="Q44" s="234"/>
      <c r="R44" s="1839"/>
      <c r="S44" s="1840"/>
      <c r="T44" s="1840"/>
      <c r="U44" s="1840"/>
      <c r="V44" s="1841"/>
      <c r="W44" s="234"/>
      <c r="Y44" s="1842"/>
      <c r="Z44" s="1843"/>
      <c r="AA44" s="1843"/>
      <c r="AB44" s="1843"/>
      <c r="AC44" s="1843"/>
      <c r="AD44" s="1843"/>
      <c r="AE44" s="1843"/>
      <c r="AF44" s="1843"/>
      <c r="AG44" s="1843"/>
      <c r="AH44" s="1843"/>
      <c r="AI44" s="1843"/>
      <c r="AJ44" s="1843"/>
      <c r="AK44" s="1843"/>
      <c r="AL44" s="1843"/>
      <c r="AM44" s="1843"/>
      <c r="AN44" s="1843"/>
      <c r="AO44" s="1843"/>
      <c r="AP44" s="1843"/>
      <c r="AQ44" s="1843"/>
      <c r="AR44" s="1843"/>
      <c r="AS44" s="1843"/>
      <c r="AT44" s="1843"/>
      <c r="AU44" s="1843"/>
      <c r="AV44" s="1843"/>
      <c r="AW44" s="1843"/>
      <c r="AX44" s="1843"/>
      <c r="AY44" s="1843"/>
      <c r="AZ44" s="1843"/>
      <c r="BA44" s="1843"/>
      <c r="BB44" s="1843"/>
      <c r="BC44" s="1843"/>
      <c r="BD44" s="1843"/>
      <c r="BE44" s="1843"/>
      <c r="BF44" s="1843"/>
      <c r="BG44" s="1843"/>
      <c r="BH44" s="1844"/>
      <c r="BI44" s="234"/>
      <c r="BJ44" s="267"/>
      <c r="BK44" s="272"/>
      <c r="BL44" s="272"/>
    </row>
    <row r="45" spans="3:64">
      <c r="C45" s="276"/>
      <c r="D45" s="280"/>
      <c r="E45" s="1845"/>
      <c r="F45" s="1846"/>
      <c r="G45" s="1846"/>
      <c r="H45" s="1846"/>
      <c r="I45" s="1846"/>
      <c r="J45" s="1846"/>
      <c r="K45" s="1846"/>
      <c r="L45" s="1846"/>
      <c r="M45" s="1846"/>
      <c r="N45" s="1846"/>
      <c r="O45" s="1846"/>
      <c r="P45" s="1847"/>
      <c r="Q45" s="234"/>
      <c r="R45" s="1839"/>
      <c r="S45" s="1840"/>
      <c r="T45" s="1840"/>
      <c r="U45" s="1840"/>
      <c r="V45" s="1841"/>
      <c r="W45" s="234"/>
      <c r="Y45" s="1842"/>
      <c r="Z45" s="1843"/>
      <c r="AA45" s="1843"/>
      <c r="AB45" s="1843"/>
      <c r="AC45" s="1843"/>
      <c r="AD45" s="1843"/>
      <c r="AE45" s="1843"/>
      <c r="AF45" s="1843"/>
      <c r="AG45" s="1843"/>
      <c r="AH45" s="1843"/>
      <c r="AI45" s="1843"/>
      <c r="AJ45" s="1843"/>
      <c r="AK45" s="1843"/>
      <c r="AL45" s="1843"/>
      <c r="AM45" s="1843"/>
      <c r="AN45" s="1843"/>
      <c r="AO45" s="1843"/>
      <c r="AP45" s="1843"/>
      <c r="AQ45" s="1843"/>
      <c r="AR45" s="1843"/>
      <c r="AS45" s="1843"/>
      <c r="AT45" s="1843"/>
      <c r="AU45" s="1843"/>
      <c r="AV45" s="1843"/>
      <c r="AW45" s="1843"/>
      <c r="AX45" s="1843"/>
      <c r="AY45" s="1843"/>
      <c r="AZ45" s="1843"/>
      <c r="BA45" s="1843"/>
      <c r="BB45" s="1843"/>
      <c r="BC45" s="1843"/>
      <c r="BD45" s="1843"/>
      <c r="BE45" s="1843"/>
      <c r="BF45" s="1843"/>
      <c r="BG45" s="1843"/>
      <c r="BH45" s="1844"/>
      <c r="BI45" s="234"/>
      <c r="BJ45" s="267"/>
      <c r="BK45" s="272"/>
      <c r="BL45" s="272"/>
    </row>
    <row r="46" spans="3:64">
      <c r="C46" s="276"/>
      <c r="D46" s="280"/>
      <c r="E46" s="1845"/>
      <c r="F46" s="1846"/>
      <c r="G46" s="1846"/>
      <c r="H46" s="1846"/>
      <c r="I46" s="1846"/>
      <c r="J46" s="1846"/>
      <c r="K46" s="1846"/>
      <c r="L46" s="1846"/>
      <c r="M46" s="1846"/>
      <c r="N46" s="1846"/>
      <c r="O46" s="1846"/>
      <c r="P46" s="1847"/>
      <c r="Q46" s="234"/>
      <c r="R46" s="1839"/>
      <c r="S46" s="1840"/>
      <c r="T46" s="1840"/>
      <c r="U46" s="1840"/>
      <c r="V46" s="1841"/>
      <c r="W46" s="234"/>
      <c r="Y46" s="1842"/>
      <c r="Z46" s="1843"/>
      <c r="AA46" s="1843"/>
      <c r="AB46" s="1843"/>
      <c r="AC46" s="1843"/>
      <c r="AD46" s="1843"/>
      <c r="AE46" s="1843"/>
      <c r="AF46" s="1843"/>
      <c r="AG46" s="1843"/>
      <c r="AH46" s="1843"/>
      <c r="AI46" s="1843"/>
      <c r="AJ46" s="1843"/>
      <c r="AK46" s="1843"/>
      <c r="AL46" s="1843"/>
      <c r="AM46" s="1843"/>
      <c r="AN46" s="1843"/>
      <c r="AO46" s="1843"/>
      <c r="AP46" s="1843"/>
      <c r="AQ46" s="1843"/>
      <c r="AR46" s="1843"/>
      <c r="AS46" s="1843"/>
      <c r="AT46" s="1843"/>
      <c r="AU46" s="1843"/>
      <c r="AV46" s="1843"/>
      <c r="AW46" s="1843"/>
      <c r="AX46" s="1843"/>
      <c r="AY46" s="1843"/>
      <c r="AZ46" s="1843"/>
      <c r="BA46" s="1843"/>
      <c r="BB46" s="1843"/>
      <c r="BC46" s="1843"/>
      <c r="BD46" s="1843"/>
      <c r="BE46" s="1843"/>
      <c r="BF46" s="1843"/>
      <c r="BG46" s="1843"/>
      <c r="BH46" s="1844"/>
      <c r="BI46" s="234"/>
      <c r="BJ46" s="267"/>
      <c r="BK46" s="272"/>
      <c r="BL46" s="272"/>
    </row>
    <row r="47" spans="3:64">
      <c r="C47" s="276"/>
      <c r="D47" s="280"/>
      <c r="E47" s="1845"/>
      <c r="F47" s="1846"/>
      <c r="G47" s="1846"/>
      <c r="H47" s="1846"/>
      <c r="I47" s="1846"/>
      <c r="J47" s="1846"/>
      <c r="K47" s="1846"/>
      <c r="L47" s="1846"/>
      <c r="M47" s="1846"/>
      <c r="N47" s="1846"/>
      <c r="O47" s="1846"/>
      <c r="P47" s="1847"/>
      <c r="Q47" s="234"/>
      <c r="R47" s="1839"/>
      <c r="S47" s="1840"/>
      <c r="T47" s="1840"/>
      <c r="U47" s="1840"/>
      <c r="V47" s="1841"/>
      <c r="W47" s="234"/>
      <c r="Y47" s="1853"/>
      <c r="Z47" s="1854"/>
      <c r="AA47" s="1854"/>
      <c r="AB47" s="1854"/>
      <c r="AC47" s="1854"/>
      <c r="AD47" s="1854"/>
      <c r="AE47" s="1854"/>
      <c r="AF47" s="1854"/>
      <c r="AG47" s="1854"/>
      <c r="AH47" s="1854"/>
      <c r="AI47" s="1854"/>
      <c r="AJ47" s="1854"/>
      <c r="AK47" s="1854"/>
      <c r="AL47" s="1854"/>
      <c r="AM47" s="1854"/>
      <c r="AN47" s="1854"/>
      <c r="AO47" s="1854"/>
      <c r="AP47" s="1854"/>
      <c r="AQ47" s="1854"/>
      <c r="AR47" s="1854"/>
      <c r="AS47" s="1854"/>
      <c r="AT47" s="1854"/>
      <c r="AU47" s="1854"/>
      <c r="AV47" s="1854"/>
      <c r="AW47" s="1854"/>
      <c r="AX47" s="1854"/>
      <c r="AY47" s="1854"/>
      <c r="AZ47" s="1854"/>
      <c r="BA47" s="1854"/>
      <c r="BB47" s="1854"/>
      <c r="BC47" s="1854"/>
      <c r="BD47" s="1854"/>
      <c r="BE47" s="1854"/>
      <c r="BF47" s="1854"/>
      <c r="BG47" s="1854"/>
      <c r="BH47" s="1855"/>
      <c r="BI47" s="234"/>
      <c r="BJ47" s="267"/>
      <c r="BK47" s="272"/>
      <c r="BL47" s="272"/>
    </row>
    <row r="48" spans="3:64" ht="5.25" customHeight="1">
      <c r="C48" s="276"/>
      <c r="D48" s="280"/>
      <c r="E48" s="550"/>
      <c r="F48" s="550"/>
      <c r="G48" s="550"/>
      <c r="H48" s="550"/>
      <c r="I48" s="550"/>
      <c r="J48" s="550"/>
      <c r="K48" s="550"/>
      <c r="L48" s="550"/>
      <c r="M48" s="550"/>
      <c r="N48" s="550"/>
      <c r="O48" s="550"/>
      <c r="P48" s="550"/>
      <c r="Q48" s="234"/>
      <c r="R48" s="550"/>
      <c r="S48" s="550"/>
      <c r="T48" s="550"/>
      <c r="U48" s="550"/>
      <c r="V48" s="550"/>
      <c r="W48" s="234"/>
      <c r="X48" s="550"/>
      <c r="Y48" s="550"/>
      <c r="Z48" s="550"/>
      <c r="AA48" s="550"/>
      <c r="AB48" s="550"/>
      <c r="AC48" s="550"/>
      <c r="AD48" s="550"/>
      <c r="AE48" s="550"/>
      <c r="AF48" s="550"/>
      <c r="AG48" s="550"/>
      <c r="AH48" s="550"/>
      <c r="AI48" s="550"/>
      <c r="AJ48" s="550"/>
      <c r="AK48" s="550"/>
      <c r="AL48" s="550"/>
      <c r="AM48" s="550"/>
      <c r="AN48" s="550"/>
      <c r="AO48" s="550"/>
      <c r="AP48" s="550"/>
      <c r="AQ48" s="550"/>
      <c r="AR48" s="550"/>
      <c r="AS48" s="550"/>
      <c r="AT48" s="550"/>
      <c r="AU48" s="550"/>
      <c r="AV48" s="550"/>
      <c r="AW48" s="550"/>
      <c r="AX48" s="550"/>
      <c r="AY48" s="550"/>
      <c r="AZ48" s="550"/>
      <c r="BA48" s="550"/>
      <c r="BB48" s="550"/>
      <c r="BC48" s="234"/>
      <c r="BD48" s="234"/>
      <c r="BE48" s="550"/>
      <c r="BF48" s="550"/>
      <c r="BG48" s="550"/>
      <c r="BH48" s="550"/>
      <c r="BI48" s="234"/>
      <c r="BJ48" s="267"/>
      <c r="BK48" s="272"/>
      <c r="BL48" s="272"/>
    </row>
    <row r="49" spans="3:64">
      <c r="C49" s="276"/>
      <c r="D49" s="280"/>
      <c r="E49" s="1851" t="s">
        <v>2493</v>
      </c>
      <c r="F49" s="1851"/>
      <c r="G49" s="1851"/>
      <c r="H49" s="1851"/>
      <c r="I49" s="1851"/>
      <c r="J49" s="1851"/>
      <c r="K49" s="1851"/>
      <c r="L49" s="1851"/>
      <c r="M49" s="1851"/>
      <c r="N49" s="1851"/>
      <c r="O49" s="1851"/>
      <c r="P49" s="1851"/>
      <c r="Q49" s="234"/>
      <c r="R49" s="1848"/>
      <c r="S49" s="1848"/>
      <c r="T49" s="1848"/>
      <c r="U49" s="1848"/>
      <c r="V49" s="1848"/>
      <c r="W49" s="1848"/>
      <c r="X49" s="1848"/>
      <c r="Y49" s="1848"/>
      <c r="Z49" s="1848"/>
      <c r="AA49" s="1848"/>
      <c r="AB49" s="1848"/>
      <c r="AC49" s="1848"/>
      <c r="AD49" s="1848"/>
      <c r="AE49" s="1848"/>
      <c r="AF49" s="1848"/>
      <c r="AG49" s="1848"/>
      <c r="AH49" s="1848"/>
      <c r="AI49" s="1848"/>
      <c r="AJ49" s="1848"/>
      <c r="AK49" s="1848"/>
      <c r="AL49" s="1848"/>
      <c r="AM49" s="1848"/>
      <c r="AN49" s="1848"/>
      <c r="AO49" s="1848"/>
      <c r="AP49" s="1848"/>
      <c r="AQ49" s="1848"/>
      <c r="AR49" s="1848"/>
      <c r="AS49" s="1848"/>
      <c r="AT49" s="1848"/>
      <c r="AU49" s="1848"/>
      <c r="AV49" s="1848"/>
      <c r="AW49" s="1848"/>
      <c r="AX49" s="1848"/>
      <c r="AY49" s="1848"/>
      <c r="AZ49" s="1848"/>
      <c r="BA49" s="1848"/>
      <c r="BB49" s="1848"/>
      <c r="BC49" s="234"/>
      <c r="BD49" s="267"/>
      <c r="BE49" s="267"/>
      <c r="BF49" s="267"/>
      <c r="BG49" s="267"/>
      <c r="BH49" s="267"/>
      <c r="BI49" s="267"/>
      <c r="BJ49" s="267"/>
      <c r="BK49" s="272"/>
      <c r="BL49" s="272"/>
    </row>
    <row r="50" spans="3:64" ht="4.5" customHeight="1">
      <c r="C50" s="276"/>
      <c r="D50" s="280"/>
      <c r="E50" s="566"/>
      <c r="F50" s="566"/>
      <c r="G50" s="566"/>
      <c r="H50" s="566"/>
      <c r="I50" s="566"/>
      <c r="J50" s="566"/>
      <c r="K50" s="566"/>
      <c r="L50" s="566"/>
      <c r="M50" s="566"/>
      <c r="N50" s="566"/>
      <c r="O50" s="566"/>
      <c r="P50" s="566"/>
      <c r="Q50" s="234"/>
      <c r="R50" s="550"/>
      <c r="S50" s="550"/>
      <c r="T50" s="550"/>
      <c r="U50" s="550"/>
      <c r="V50" s="550"/>
      <c r="W50" s="550"/>
      <c r="X50" s="550"/>
      <c r="Y50" s="550"/>
      <c r="Z50" s="550"/>
      <c r="AA50" s="550"/>
      <c r="AB50" s="550"/>
      <c r="AC50" s="550"/>
      <c r="AD50" s="550"/>
      <c r="AE50" s="550"/>
      <c r="AF50" s="550"/>
      <c r="AG50" s="550"/>
      <c r="AH50" s="550"/>
      <c r="AI50" s="550"/>
      <c r="AJ50" s="550"/>
      <c r="AK50" s="550"/>
      <c r="AL50" s="550"/>
      <c r="AM50" s="550"/>
      <c r="AN50" s="550"/>
      <c r="AO50" s="550"/>
      <c r="AP50" s="550"/>
      <c r="AQ50" s="550"/>
      <c r="AR50" s="550"/>
      <c r="AS50" s="550"/>
      <c r="AT50" s="550"/>
      <c r="AU50" s="550"/>
      <c r="AV50" s="550"/>
      <c r="AW50" s="550"/>
      <c r="AX50" s="550"/>
      <c r="AY50" s="550"/>
      <c r="AZ50" s="550"/>
      <c r="BA50" s="550"/>
      <c r="BB50" s="550"/>
      <c r="BC50" s="234"/>
      <c r="BD50" s="550"/>
      <c r="BE50" s="550"/>
      <c r="BF50" s="550"/>
      <c r="BG50" s="550"/>
      <c r="BH50" s="550"/>
      <c r="BI50" s="550"/>
      <c r="BJ50" s="267"/>
      <c r="BK50" s="272"/>
      <c r="BL50" s="272"/>
    </row>
    <row r="51" spans="3:64">
      <c r="C51" s="276"/>
      <c r="D51" s="280"/>
      <c r="E51" s="1848" t="s">
        <v>2455</v>
      </c>
      <c r="F51" s="1848"/>
      <c r="G51" s="1848"/>
      <c r="H51" s="1848"/>
      <c r="I51" s="1848"/>
      <c r="J51" s="1848"/>
      <c r="K51" s="1848"/>
      <c r="L51" s="1848"/>
      <c r="M51" s="1848"/>
      <c r="N51" s="1848"/>
      <c r="O51" s="1848"/>
      <c r="P51" s="1848"/>
      <c r="Q51" s="234"/>
      <c r="R51" s="1848" t="s">
        <v>2492</v>
      </c>
      <c r="S51" s="1848"/>
      <c r="T51" s="1848"/>
      <c r="U51" s="1848"/>
      <c r="V51" s="1848"/>
      <c r="W51" s="1848"/>
      <c r="X51" s="1848"/>
      <c r="Y51" s="1848" t="s">
        <v>2453</v>
      </c>
      <c r="Z51" s="1848"/>
      <c r="AA51" s="1848"/>
      <c r="AB51" s="1848"/>
      <c r="AC51" s="1848"/>
      <c r="AD51" s="1848"/>
      <c r="AE51" s="1848"/>
      <c r="AF51" s="1848"/>
      <c r="AG51" s="1848"/>
      <c r="AH51" s="1848"/>
      <c r="AI51" s="1848"/>
      <c r="AJ51" s="1848"/>
      <c r="AK51" s="1848"/>
      <c r="AL51" s="1848"/>
      <c r="AM51" s="1848"/>
      <c r="AN51" s="1848"/>
      <c r="AO51" s="1848"/>
      <c r="AP51" s="1848"/>
      <c r="AQ51" s="1848"/>
      <c r="AR51" s="1848"/>
      <c r="AS51" s="1848"/>
      <c r="AT51" s="1848"/>
      <c r="AU51" s="1848"/>
      <c r="AV51" s="1848"/>
      <c r="AW51" s="1848"/>
      <c r="AX51" s="1848"/>
      <c r="AY51" s="1848"/>
      <c r="AZ51" s="1848"/>
      <c r="BA51" s="1848"/>
      <c r="BB51" s="1848"/>
      <c r="BC51" s="1848"/>
      <c r="BD51" s="1848"/>
      <c r="BE51" s="1848"/>
      <c r="BF51" s="1848"/>
      <c r="BG51" s="1848"/>
      <c r="BH51" s="1848"/>
      <c r="BI51" s="234"/>
      <c r="BJ51" s="267"/>
      <c r="BK51" s="272"/>
      <c r="BL51" s="272"/>
    </row>
    <row r="52" spans="3:64" ht="3.75" customHeight="1">
      <c r="C52" s="276"/>
      <c r="D52" s="280"/>
      <c r="E52" s="550"/>
      <c r="F52" s="550"/>
      <c r="G52" s="550"/>
      <c r="H52" s="550"/>
      <c r="I52" s="550"/>
      <c r="J52" s="550"/>
      <c r="K52" s="550"/>
      <c r="L52" s="550"/>
      <c r="M52" s="550"/>
      <c r="N52" s="550"/>
      <c r="O52" s="550"/>
      <c r="P52" s="550"/>
      <c r="Q52" s="234"/>
      <c r="R52" s="550"/>
      <c r="S52" s="550"/>
      <c r="T52" s="550"/>
      <c r="U52" s="550"/>
      <c r="V52" s="550"/>
      <c r="W52" s="550"/>
      <c r="X52" s="550"/>
      <c r="Y52" s="550"/>
      <c r="Z52" s="550"/>
      <c r="AA52" s="550"/>
      <c r="AB52" s="550"/>
      <c r="AC52" s="550"/>
      <c r="AD52" s="550"/>
      <c r="AE52" s="550"/>
      <c r="AF52" s="550"/>
      <c r="AG52" s="550"/>
      <c r="AH52" s="550"/>
      <c r="AI52" s="550"/>
      <c r="AJ52" s="550"/>
      <c r="AK52" s="550"/>
      <c r="AL52" s="550"/>
      <c r="AM52" s="550"/>
      <c r="AN52" s="550"/>
      <c r="AO52" s="550"/>
      <c r="AP52" s="550"/>
      <c r="AQ52" s="550"/>
      <c r="AR52" s="550"/>
      <c r="AS52" s="550"/>
      <c r="AT52" s="550"/>
      <c r="AU52" s="550"/>
      <c r="AV52" s="550"/>
      <c r="AW52" s="550"/>
      <c r="AX52" s="550"/>
      <c r="AY52" s="550"/>
      <c r="AZ52" s="550"/>
      <c r="BA52" s="550"/>
      <c r="BB52" s="550"/>
      <c r="BC52" s="550"/>
      <c r="BD52" s="550"/>
      <c r="BE52" s="550"/>
      <c r="BF52" s="550"/>
      <c r="BG52" s="550"/>
      <c r="BH52" s="550"/>
      <c r="BI52" s="234"/>
      <c r="BJ52" s="267"/>
      <c r="BK52" s="272"/>
      <c r="BL52" s="272"/>
    </row>
    <row r="53" spans="3:64">
      <c r="C53" s="276"/>
      <c r="D53" s="280"/>
      <c r="E53" s="1845"/>
      <c r="F53" s="1846"/>
      <c r="G53" s="1846"/>
      <c r="H53" s="1846"/>
      <c r="I53" s="1846"/>
      <c r="J53" s="1846"/>
      <c r="K53" s="1846"/>
      <c r="L53" s="1846"/>
      <c r="M53" s="1846"/>
      <c r="N53" s="1846"/>
      <c r="O53" s="1846"/>
      <c r="P53" s="1847"/>
      <c r="Q53" s="234"/>
      <c r="R53" s="1868"/>
      <c r="S53" s="1868"/>
      <c r="T53" s="1868"/>
      <c r="U53" s="1868"/>
      <c r="V53" s="1868"/>
      <c r="W53" s="1868"/>
      <c r="X53" s="1868"/>
      <c r="Y53" s="550"/>
      <c r="Z53" s="550"/>
      <c r="AA53" s="1868"/>
      <c r="AB53" s="1868"/>
      <c r="AC53" s="1868"/>
      <c r="AD53" s="1868"/>
      <c r="AE53" s="1868"/>
      <c r="AF53" s="1868"/>
      <c r="AG53" s="1868"/>
      <c r="AH53" s="1868"/>
      <c r="AI53" s="1868"/>
      <c r="AJ53" s="1868"/>
      <c r="AK53" s="1868"/>
      <c r="AL53" s="1868"/>
      <c r="AM53" s="1868"/>
      <c r="AN53" s="1868"/>
      <c r="AO53" s="1868"/>
      <c r="AP53" s="1868"/>
      <c r="AQ53" s="1868"/>
      <c r="AR53" s="1868"/>
      <c r="AS53" s="1868"/>
      <c r="AT53" s="1868"/>
      <c r="AU53" s="1868"/>
      <c r="AV53" s="1868"/>
      <c r="AW53" s="1868"/>
      <c r="AX53" s="1868"/>
      <c r="AY53" s="1868"/>
      <c r="AZ53" s="1868"/>
      <c r="BA53" s="1868"/>
      <c r="BB53" s="1868"/>
      <c r="BC53" s="1868"/>
      <c r="BD53" s="1868"/>
      <c r="BE53" s="1868"/>
      <c r="BF53" s="1868"/>
      <c r="BG53" s="1868"/>
      <c r="BH53" s="1868"/>
      <c r="BI53" s="234"/>
      <c r="BJ53" s="267"/>
      <c r="BK53" s="272"/>
      <c r="BL53" s="272"/>
    </row>
    <row r="54" spans="3:64">
      <c r="C54" s="276"/>
      <c r="D54" s="280"/>
      <c r="E54" s="234"/>
      <c r="F54" s="234"/>
      <c r="G54" s="234"/>
      <c r="H54" s="234"/>
      <c r="I54" s="234"/>
      <c r="J54" s="234"/>
      <c r="K54" s="234"/>
      <c r="L54" s="234"/>
      <c r="M54" s="234"/>
      <c r="N54" s="234"/>
      <c r="O54" s="234"/>
      <c r="P54" s="234"/>
      <c r="Q54" s="234"/>
      <c r="R54" s="234"/>
      <c r="S54" s="234"/>
      <c r="T54" s="234"/>
      <c r="U54" s="234"/>
      <c r="V54" s="234"/>
      <c r="W54" s="234"/>
      <c r="X54" s="234"/>
      <c r="Y54" s="234"/>
      <c r="Z54" s="234"/>
      <c r="AA54" s="234"/>
      <c r="AB54" s="234"/>
      <c r="AC54" s="234"/>
      <c r="AD54" s="234"/>
      <c r="AE54" s="234"/>
      <c r="AF54" s="234"/>
      <c r="AG54" s="234"/>
      <c r="AH54" s="234"/>
      <c r="AI54" s="234"/>
      <c r="AJ54" s="234"/>
      <c r="AK54" s="234"/>
      <c r="AL54" s="234"/>
      <c r="AM54" s="234"/>
      <c r="AN54" s="234"/>
      <c r="AO54" s="234"/>
      <c r="AP54" s="234"/>
      <c r="AQ54" s="234"/>
      <c r="AR54" s="234"/>
      <c r="AS54" s="234"/>
      <c r="AT54" s="234"/>
      <c r="AU54" s="234"/>
      <c r="AV54" s="234"/>
      <c r="AW54" s="234"/>
      <c r="AX54" s="234"/>
      <c r="AY54" s="234"/>
      <c r="AZ54" s="234"/>
      <c r="BA54" s="234"/>
      <c r="BB54" s="234"/>
      <c r="BC54" s="234"/>
      <c r="BD54" s="234"/>
      <c r="BE54" s="234"/>
      <c r="BF54" s="234"/>
      <c r="BG54" s="234"/>
      <c r="BH54" s="234"/>
      <c r="BI54" s="234"/>
      <c r="BJ54" s="267"/>
      <c r="BK54" s="272"/>
      <c r="BL54" s="272"/>
    </row>
    <row r="55" spans="3:64">
      <c r="C55" s="276"/>
      <c r="D55" s="280"/>
      <c r="E55" s="282" t="s">
        <v>2494</v>
      </c>
      <c r="F55" s="282"/>
      <c r="G55" s="234"/>
      <c r="H55" s="234"/>
      <c r="I55" s="234"/>
      <c r="J55" s="234"/>
      <c r="K55" s="234"/>
      <c r="L55" s="234"/>
      <c r="M55" s="234"/>
      <c r="N55" s="234"/>
      <c r="O55" s="234"/>
      <c r="P55" s="234"/>
      <c r="Q55" s="234"/>
      <c r="R55" s="234"/>
      <c r="S55" s="234"/>
      <c r="T55" s="234"/>
      <c r="U55" s="234"/>
      <c r="V55" s="234"/>
      <c r="W55" s="234"/>
      <c r="X55" s="234"/>
      <c r="Y55" s="234"/>
      <c r="Z55" s="234"/>
      <c r="AA55" s="234"/>
      <c r="AB55" s="234"/>
      <c r="AC55" s="234"/>
      <c r="AD55" s="234"/>
      <c r="AE55" s="234"/>
      <c r="AF55" s="234"/>
      <c r="AG55" s="234"/>
      <c r="AH55" s="234"/>
      <c r="AI55" s="234"/>
      <c r="AJ55" s="234"/>
      <c r="AK55" s="234"/>
      <c r="AL55" s="234"/>
      <c r="AM55" s="234"/>
      <c r="AN55" s="234"/>
      <c r="AO55" s="234"/>
      <c r="AP55" s="234"/>
      <c r="AQ55" s="234"/>
      <c r="AR55" s="234"/>
      <c r="AS55" s="234"/>
      <c r="AT55" s="234"/>
      <c r="AU55" s="234"/>
      <c r="AV55" s="234"/>
      <c r="AW55" s="234"/>
      <c r="AX55" s="234"/>
      <c r="AY55" s="234"/>
      <c r="AZ55" s="234"/>
      <c r="BA55" s="234"/>
      <c r="BB55" s="234"/>
      <c r="BC55" s="234"/>
      <c r="BD55" s="234"/>
      <c r="BE55" s="234"/>
      <c r="BF55" s="234"/>
      <c r="BG55" s="234"/>
      <c r="BH55" s="234"/>
      <c r="BI55" s="234"/>
      <c r="BJ55" s="267"/>
      <c r="BK55" s="272"/>
      <c r="BL55" s="272"/>
    </row>
    <row r="56" spans="3:64" ht="5.25" customHeight="1">
      <c r="C56" s="276"/>
      <c r="D56" s="280"/>
      <c r="E56" s="234"/>
      <c r="F56" s="234"/>
      <c r="G56" s="234"/>
      <c r="H56" s="234"/>
      <c r="I56" s="234"/>
      <c r="J56" s="234"/>
      <c r="K56" s="234"/>
      <c r="L56" s="234"/>
      <c r="M56" s="234"/>
      <c r="N56" s="234"/>
      <c r="O56" s="234"/>
      <c r="P56" s="234"/>
      <c r="Q56" s="234"/>
      <c r="R56" s="234"/>
      <c r="S56" s="234"/>
      <c r="T56" s="234"/>
      <c r="U56" s="234"/>
      <c r="V56" s="234"/>
      <c r="W56" s="234"/>
      <c r="X56" s="234"/>
      <c r="Y56" s="234"/>
      <c r="Z56" s="234"/>
      <c r="AA56" s="234"/>
      <c r="AB56" s="234"/>
      <c r="AC56" s="234"/>
      <c r="AD56" s="234"/>
      <c r="AE56" s="234"/>
      <c r="AF56" s="234"/>
      <c r="AG56" s="234"/>
      <c r="AH56" s="234"/>
      <c r="AI56" s="234"/>
      <c r="AJ56" s="234"/>
      <c r="AK56" s="234"/>
      <c r="AL56" s="234"/>
      <c r="AM56" s="234"/>
      <c r="AN56" s="234"/>
      <c r="AO56" s="234"/>
      <c r="AP56" s="234"/>
      <c r="AQ56" s="234"/>
      <c r="AR56" s="234"/>
      <c r="AS56" s="234"/>
      <c r="AT56" s="234"/>
      <c r="AU56" s="234"/>
      <c r="AV56" s="234"/>
      <c r="AW56" s="234"/>
      <c r="AX56" s="234"/>
      <c r="AY56" s="234"/>
      <c r="AZ56" s="234"/>
      <c r="BA56" s="234"/>
      <c r="BB56" s="234"/>
      <c r="BC56" s="234"/>
      <c r="BD56" s="234"/>
      <c r="BE56" s="234"/>
      <c r="BF56" s="234"/>
      <c r="BG56" s="234"/>
      <c r="BH56" s="234"/>
      <c r="BI56" s="234"/>
      <c r="BJ56" s="267"/>
      <c r="BK56" s="272"/>
      <c r="BL56" s="272"/>
    </row>
    <row r="57" spans="3:64">
      <c r="C57" s="276"/>
      <c r="D57" s="280"/>
      <c r="E57" s="1848" t="s">
        <v>2455</v>
      </c>
      <c r="F57" s="1848"/>
      <c r="G57" s="1848"/>
      <c r="H57" s="1848"/>
      <c r="I57" s="1848"/>
      <c r="J57" s="1848"/>
      <c r="K57" s="1848"/>
      <c r="L57" s="1848"/>
      <c r="M57" s="1848"/>
      <c r="N57" s="1848"/>
      <c r="O57" s="1848"/>
      <c r="P57" s="1848"/>
      <c r="Q57" s="234"/>
      <c r="R57" s="1848" t="s">
        <v>2476</v>
      </c>
      <c r="S57" s="1848"/>
      <c r="T57" s="1848"/>
      <c r="U57" s="1848"/>
      <c r="V57" s="1848"/>
      <c r="W57" s="550"/>
      <c r="X57" s="234"/>
      <c r="Y57" s="1848" t="s">
        <v>2453</v>
      </c>
      <c r="Z57" s="1848"/>
      <c r="AA57" s="1848"/>
      <c r="AB57" s="1848"/>
      <c r="AC57" s="1848"/>
      <c r="AD57" s="1848"/>
      <c r="AE57" s="1848"/>
      <c r="AF57" s="1848"/>
      <c r="AG57" s="1848"/>
      <c r="AH57" s="1848"/>
      <c r="AI57" s="1848"/>
      <c r="AJ57" s="1848"/>
      <c r="AK57" s="1848"/>
      <c r="AL57" s="1848"/>
      <c r="AM57" s="1848"/>
      <c r="AN57" s="1848"/>
      <c r="AO57" s="1848"/>
      <c r="AP57" s="1848"/>
      <c r="AQ57" s="1848"/>
      <c r="AR57" s="1848"/>
      <c r="AS57" s="1848"/>
      <c r="AT57" s="1848"/>
      <c r="AU57" s="1848"/>
      <c r="AV57" s="1848"/>
      <c r="AW57" s="1848"/>
      <c r="AX57" s="1848"/>
      <c r="AY57" s="1848"/>
      <c r="AZ57" s="1848"/>
      <c r="BA57" s="1848"/>
      <c r="BB57" s="1848"/>
      <c r="BC57" s="1848"/>
      <c r="BD57" s="1848"/>
      <c r="BE57" s="1848"/>
      <c r="BF57" s="1848"/>
      <c r="BG57" s="1848"/>
      <c r="BH57" s="1848"/>
      <c r="BI57" s="234"/>
      <c r="BJ57" s="267"/>
      <c r="BK57" s="272"/>
      <c r="BL57" s="272"/>
    </row>
    <row r="58" spans="3:64" ht="5.25" customHeight="1">
      <c r="C58" s="276"/>
      <c r="D58" s="280"/>
      <c r="E58" s="234"/>
      <c r="F58" s="234"/>
      <c r="G58" s="234"/>
      <c r="H58" s="234"/>
      <c r="I58" s="234"/>
      <c r="J58" s="234"/>
      <c r="K58" s="234"/>
      <c r="L58" s="234"/>
      <c r="M58" s="234"/>
      <c r="N58" s="234"/>
      <c r="O58" s="234"/>
      <c r="P58" s="234"/>
      <c r="Q58" s="234"/>
      <c r="R58" s="234"/>
      <c r="S58" s="234"/>
      <c r="T58" s="234"/>
      <c r="U58" s="234"/>
      <c r="V58" s="234"/>
      <c r="W58" s="550"/>
      <c r="X58" s="234"/>
      <c r="Y58" s="234"/>
      <c r="Z58" s="234"/>
      <c r="AA58" s="234"/>
      <c r="AB58" s="234"/>
      <c r="AC58" s="234"/>
      <c r="AD58" s="234"/>
      <c r="AE58" s="234"/>
      <c r="AF58" s="234"/>
      <c r="AG58" s="234"/>
      <c r="AH58" s="234"/>
      <c r="AI58" s="234"/>
      <c r="AJ58" s="234"/>
      <c r="AK58" s="234"/>
      <c r="AL58" s="234"/>
      <c r="AM58" s="234"/>
      <c r="AN58" s="234"/>
      <c r="AO58" s="234"/>
      <c r="AP58" s="234"/>
      <c r="AQ58" s="234"/>
      <c r="AR58" s="234"/>
      <c r="AS58" s="234"/>
      <c r="AT58" s="234"/>
      <c r="AU58" s="234"/>
      <c r="AV58" s="234"/>
      <c r="AW58" s="234"/>
      <c r="AX58" s="234"/>
      <c r="AY58" s="234"/>
      <c r="AZ58" s="234"/>
      <c r="BA58" s="234"/>
      <c r="BB58" s="234"/>
      <c r="BC58" s="234"/>
      <c r="BD58" s="234"/>
      <c r="BE58" s="234"/>
      <c r="BF58" s="234"/>
      <c r="BG58" s="234"/>
      <c r="BH58" s="234"/>
      <c r="BI58" s="234"/>
      <c r="BJ58" s="267"/>
      <c r="BK58" s="272"/>
      <c r="BL58" s="272"/>
    </row>
    <row r="59" spans="3:64">
      <c r="C59" s="276"/>
      <c r="D59" s="280"/>
      <c r="E59" s="1845"/>
      <c r="F59" s="1846"/>
      <c r="G59" s="1846"/>
      <c r="H59" s="1846"/>
      <c r="I59" s="1846"/>
      <c r="J59" s="1846"/>
      <c r="K59" s="1846"/>
      <c r="L59" s="1846"/>
      <c r="M59" s="1846"/>
      <c r="N59" s="1846"/>
      <c r="O59" s="1846"/>
      <c r="P59" s="1847"/>
      <c r="Q59" s="234"/>
      <c r="R59" s="1839"/>
      <c r="S59" s="1840"/>
      <c r="T59" s="1840"/>
      <c r="U59" s="1840"/>
      <c r="V59" s="1841"/>
      <c r="W59" s="550"/>
      <c r="X59" s="234"/>
      <c r="Y59" s="1853"/>
      <c r="Z59" s="1854"/>
      <c r="AA59" s="1854"/>
      <c r="AB59" s="1854"/>
      <c r="AC59" s="1854"/>
      <c r="AD59" s="1854"/>
      <c r="AE59" s="1854"/>
      <c r="AF59" s="1854"/>
      <c r="AG59" s="1854"/>
      <c r="AH59" s="1854"/>
      <c r="AI59" s="1854"/>
      <c r="AJ59" s="1854"/>
      <c r="AK59" s="1854"/>
      <c r="AL59" s="1854"/>
      <c r="AM59" s="1854"/>
      <c r="AN59" s="1854"/>
      <c r="AO59" s="1854"/>
      <c r="AP59" s="1854"/>
      <c r="AQ59" s="1854"/>
      <c r="AR59" s="1854"/>
      <c r="AS59" s="1854"/>
      <c r="AT59" s="1854"/>
      <c r="AU59" s="1854"/>
      <c r="AV59" s="1854"/>
      <c r="AW59" s="1854"/>
      <c r="AX59" s="1854"/>
      <c r="AY59" s="1854"/>
      <c r="AZ59" s="1854"/>
      <c r="BA59" s="1854"/>
      <c r="BB59" s="1854"/>
      <c r="BC59" s="1854"/>
      <c r="BD59" s="1854"/>
      <c r="BE59" s="1854"/>
      <c r="BF59" s="1854"/>
      <c r="BG59" s="1854"/>
      <c r="BH59" s="1855"/>
      <c r="BI59" s="234"/>
      <c r="BJ59" s="267"/>
      <c r="BK59" s="272"/>
      <c r="BL59" s="272"/>
    </row>
    <row r="60" spans="3:64">
      <c r="C60" s="276"/>
      <c r="D60" s="280"/>
      <c r="E60" s="1845"/>
      <c r="F60" s="1846"/>
      <c r="G60" s="1846"/>
      <c r="H60" s="1846"/>
      <c r="I60" s="1846"/>
      <c r="J60" s="1846"/>
      <c r="K60" s="1846"/>
      <c r="L60" s="1846"/>
      <c r="M60" s="1846"/>
      <c r="N60" s="1846"/>
      <c r="O60" s="1846"/>
      <c r="P60" s="1847"/>
      <c r="Q60" s="234"/>
      <c r="R60" s="1839"/>
      <c r="S60" s="1840"/>
      <c r="T60" s="1840"/>
      <c r="U60" s="1840"/>
      <c r="V60" s="1841"/>
      <c r="W60" s="550"/>
      <c r="X60" s="234"/>
      <c r="Y60" s="1842"/>
      <c r="Z60" s="1843"/>
      <c r="AA60" s="1843"/>
      <c r="AB60" s="1843"/>
      <c r="AC60" s="1843"/>
      <c r="AD60" s="1843"/>
      <c r="AE60" s="1843"/>
      <c r="AF60" s="1843"/>
      <c r="AG60" s="1843"/>
      <c r="AH60" s="1843"/>
      <c r="AI60" s="1843"/>
      <c r="AJ60" s="1843"/>
      <c r="AK60" s="1843"/>
      <c r="AL60" s="1843"/>
      <c r="AM60" s="1843"/>
      <c r="AN60" s="1843"/>
      <c r="AO60" s="1843"/>
      <c r="AP60" s="1843"/>
      <c r="AQ60" s="1843"/>
      <c r="AR60" s="1843"/>
      <c r="AS60" s="1843"/>
      <c r="AT60" s="1843"/>
      <c r="AU60" s="1843"/>
      <c r="AV60" s="1843"/>
      <c r="AW60" s="1843"/>
      <c r="AX60" s="1843"/>
      <c r="AY60" s="1843"/>
      <c r="AZ60" s="1843"/>
      <c r="BA60" s="1843"/>
      <c r="BB60" s="1843"/>
      <c r="BC60" s="1843"/>
      <c r="BD60" s="1843"/>
      <c r="BE60" s="1843"/>
      <c r="BF60" s="1843"/>
      <c r="BG60" s="1843"/>
      <c r="BH60" s="1844"/>
      <c r="BI60" s="234"/>
      <c r="BJ60" s="267"/>
      <c r="BK60" s="272"/>
      <c r="BL60" s="272"/>
    </row>
    <row r="61" spans="3:64">
      <c r="C61" s="276"/>
      <c r="D61" s="280"/>
      <c r="E61" s="1845"/>
      <c r="F61" s="1846"/>
      <c r="G61" s="1846"/>
      <c r="H61" s="1846"/>
      <c r="I61" s="1846"/>
      <c r="J61" s="1846"/>
      <c r="K61" s="1846"/>
      <c r="L61" s="1846"/>
      <c r="M61" s="1846"/>
      <c r="N61" s="1846"/>
      <c r="O61" s="1846"/>
      <c r="P61" s="1847"/>
      <c r="Q61" s="234"/>
      <c r="R61" s="1839"/>
      <c r="S61" s="1840"/>
      <c r="T61" s="1840"/>
      <c r="U61" s="1840"/>
      <c r="V61" s="1841"/>
      <c r="W61" s="550"/>
      <c r="X61" s="234"/>
      <c r="Y61" s="1842"/>
      <c r="Z61" s="1843"/>
      <c r="AA61" s="1843"/>
      <c r="AB61" s="1843"/>
      <c r="AC61" s="1843"/>
      <c r="AD61" s="1843"/>
      <c r="AE61" s="1843"/>
      <c r="AF61" s="1843"/>
      <c r="AG61" s="1843"/>
      <c r="AH61" s="1843"/>
      <c r="AI61" s="1843"/>
      <c r="AJ61" s="1843"/>
      <c r="AK61" s="1843"/>
      <c r="AL61" s="1843"/>
      <c r="AM61" s="1843"/>
      <c r="AN61" s="1843"/>
      <c r="AO61" s="1843"/>
      <c r="AP61" s="1843"/>
      <c r="AQ61" s="1843"/>
      <c r="AR61" s="1843"/>
      <c r="AS61" s="1843"/>
      <c r="AT61" s="1843"/>
      <c r="AU61" s="1843"/>
      <c r="AV61" s="1843"/>
      <c r="AW61" s="1843"/>
      <c r="AX61" s="1843"/>
      <c r="AY61" s="1843"/>
      <c r="AZ61" s="1843"/>
      <c r="BA61" s="1843"/>
      <c r="BB61" s="1843"/>
      <c r="BC61" s="1843"/>
      <c r="BD61" s="1843"/>
      <c r="BE61" s="1843"/>
      <c r="BF61" s="1843"/>
      <c r="BG61" s="1843"/>
      <c r="BH61" s="1844"/>
      <c r="BI61" s="234"/>
      <c r="BJ61" s="267"/>
      <c r="BK61" s="272"/>
      <c r="BL61" s="272"/>
    </row>
    <row r="62" spans="3:64">
      <c r="C62" s="276"/>
      <c r="D62" s="280"/>
      <c r="E62" s="1845"/>
      <c r="F62" s="1846"/>
      <c r="G62" s="1846"/>
      <c r="H62" s="1846"/>
      <c r="I62" s="1846"/>
      <c r="J62" s="1846"/>
      <c r="K62" s="1846"/>
      <c r="L62" s="1846"/>
      <c r="M62" s="1846"/>
      <c r="N62" s="1846"/>
      <c r="O62" s="1846"/>
      <c r="P62" s="1847"/>
      <c r="Q62" s="234"/>
      <c r="R62" s="1839"/>
      <c r="S62" s="1840"/>
      <c r="T62" s="1840"/>
      <c r="U62" s="1840"/>
      <c r="V62" s="1841"/>
      <c r="W62" s="550"/>
      <c r="X62" s="234"/>
      <c r="Y62" s="1842"/>
      <c r="Z62" s="1843"/>
      <c r="AA62" s="1843"/>
      <c r="AB62" s="1843"/>
      <c r="AC62" s="1843"/>
      <c r="AD62" s="1843"/>
      <c r="AE62" s="1843"/>
      <c r="AF62" s="1843"/>
      <c r="AG62" s="1843"/>
      <c r="AH62" s="1843"/>
      <c r="AI62" s="1843"/>
      <c r="AJ62" s="1843"/>
      <c r="AK62" s="1843"/>
      <c r="AL62" s="1843"/>
      <c r="AM62" s="1843"/>
      <c r="AN62" s="1843"/>
      <c r="AO62" s="1843"/>
      <c r="AP62" s="1843"/>
      <c r="AQ62" s="1843"/>
      <c r="AR62" s="1843"/>
      <c r="AS62" s="1843"/>
      <c r="AT62" s="1843"/>
      <c r="AU62" s="1843"/>
      <c r="AV62" s="1843"/>
      <c r="AW62" s="1843"/>
      <c r="AX62" s="1843"/>
      <c r="AY62" s="1843"/>
      <c r="AZ62" s="1843"/>
      <c r="BA62" s="1843"/>
      <c r="BB62" s="1843"/>
      <c r="BC62" s="1843"/>
      <c r="BD62" s="1843"/>
      <c r="BE62" s="1843"/>
      <c r="BF62" s="1843"/>
      <c r="BG62" s="1843"/>
      <c r="BH62" s="1844"/>
      <c r="BI62" s="234"/>
      <c r="BJ62" s="267"/>
      <c r="BK62" s="272"/>
      <c r="BL62" s="272"/>
    </row>
    <row r="63" spans="3:64">
      <c r="C63" s="276"/>
      <c r="D63" s="280"/>
      <c r="E63" s="1845"/>
      <c r="F63" s="1846"/>
      <c r="G63" s="1846"/>
      <c r="H63" s="1846"/>
      <c r="I63" s="1846"/>
      <c r="J63" s="1846"/>
      <c r="K63" s="1846"/>
      <c r="L63" s="1846"/>
      <c r="M63" s="1846"/>
      <c r="N63" s="1846"/>
      <c r="O63" s="1846"/>
      <c r="P63" s="1847"/>
      <c r="Q63" s="234"/>
      <c r="R63" s="1839"/>
      <c r="S63" s="1840"/>
      <c r="T63" s="1840"/>
      <c r="U63" s="1840"/>
      <c r="V63" s="1841"/>
      <c r="W63" s="550"/>
      <c r="X63" s="234"/>
      <c r="Y63" s="1842"/>
      <c r="Z63" s="1843"/>
      <c r="AA63" s="1843"/>
      <c r="AB63" s="1843"/>
      <c r="AC63" s="1843"/>
      <c r="AD63" s="1843"/>
      <c r="AE63" s="1843"/>
      <c r="AF63" s="1843"/>
      <c r="AG63" s="1843"/>
      <c r="AH63" s="1843"/>
      <c r="AI63" s="1843"/>
      <c r="AJ63" s="1843"/>
      <c r="AK63" s="1843"/>
      <c r="AL63" s="1843"/>
      <c r="AM63" s="1843"/>
      <c r="AN63" s="1843"/>
      <c r="AO63" s="1843"/>
      <c r="AP63" s="1843"/>
      <c r="AQ63" s="1843"/>
      <c r="AR63" s="1843"/>
      <c r="AS63" s="1843"/>
      <c r="AT63" s="1843"/>
      <c r="AU63" s="1843"/>
      <c r="AV63" s="1843"/>
      <c r="AW63" s="1843"/>
      <c r="AX63" s="1843"/>
      <c r="AY63" s="1843"/>
      <c r="AZ63" s="1843"/>
      <c r="BA63" s="1843"/>
      <c r="BB63" s="1843"/>
      <c r="BC63" s="1843"/>
      <c r="BD63" s="1843"/>
      <c r="BE63" s="1843"/>
      <c r="BF63" s="1843"/>
      <c r="BG63" s="1843"/>
      <c r="BH63" s="1844"/>
      <c r="BI63" s="234"/>
      <c r="BJ63" s="267"/>
      <c r="BK63" s="272"/>
      <c r="BL63" s="272"/>
    </row>
    <row r="64" spans="3:64">
      <c r="C64" s="276"/>
      <c r="D64" s="280"/>
      <c r="E64" s="1845"/>
      <c r="F64" s="1846"/>
      <c r="G64" s="1846"/>
      <c r="H64" s="1846"/>
      <c r="I64" s="1846"/>
      <c r="J64" s="1846"/>
      <c r="K64" s="1846"/>
      <c r="L64" s="1846"/>
      <c r="M64" s="1846"/>
      <c r="N64" s="1846"/>
      <c r="O64" s="1846"/>
      <c r="P64" s="1847"/>
      <c r="Q64" s="234"/>
      <c r="R64" s="1839"/>
      <c r="S64" s="1840"/>
      <c r="T64" s="1840"/>
      <c r="U64" s="1840"/>
      <c r="V64" s="1841"/>
      <c r="W64" s="550"/>
      <c r="X64" s="234"/>
      <c r="Y64" s="1842"/>
      <c r="Z64" s="1843"/>
      <c r="AA64" s="1843"/>
      <c r="AB64" s="1843"/>
      <c r="AC64" s="1843"/>
      <c r="AD64" s="1843"/>
      <c r="AE64" s="1843"/>
      <c r="AF64" s="1843"/>
      <c r="AG64" s="1843"/>
      <c r="AH64" s="1843"/>
      <c r="AI64" s="1843"/>
      <c r="AJ64" s="1843"/>
      <c r="AK64" s="1843"/>
      <c r="AL64" s="1843"/>
      <c r="AM64" s="1843"/>
      <c r="AN64" s="1843"/>
      <c r="AO64" s="1843"/>
      <c r="AP64" s="1843"/>
      <c r="AQ64" s="1843"/>
      <c r="AR64" s="1843"/>
      <c r="AS64" s="1843"/>
      <c r="AT64" s="1843"/>
      <c r="AU64" s="1843"/>
      <c r="AV64" s="1843"/>
      <c r="AW64" s="1843"/>
      <c r="AX64" s="1843"/>
      <c r="AY64" s="1843"/>
      <c r="AZ64" s="1843"/>
      <c r="BA64" s="1843"/>
      <c r="BB64" s="1843"/>
      <c r="BC64" s="1843"/>
      <c r="BD64" s="1843"/>
      <c r="BE64" s="1843"/>
      <c r="BF64" s="1843"/>
      <c r="BG64" s="1843"/>
      <c r="BH64" s="1844"/>
      <c r="BI64" s="234"/>
      <c r="BJ64" s="267"/>
      <c r="BK64" s="272"/>
      <c r="BL64" s="272"/>
    </row>
    <row r="65" spans="3:72">
      <c r="C65" s="276"/>
      <c r="D65" s="280"/>
      <c r="E65" s="1845"/>
      <c r="F65" s="1846"/>
      <c r="G65" s="1846"/>
      <c r="H65" s="1846"/>
      <c r="I65" s="1846"/>
      <c r="J65" s="1846"/>
      <c r="K65" s="1846"/>
      <c r="L65" s="1846"/>
      <c r="M65" s="1846"/>
      <c r="N65" s="1846"/>
      <c r="O65" s="1846"/>
      <c r="P65" s="1847"/>
      <c r="Q65" s="234"/>
      <c r="R65" s="1839"/>
      <c r="S65" s="1840"/>
      <c r="T65" s="1840"/>
      <c r="U65" s="1840"/>
      <c r="V65" s="1841"/>
      <c r="W65" s="550"/>
      <c r="X65" s="234"/>
      <c r="Y65" s="1842"/>
      <c r="Z65" s="1843"/>
      <c r="AA65" s="1843"/>
      <c r="AB65" s="1843"/>
      <c r="AC65" s="1843"/>
      <c r="AD65" s="1843"/>
      <c r="AE65" s="1843"/>
      <c r="AF65" s="1843"/>
      <c r="AG65" s="1843"/>
      <c r="AH65" s="1843"/>
      <c r="AI65" s="1843"/>
      <c r="AJ65" s="1843"/>
      <c r="AK65" s="1843"/>
      <c r="AL65" s="1843"/>
      <c r="AM65" s="1843"/>
      <c r="AN65" s="1843"/>
      <c r="AO65" s="1843"/>
      <c r="AP65" s="1843"/>
      <c r="AQ65" s="1843"/>
      <c r="AR65" s="1843"/>
      <c r="AS65" s="1843"/>
      <c r="AT65" s="1843"/>
      <c r="AU65" s="1843"/>
      <c r="AV65" s="1843"/>
      <c r="AW65" s="1843"/>
      <c r="AX65" s="1843"/>
      <c r="AY65" s="1843"/>
      <c r="AZ65" s="1843"/>
      <c r="BA65" s="1843"/>
      <c r="BB65" s="1843"/>
      <c r="BC65" s="1843"/>
      <c r="BD65" s="1843"/>
      <c r="BE65" s="1843"/>
      <c r="BF65" s="1843"/>
      <c r="BG65" s="1843"/>
      <c r="BH65" s="1844"/>
      <c r="BI65" s="234"/>
      <c r="BJ65" s="267"/>
      <c r="BK65" s="272"/>
      <c r="BL65" s="272"/>
    </row>
    <row r="66" spans="3:72">
      <c r="C66" s="276"/>
      <c r="D66" s="280"/>
      <c r="E66" s="1845"/>
      <c r="F66" s="1846"/>
      <c r="G66" s="1846"/>
      <c r="H66" s="1846"/>
      <c r="I66" s="1846"/>
      <c r="J66" s="1846"/>
      <c r="K66" s="1846"/>
      <c r="L66" s="1846"/>
      <c r="M66" s="1846"/>
      <c r="N66" s="1846"/>
      <c r="O66" s="1846"/>
      <c r="P66" s="1847"/>
      <c r="Q66" s="234"/>
      <c r="R66" s="1839"/>
      <c r="S66" s="1840"/>
      <c r="T66" s="1840"/>
      <c r="U66" s="1840"/>
      <c r="V66" s="1841"/>
      <c r="W66" s="550"/>
      <c r="X66" s="234"/>
      <c r="Y66" s="1853"/>
      <c r="Z66" s="1854"/>
      <c r="AA66" s="1854"/>
      <c r="AB66" s="1854"/>
      <c r="AC66" s="1854"/>
      <c r="AD66" s="1854"/>
      <c r="AE66" s="1854"/>
      <c r="AF66" s="1854"/>
      <c r="AG66" s="1854"/>
      <c r="AH66" s="1854"/>
      <c r="AI66" s="1854"/>
      <c r="AJ66" s="1854"/>
      <c r="AK66" s="1854"/>
      <c r="AL66" s="1854"/>
      <c r="AM66" s="1854"/>
      <c r="AN66" s="1854"/>
      <c r="AO66" s="1854"/>
      <c r="AP66" s="1854"/>
      <c r="AQ66" s="1854"/>
      <c r="AR66" s="1854"/>
      <c r="AS66" s="1854"/>
      <c r="AT66" s="1854"/>
      <c r="AU66" s="1854"/>
      <c r="AV66" s="1854"/>
      <c r="AW66" s="1854"/>
      <c r="AX66" s="1854"/>
      <c r="AY66" s="1854"/>
      <c r="AZ66" s="1854"/>
      <c r="BA66" s="1854"/>
      <c r="BB66" s="1854"/>
      <c r="BC66" s="1854"/>
      <c r="BD66" s="1854"/>
      <c r="BE66" s="1854"/>
      <c r="BF66" s="1854"/>
      <c r="BG66" s="1854"/>
      <c r="BH66" s="1855"/>
      <c r="BI66" s="234"/>
      <c r="BJ66" s="267"/>
      <c r="BK66" s="272"/>
      <c r="BL66" s="272"/>
    </row>
    <row r="67" spans="3:72">
      <c r="C67" s="276"/>
      <c r="D67" s="281"/>
      <c r="E67" s="235"/>
      <c r="F67" s="235"/>
      <c r="G67" s="235"/>
      <c r="H67" s="235"/>
      <c r="I67" s="235"/>
      <c r="J67" s="235"/>
      <c r="K67" s="235"/>
      <c r="L67" s="235"/>
      <c r="M67" s="235"/>
      <c r="N67" s="235"/>
      <c r="O67" s="235"/>
      <c r="P67" s="235"/>
      <c r="Q67" s="235"/>
      <c r="R67" s="235"/>
      <c r="S67" s="235"/>
      <c r="T67" s="235"/>
      <c r="U67" s="235"/>
      <c r="V67" s="235"/>
      <c r="W67" s="235"/>
      <c r="X67" s="235"/>
      <c r="Y67" s="235"/>
      <c r="Z67" s="235"/>
      <c r="AA67" s="235"/>
      <c r="AB67" s="235"/>
      <c r="AC67" s="235"/>
      <c r="AD67" s="235"/>
      <c r="AE67" s="235"/>
      <c r="AF67" s="235"/>
      <c r="AG67" s="235"/>
      <c r="AH67" s="235"/>
      <c r="AI67" s="235"/>
      <c r="AJ67" s="235"/>
      <c r="AK67" s="235"/>
      <c r="AL67" s="235"/>
      <c r="AM67" s="235"/>
      <c r="AN67" s="235"/>
      <c r="AO67" s="235"/>
      <c r="AP67" s="235"/>
      <c r="AQ67" s="235"/>
      <c r="AR67" s="235"/>
      <c r="AS67" s="235"/>
      <c r="AT67" s="235"/>
      <c r="AU67" s="235"/>
      <c r="AV67" s="235"/>
      <c r="AW67" s="235"/>
      <c r="AX67" s="235"/>
      <c r="AY67" s="235"/>
      <c r="AZ67" s="235"/>
      <c r="BA67" s="235"/>
      <c r="BB67" s="235"/>
      <c r="BC67" s="235"/>
      <c r="BD67" s="235"/>
      <c r="BE67" s="235"/>
      <c r="BF67" s="235"/>
      <c r="BG67" s="235"/>
      <c r="BH67" s="235"/>
      <c r="BI67" s="235"/>
      <c r="BJ67" s="268"/>
      <c r="BK67" s="274"/>
      <c r="BL67" s="272"/>
    </row>
    <row r="68" spans="3:72" ht="8.25" customHeight="1">
      <c r="C68" s="276"/>
      <c r="D68" s="234"/>
      <c r="E68" s="234"/>
      <c r="F68" s="234"/>
      <c r="G68" s="234"/>
      <c r="H68" s="234"/>
      <c r="I68" s="234"/>
      <c r="J68" s="234"/>
      <c r="K68" s="234"/>
      <c r="L68" s="234"/>
      <c r="M68" s="234"/>
      <c r="N68" s="234"/>
      <c r="O68" s="234"/>
      <c r="P68" s="234"/>
      <c r="Q68" s="234"/>
      <c r="R68" s="234"/>
      <c r="S68" s="234"/>
      <c r="T68" s="234"/>
      <c r="U68" s="234"/>
      <c r="V68" s="234"/>
      <c r="W68" s="234"/>
      <c r="X68" s="234"/>
      <c r="Y68" s="234"/>
      <c r="Z68" s="234"/>
      <c r="AA68" s="234"/>
      <c r="AB68" s="234"/>
      <c r="AC68" s="234"/>
      <c r="AD68" s="234"/>
      <c r="AE68" s="234"/>
      <c r="AF68" s="234"/>
      <c r="AG68" s="234"/>
      <c r="AH68" s="234"/>
      <c r="AI68" s="234"/>
      <c r="AJ68" s="234"/>
      <c r="AK68" s="234"/>
      <c r="AL68" s="234"/>
      <c r="AM68" s="234"/>
      <c r="AN68" s="234"/>
      <c r="AO68" s="234"/>
      <c r="AP68" s="234"/>
      <c r="AQ68" s="234"/>
      <c r="AR68" s="234"/>
      <c r="AS68" s="234"/>
      <c r="AT68" s="234"/>
      <c r="AU68" s="234"/>
      <c r="AV68" s="234"/>
      <c r="AW68" s="234"/>
      <c r="AX68" s="234"/>
      <c r="AY68" s="234"/>
      <c r="AZ68" s="234"/>
      <c r="BA68" s="234"/>
      <c r="BB68" s="234"/>
      <c r="BC68" s="234"/>
      <c r="BD68" s="234"/>
      <c r="BE68" s="234"/>
      <c r="BF68" s="234"/>
      <c r="BG68" s="234"/>
      <c r="BH68" s="234"/>
      <c r="BI68" s="234"/>
      <c r="BJ68" s="267"/>
      <c r="BK68" s="267"/>
      <c r="BL68" s="272"/>
    </row>
    <row r="69" spans="3:72" ht="8.25" customHeight="1">
      <c r="C69" s="276"/>
      <c r="D69" s="234"/>
      <c r="E69" s="234"/>
      <c r="F69" s="234"/>
      <c r="G69" s="234"/>
      <c r="H69" s="234"/>
      <c r="I69" s="234"/>
      <c r="J69" s="234"/>
      <c r="K69" s="234"/>
      <c r="L69" s="234"/>
      <c r="M69" s="234"/>
      <c r="N69" s="234"/>
      <c r="O69" s="234"/>
      <c r="P69" s="234"/>
      <c r="Q69" s="234"/>
      <c r="R69" s="234"/>
      <c r="S69" s="234"/>
      <c r="T69" s="234"/>
      <c r="U69" s="234"/>
      <c r="V69" s="234"/>
      <c r="W69" s="234"/>
      <c r="X69" s="234"/>
      <c r="Y69" s="234"/>
      <c r="Z69" s="234"/>
      <c r="AA69" s="234"/>
      <c r="AB69" s="234"/>
      <c r="AC69" s="234"/>
      <c r="AD69" s="234"/>
      <c r="AE69" s="234"/>
      <c r="AF69" s="234"/>
      <c r="AG69" s="234"/>
      <c r="AH69" s="234"/>
      <c r="AI69" s="234"/>
      <c r="AJ69" s="234"/>
      <c r="AK69" s="234"/>
      <c r="AL69" s="234"/>
      <c r="AM69" s="234"/>
      <c r="AN69" s="234"/>
      <c r="AO69" s="234"/>
      <c r="AP69" s="234"/>
      <c r="AQ69" s="234"/>
      <c r="AR69" s="234"/>
      <c r="AS69" s="234"/>
      <c r="AT69" s="234"/>
      <c r="AU69" s="234"/>
      <c r="AV69" s="234"/>
      <c r="AW69" s="234"/>
      <c r="AX69" s="234"/>
      <c r="AY69" s="234"/>
      <c r="AZ69" s="234"/>
      <c r="BA69" s="234"/>
      <c r="BB69" s="234"/>
      <c r="BC69" s="234"/>
      <c r="BD69" s="234"/>
      <c r="BE69" s="234"/>
      <c r="BF69" s="234"/>
      <c r="BG69" s="234"/>
      <c r="BH69" s="234"/>
      <c r="BI69" s="234"/>
      <c r="BJ69" s="267"/>
      <c r="BK69" s="267"/>
      <c r="BL69" s="272"/>
    </row>
    <row r="70" spans="3:72" ht="8.25" customHeight="1">
      <c r="C70" s="276"/>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4"/>
      <c r="AK70" s="234"/>
      <c r="AL70" s="234"/>
      <c r="AM70" s="234"/>
      <c r="AN70" s="234"/>
      <c r="AO70" s="234"/>
      <c r="AP70" s="234"/>
      <c r="AQ70" s="234"/>
      <c r="AR70" s="234"/>
      <c r="AS70" s="234"/>
      <c r="AT70" s="234"/>
      <c r="AU70" s="234"/>
      <c r="AV70" s="234"/>
      <c r="AW70" s="234"/>
      <c r="AX70" s="234"/>
      <c r="AY70" s="234"/>
      <c r="AZ70" s="234"/>
      <c r="BA70" s="234"/>
      <c r="BB70" s="234"/>
      <c r="BC70" s="234"/>
      <c r="BD70" s="234"/>
      <c r="BE70" s="234"/>
      <c r="BF70" s="234"/>
      <c r="BG70" s="234"/>
      <c r="BH70" s="234"/>
      <c r="BI70" s="234"/>
      <c r="BJ70" s="267"/>
      <c r="BK70" s="267"/>
      <c r="BL70" s="272"/>
    </row>
    <row r="71" spans="3:72">
      <c r="C71" s="276"/>
      <c r="D71" s="234"/>
      <c r="E71" s="234"/>
      <c r="F71" s="234"/>
      <c r="G71" s="234"/>
      <c r="H71" s="234"/>
      <c r="I71" s="234"/>
      <c r="J71" s="234"/>
      <c r="K71" s="234"/>
      <c r="L71" s="234"/>
      <c r="M71" s="234"/>
      <c r="N71" s="234"/>
      <c r="O71" s="234"/>
      <c r="P71" s="234"/>
      <c r="Q71" s="234"/>
      <c r="R71" s="234"/>
      <c r="S71" s="234"/>
      <c r="T71" s="234"/>
      <c r="U71" s="234"/>
      <c r="V71" s="234"/>
      <c r="W71" s="234"/>
      <c r="X71" s="234"/>
      <c r="Y71" s="234"/>
      <c r="Z71" s="234"/>
      <c r="AA71" s="234"/>
      <c r="AB71" s="234"/>
      <c r="AC71" s="234"/>
      <c r="AD71" s="234"/>
      <c r="AE71" s="234"/>
      <c r="AF71" s="234"/>
      <c r="AG71" s="234"/>
      <c r="AH71" s="234"/>
      <c r="AI71" s="234"/>
      <c r="AJ71" s="234"/>
      <c r="AK71" s="234"/>
      <c r="AL71" s="234"/>
      <c r="AM71" s="234"/>
      <c r="AN71" s="234"/>
      <c r="AO71" s="234"/>
      <c r="AP71" s="234"/>
      <c r="AQ71" s="234"/>
      <c r="AR71" s="234"/>
      <c r="AS71" s="234"/>
      <c r="AT71" s="234"/>
      <c r="AU71" s="234"/>
      <c r="AV71" s="234"/>
      <c r="AW71" s="234"/>
      <c r="AX71" s="234"/>
      <c r="AY71" s="234"/>
      <c r="AZ71" s="234"/>
      <c r="BA71" s="234"/>
      <c r="BB71" s="234"/>
      <c r="BC71" s="234"/>
      <c r="BD71" s="234"/>
      <c r="BE71" s="234"/>
      <c r="BF71" s="234"/>
      <c r="BG71" s="234"/>
      <c r="BH71" s="234"/>
      <c r="BI71" s="234"/>
      <c r="BJ71" s="267"/>
      <c r="BK71" s="267"/>
      <c r="BL71" s="272"/>
    </row>
    <row r="72" spans="3:72">
      <c r="C72" s="276"/>
      <c r="D72" s="234"/>
      <c r="E72" s="234"/>
      <c r="F72" s="234"/>
      <c r="G72" s="234"/>
      <c r="H72" s="234"/>
      <c r="I72" s="234"/>
      <c r="J72" s="234"/>
      <c r="K72" s="234"/>
      <c r="L72" s="234"/>
      <c r="M72" s="234"/>
      <c r="N72" s="234"/>
      <c r="O72" s="234"/>
      <c r="P72" s="234"/>
      <c r="Q72" s="234"/>
      <c r="R72" s="234"/>
      <c r="S72" s="234"/>
      <c r="T72" s="234"/>
      <c r="U72" s="234"/>
      <c r="V72" s="234"/>
      <c r="W72" s="234"/>
      <c r="X72" s="234"/>
      <c r="Y72" s="234"/>
      <c r="Z72" s="234"/>
      <c r="AA72" s="234"/>
      <c r="AB72" s="234"/>
      <c r="AC72" s="234"/>
      <c r="AD72" s="234"/>
      <c r="AE72" s="234"/>
      <c r="AF72" s="234"/>
      <c r="AG72" s="234"/>
      <c r="AH72" s="234"/>
      <c r="AI72" s="234"/>
      <c r="AJ72" s="234"/>
      <c r="AK72" s="234"/>
      <c r="AL72" s="234"/>
      <c r="AM72" s="234"/>
      <c r="AN72" s="234"/>
      <c r="AO72" s="234"/>
      <c r="AP72" s="234"/>
      <c r="AQ72" s="234"/>
      <c r="AR72" s="234"/>
      <c r="AS72" s="234"/>
      <c r="AT72" s="234"/>
      <c r="AU72" s="234"/>
      <c r="AV72" s="234"/>
      <c r="AW72" s="234"/>
      <c r="AX72" s="234"/>
      <c r="AY72" s="234"/>
      <c r="AZ72" s="234"/>
      <c r="BA72" s="234"/>
      <c r="BB72" s="234"/>
      <c r="BC72" s="234"/>
      <c r="BD72" s="234"/>
      <c r="BE72" s="234"/>
      <c r="BF72" s="234"/>
      <c r="BG72" s="234"/>
      <c r="BH72" s="234"/>
      <c r="BI72" s="234"/>
      <c r="BJ72" s="267"/>
      <c r="BK72" s="267"/>
      <c r="BL72" s="272"/>
    </row>
    <row r="73" spans="3:72">
      <c r="C73" s="276"/>
      <c r="D73" s="234"/>
      <c r="E73" s="234"/>
      <c r="F73" s="234"/>
      <c r="G73" s="234"/>
      <c r="H73" s="234"/>
      <c r="I73" s="234"/>
      <c r="J73" s="234"/>
      <c r="K73" s="234"/>
      <c r="L73" s="234"/>
      <c r="M73" s="234"/>
      <c r="N73" s="234"/>
      <c r="O73" s="234"/>
      <c r="P73" s="234"/>
      <c r="Q73" s="234"/>
      <c r="R73" s="234"/>
      <c r="S73" s="234"/>
      <c r="T73" s="234"/>
      <c r="U73" s="234"/>
      <c r="V73" s="234"/>
      <c r="W73" s="234"/>
      <c r="X73" s="234"/>
      <c r="Y73" s="234"/>
      <c r="Z73" s="234"/>
      <c r="AA73" s="234"/>
      <c r="AB73" s="234"/>
      <c r="AC73" s="234"/>
      <c r="AD73" s="234"/>
      <c r="AE73" s="234"/>
      <c r="AF73" s="234"/>
      <c r="AG73" s="234"/>
      <c r="AH73" s="234"/>
      <c r="AI73" s="234"/>
      <c r="AJ73" s="234"/>
      <c r="AK73" s="234"/>
      <c r="AL73" s="234"/>
      <c r="AM73" s="234"/>
      <c r="AN73" s="234"/>
      <c r="AO73" s="234"/>
      <c r="AP73" s="234"/>
      <c r="AQ73" s="234"/>
      <c r="AR73" s="234"/>
      <c r="AS73" s="234"/>
      <c r="AT73" s="234"/>
      <c r="AU73" s="234"/>
      <c r="AV73" s="234"/>
      <c r="AW73" s="234"/>
      <c r="AX73" s="234"/>
      <c r="AY73" s="234"/>
      <c r="AZ73" s="234"/>
      <c r="BA73" s="234"/>
      <c r="BB73" s="234"/>
      <c r="BC73" s="234"/>
      <c r="BD73" s="234"/>
      <c r="BE73" s="234"/>
      <c r="BF73" s="234"/>
      <c r="BG73" s="234"/>
      <c r="BH73" s="234"/>
      <c r="BI73" s="234"/>
      <c r="BJ73" s="267"/>
      <c r="BK73" s="267"/>
      <c r="BL73" s="272"/>
    </row>
    <row r="74" spans="3:72">
      <c r="C74" s="273"/>
      <c r="D74" s="235"/>
      <c r="E74" s="235"/>
      <c r="F74" s="235"/>
      <c r="G74" s="235"/>
      <c r="H74" s="235"/>
      <c r="I74" s="235"/>
      <c r="J74" s="235"/>
      <c r="K74" s="235"/>
      <c r="L74" s="235"/>
      <c r="M74" s="235"/>
      <c r="N74" s="235"/>
      <c r="O74" s="235"/>
      <c r="P74" s="235"/>
      <c r="Q74" s="235"/>
      <c r="R74" s="235"/>
      <c r="S74" s="235"/>
      <c r="T74" s="235"/>
      <c r="U74" s="235"/>
      <c r="V74" s="235"/>
      <c r="W74" s="235"/>
      <c r="X74" s="235"/>
      <c r="Y74" s="235"/>
      <c r="Z74" s="235"/>
      <c r="AA74" s="235"/>
      <c r="AB74" s="235"/>
      <c r="AC74" s="235"/>
      <c r="AD74" s="235"/>
      <c r="AE74" s="235"/>
      <c r="AF74" s="235"/>
      <c r="AG74" s="235"/>
      <c r="AH74" s="235"/>
      <c r="AI74" s="235"/>
      <c r="AJ74" s="235"/>
      <c r="AK74" s="235"/>
      <c r="AL74" s="235"/>
      <c r="AM74" s="235"/>
      <c r="AN74" s="235"/>
      <c r="AO74" s="235"/>
      <c r="AP74" s="235"/>
      <c r="AQ74" s="235"/>
      <c r="AR74" s="235"/>
      <c r="AS74" s="235"/>
      <c r="AT74" s="235"/>
      <c r="AU74" s="235"/>
      <c r="AV74" s="235"/>
      <c r="AW74" s="235"/>
      <c r="AX74" s="235"/>
      <c r="AY74" s="235"/>
      <c r="AZ74" s="235"/>
      <c r="BA74" s="235"/>
      <c r="BB74" s="235"/>
      <c r="BC74" s="235"/>
      <c r="BD74" s="235"/>
      <c r="BE74" s="235"/>
      <c r="BF74" s="235"/>
      <c r="BG74" s="235"/>
      <c r="BH74" s="235"/>
      <c r="BI74" s="235"/>
      <c r="BJ74" s="268"/>
      <c r="BK74" s="268"/>
      <c r="BL74" s="274"/>
    </row>
    <row r="75" spans="3:72">
      <c r="BM75" s="736"/>
      <c r="BN75" s="736"/>
      <c r="BO75" s="736"/>
      <c r="BP75" s="736"/>
      <c r="BQ75" s="736"/>
      <c r="BR75" s="736"/>
      <c r="BS75" s="736"/>
      <c r="BT75" s="737"/>
    </row>
    <row r="76" spans="3:72" ht="12" customHeight="1">
      <c r="C76" s="906" t="s">
        <v>4338</v>
      </c>
      <c r="D76" s="907"/>
      <c r="E76" s="907"/>
      <c r="F76" s="907"/>
      <c r="G76" s="907"/>
      <c r="H76" s="907"/>
      <c r="I76" s="907"/>
      <c r="J76" s="907"/>
      <c r="K76" s="907"/>
      <c r="L76" s="907"/>
      <c r="M76" s="907"/>
      <c r="N76" s="907"/>
      <c r="O76" s="907"/>
      <c r="P76" s="907"/>
      <c r="Q76" s="907"/>
      <c r="R76" s="907"/>
      <c r="S76" s="907"/>
      <c r="T76" s="907"/>
      <c r="U76" s="907"/>
      <c r="V76" s="907"/>
      <c r="W76" s="907"/>
      <c r="X76" s="907"/>
      <c r="Y76" s="907"/>
      <c r="Z76" s="907"/>
      <c r="AA76" s="907"/>
      <c r="AB76" s="907"/>
      <c r="AC76" s="907"/>
      <c r="AD76" s="907"/>
      <c r="AE76" s="907"/>
      <c r="AF76" s="907"/>
      <c r="AG76" s="907"/>
      <c r="AH76" s="907"/>
      <c r="AI76" s="907"/>
      <c r="AJ76" s="907"/>
      <c r="AK76" s="907"/>
      <c r="AL76" s="907"/>
      <c r="AM76" s="907"/>
      <c r="AN76" s="907"/>
      <c r="AO76" s="907"/>
      <c r="AP76" s="907"/>
      <c r="AQ76" s="907"/>
      <c r="AR76" s="907"/>
      <c r="AS76" s="907"/>
      <c r="AT76" s="907"/>
      <c r="AU76" s="907"/>
      <c r="AV76" s="907"/>
      <c r="AW76" s="907"/>
      <c r="AX76" s="907"/>
      <c r="AY76" s="907"/>
      <c r="AZ76" s="907"/>
      <c r="BA76" s="907"/>
      <c r="BB76" s="907"/>
      <c r="BC76" s="907"/>
      <c r="BD76" s="907"/>
      <c r="BE76" s="907"/>
      <c r="BF76" s="907"/>
      <c r="BG76" s="907"/>
      <c r="BH76" s="907"/>
      <c r="BI76" s="907"/>
      <c r="BJ76" s="907"/>
      <c r="BK76" s="907"/>
      <c r="BL76" s="908"/>
      <c r="BM76" s="738"/>
      <c r="BN76" s="738"/>
      <c r="BO76" s="738"/>
      <c r="BP76" s="738"/>
      <c r="BQ76" s="738"/>
      <c r="BR76" s="738"/>
      <c r="BS76" s="738"/>
      <c r="BT76" s="737"/>
    </row>
    <row r="77" spans="3:72" ht="4.5" customHeight="1">
      <c r="BM77" s="739"/>
      <c r="BN77" s="739"/>
      <c r="BO77" s="739"/>
      <c r="BP77" s="739"/>
      <c r="BQ77" s="739"/>
      <c r="BR77" s="739"/>
      <c r="BS77" s="739"/>
      <c r="BT77" s="737"/>
    </row>
    <row r="78" spans="3:72">
      <c r="C78" s="1758">
        <f>'F1'!$K$17</f>
        <v>0</v>
      </c>
      <c r="D78" s="1759"/>
      <c r="E78" s="1759"/>
      <c r="F78" s="1759"/>
      <c r="G78" s="1759"/>
      <c r="H78" s="1759"/>
      <c r="I78" s="1759"/>
      <c r="J78" s="1759"/>
      <c r="K78" s="1759"/>
      <c r="L78" s="1759"/>
      <c r="M78" s="1759"/>
      <c r="N78" s="1759"/>
      <c r="O78" s="1759"/>
      <c r="P78" s="1759"/>
      <c r="Q78" s="1759"/>
      <c r="R78" s="1759"/>
      <c r="S78" s="1759"/>
      <c r="T78" s="1759"/>
      <c r="U78" s="1759"/>
      <c r="V78" s="1759"/>
      <c r="W78" s="1759"/>
      <c r="X78" s="1759"/>
      <c r="Y78" s="1759"/>
      <c r="Z78" s="1759"/>
      <c r="AA78" s="1759"/>
      <c r="AB78" s="1759"/>
      <c r="AC78" s="1759"/>
      <c r="AD78" s="1759"/>
      <c r="AE78" s="1759"/>
      <c r="AF78" s="1759"/>
      <c r="AG78" s="1759"/>
      <c r="AH78" s="1759"/>
      <c r="AI78" s="1759"/>
      <c r="AJ78" s="1759"/>
      <c r="AK78" s="1759"/>
      <c r="AL78" s="1759"/>
      <c r="AM78" s="1759"/>
      <c r="AN78" s="1759"/>
      <c r="AO78" s="1759"/>
      <c r="AP78" s="1759"/>
      <c r="AQ78" s="1759"/>
      <c r="AR78" s="1759"/>
      <c r="AS78" s="1759"/>
      <c r="AT78" s="1759"/>
      <c r="AU78" s="1759"/>
      <c r="AV78" s="1759"/>
      <c r="AW78" s="1759"/>
      <c r="AX78" s="1759"/>
      <c r="AY78" s="1759"/>
      <c r="AZ78" s="1759"/>
      <c r="BA78" s="1759"/>
      <c r="BB78" s="1759"/>
      <c r="BC78" s="1759"/>
      <c r="BD78" s="1759"/>
      <c r="BE78" s="1759"/>
      <c r="BF78" s="1759"/>
      <c r="BG78" s="1759"/>
      <c r="BH78" s="1759"/>
      <c r="BI78" s="1759"/>
      <c r="BJ78" s="1759"/>
      <c r="BK78" s="1759"/>
      <c r="BL78" s="1760"/>
    </row>
    <row r="80" spans="3:72">
      <c r="BL80" s="284" t="s">
        <v>2477</v>
      </c>
    </row>
  </sheetData>
  <sheetProtection password="99F3" sheet="1" objects="1" scenarios="1" formatCells="0" formatColumns="0" formatRows="0"/>
  <mergeCells count="110">
    <mergeCell ref="E65:P65"/>
    <mergeCell ref="Y65:BH65"/>
    <mergeCell ref="R65:V65"/>
    <mergeCell ref="E64:P64"/>
    <mergeCell ref="E62:P62"/>
    <mergeCell ref="Y62:BH62"/>
    <mergeCell ref="R57:V57"/>
    <mergeCell ref="C78:BL78"/>
    <mergeCell ref="E66:P66"/>
    <mergeCell ref="Y66:BH66"/>
    <mergeCell ref="R66:V66"/>
    <mergeCell ref="R62:V62"/>
    <mergeCell ref="E63:P63"/>
    <mergeCell ref="Y64:BH64"/>
    <mergeCell ref="R64:V64"/>
    <mergeCell ref="Y63:BH63"/>
    <mergeCell ref="R63:V63"/>
    <mergeCell ref="E61:P61"/>
    <mergeCell ref="Y61:BH61"/>
    <mergeCell ref="R61:V61"/>
    <mergeCell ref="E60:P60"/>
    <mergeCell ref="AA53:BH53"/>
    <mergeCell ref="E59:P59"/>
    <mergeCell ref="Y59:BH59"/>
    <mergeCell ref="R59:V59"/>
    <mergeCell ref="E57:P57"/>
    <mergeCell ref="R53:X53"/>
    <mergeCell ref="E53:P53"/>
    <mergeCell ref="Y60:BH60"/>
    <mergeCell ref="R60:V60"/>
    <mergeCell ref="Y57:BH57"/>
    <mergeCell ref="AO25:AS25"/>
    <mergeCell ref="AO22:AS22"/>
    <mergeCell ref="AO23:AS23"/>
    <mergeCell ref="AO24:AS24"/>
    <mergeCell ref="E45:P45"/>
    <mergeCell ref="R45:V45"/>
    <mergeCell ref="G28:AD28"/>
    <mergeCell ref="G29:AD29"/>
    <mergeCell ref="Y40:BH40"/>
    <mergeCell ref="E44:P44"/>
    <mergeCell ref="AJ30:AN30"/>
    <mergeCell ref="AO30:AS30"/>
    <mergeCell ref="AE22:AI22"/>
    <mergeCell ref="G30:AD30"/>
    <mergeCell ref="G31:AD31"/>
    <mergeCell ref="AO29:AS29"/>
    <mergeCell ref="AJ29:AN29"/>
    <mergeCell ref="AE30:AI30"/>
    <mergeCell ref="AJ26:AN26"/>
    <mergeCell ref="AJ22:AN22"/>
    <mergeCell ref="AJ23:AN23"/>
    <mergeCell ref="AJ24:AN24"/>
    <mergeCell ref="G26:AD26"/>
    <mergeCell ref="G27:AD27"/>
    <mergeCell ref="N8:R8"/>
    <mergeCell ref="BB8:BD8"/>
    <mergeCell ref="T8:AZ8"/>
    <mergeCell ref="BB14:BD14"/>
    <mergeCell ref="N14:R14"/>
    <mergeCell ref="T10:AZ10"/>
    <mergeCell ref="T12:AZ12"/>
    <mergeCell ref="BB10:BD10"/>
    <mergeCell ref="BB12:BD12"/>
    <mergeCell ref="N12:R12"/>
    <mergeCell ref="N10:R10"/>
    <mergeCell ref="T14:AZ14"/>
    <mergeCell ref="E49:P49"/>
    <mergeCell ref="E43:P43"/>
    <mergeCell ref="AE31:AI31"/>
    <mergeCell ref="E51:P51"/>
    <mergeCell ref="Y51:BH51"/>
    <mergeCell ref="AJ31:AN31"/>
    <mergeCell ref="R49:BB49"/>
    <mergeCell ref="Y42:BH42"/>
    <mergeCell ref="R42:V42"/>
    <mergeCell ref="R43:V43"/>
    <mergeCell ref="E40:P40"/>
    <mergeCell ref="G32:AS32"/>
    <mergeCell ref="AO31:AS31"/>
    <mergeCell ref="Y45:BH45"/>
    <mergeCell ref="R46:V46"/>
    <mergeCell ref="E47:P47"/>
    <mergeCell ref="Y46:BH46"/>
    <mergeCell ref="Y47:BH47"/>
    <mergeCell ref="R51:X51"/>
    <mergeCell ref="G22:AD22"/>
    <mergeCell ref="G23:AD23"/>
    <mergeCell ref="G24:AD24"/>
    <mergeCell ref="G25:AD25"/>
    <mergeCell ref="R44:V44"/>
    <mergeCell ref="Y44:BH44"/>
    <mergeCell ref="E42:P42"/>
    <mergeCell ref="R40:V40"/>
    <mergeCell ref="R47:V47"/>
    <mergeCell ref="E46:P46"/>
    <mergeCell ref="AE23:AI23"/>
    <mergeCell ref="AE24:AI24"/>
    <mergeCell ref="AE25:AI25"/>
    <mergeCell ref="AE29:AI29"/>
    <mergeCell ref="AE26:AI26"/>
    <mergeCell ref="AE28:AI28"/>
    <mergeCell ref="AE27:AI27"/>
    <mergeCell ref="Y43:BH43"/>
    <mergeCell ref="AJ25:AN25"/>
    <mergeCell ref="AO26:AS26"/>
    <mergeCell ref="AO27:AS27"/>
    <mergeCell ref="AO28:AS28"/>
    <mergeCell ref="AJ27:AN27"/>
    <mergeCell ref="AJ28:AN28"/>
  </mergeCells>
  <phoneticPr fontId="0" type="noConversion"/>
  <dataValidations count="1">
    <dataValidation type="list" allowBlank="1" showInputMessage="1" showErrorMessage="1" sqref="R53:X53" xr:uid="{00000000-0002-0000-0300-000000000000}">
      <formula1>Tab_Paises</formula1>
    </dataValidation>
  </dataValidations>
  <printOptions horizontalCentered="1"/>
  <pageMargins left="0.41" right="0.41" top="0.54" bottom="0.47244094488188981" header="0.63" footer="0.59"/>
  <pageSetup paperSize="9" scale="78" orientation="portrait" horizontalDpi="4294967292" verticalDpi="4294967292"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6">
    <pageSetUpPr fitToPage="1"/>
  </sheetPr>
  <dimension ref="B2:T138"/>
  <sheetViews>
    <sheetView showGridLines="0" showZeros="0" topLeftCell="A2" zoomScaleNormal="100" zoomScaleSheetLayoutView="75" workbookViewId="0">
      <selection activeCell="E17" sqref="E17"/>
    </sheetView>
  </sheetViews>
  <sheetFormatPr defaultRowHeight="12.75"/>
  <cols>
    <col min="1" max="1" width="2" customWidth="1"/>
    <col min="2" max="2" width="2.140625" customWidth="1"/>
    <col min="3" max="3" width="50.5703125" customWidth="1"/>
    <col min="4" max="4" width="10.7109375" customWidth="1"/>
    <col min="5" max="16" width="10.28515625" customWidth="1"/>
    <col min="17" max="17" width="3.28515625" customWidth="1"/>
    <col min="18" max="18" width="2.85546875" customWidth="1"/>
  </cols>
  <sheetData>
    <row r="2" spans="2:17">
      <c r="B2" s="746"/>
      <c r="C2" s="747"/>
      <c r="D2" s="747"/>
      <c r="E2" s="747"/>
      <c r="F2" s="747"/>
      <c r="G2" s="747"/>
      <c r="H2" s="747"/>
      <c r="I2" s="747"/>
      <c r="J2" s="747"/>
      <c r="K2" s="747"/>
      <c r="L2" s="747"/>
      <c r="M2" s="747"/>
      <c r="N2" s="747"/>
      <c r="O2" s="747"/>
      <c r="P2" s="747"/>
      <c r="Q2" s="748"/>
    </row>
    <row r="3" spans="2:17" ht="24" customHeight="1">
      <c r="B3" s="749"/>
      <c r="C3" s="1537" t="s">
        <v>796</v>
      </c>
      <c r="D3" s="1538"/>
      <c r="E3" s="1538"/>
      <c r="F3" s="1538"/>
      <c r="G3" s="1538"/>
      <c r="H3" s="1538"/>
      <c r="I3" s="1538"/>
      <c r="J3" s="1539"/>
      <c r="K3" s="1539"/>
      <c r="L3" s="1539"/>
      <c r="M3" s="1539"/>
      <c r="N3" s="1539"/>
      <c r="O3" s="1539"/>
      <c r="P3" s="1539"/>
      <c r="Q3" s="750"/>
    </row>
    <row r="4" spans="2:17" ht="24" customHeight="1">
      <c r="B4" s="749"/>
      <c r="C4" s="478"/>
      <c r="D4" s="478"/>
      <c r="E4" s="478"/>
      <c r="F4" s="478"/>
      <c r="G4" s="478"/>
      <c r="H4" s="478"/>
      <c r="I4" s="478"/>
      <c r="J4" s="479"/>
      <c r="K4" s="479"/>
      <c r="L4" s="479"/>
      <c r="M4" s="479"/>
      <c r="N4" s="479"/>
      <c r="O4" s="479"/>
      <c r="P4" s="479"/>
      <c r="Q4" s="750"/>
    </row>
    <row r="5" spans="2:17">
      <c r="B5" s="749"/>
      <c r="C5" s="902"/>
      <c r="D5" s="902"/>
      <c r="E5" s="902"/>
      <c r="F5" s="902"/>
      <c r="G5" s="902"/>
      <c r="H5" s="902"/>
      <c r="I5" s="902"/>
      <c r="J5" s="475"/>
      <c r="K5" s="475"/>
      <c r="L5" s="475"/>
      <c r="M5" s="475"/>
      <c r="N5" s="475"/>
      <c r="O5" s="475"/>
      <c r="P5" s="475"/>
      <c r="Q5" s="750"/>
    </row>
    <row r="6" spans="2:17" ht="27.75">
      <c r="B6" s="749"/>
      <c r="C6" s="475"/>
      <c r="D6" s="475"/>
      <c r="E6" s="919" t="s">
        <v>2851</v>
      </c>
      <c r="F6" s="475"/>
      <c r="G6" s="475"/>
      <c r="H6" s="903"/>
      <c r="I6" s="903"/>
      <c r="J6" s="475"/>
      <c r="K6" s="475"/>
      <c r="L6" s="475"/>
      <c r="M6" s="475"/>
      <c r="O6" s="787"/>
      <c r="P6" s="787" t="s">
        <v>2487</v>
      </c>
      <c r="Q6" s="750"/>
    </row>
    <row r="7" spans="2:17" ht="24">
      <c r="B7" s="749"/>
      <c r="C7" s="1113" t="s">
        <v>718</v>
      </c>
      <c r="D7" s="1114" t="s">
        <v>3255</v>
      </c>
      <c r="E7" s="1113" t="str">
        <f>IF('F1'!AP37="","0",YEAR('F1'!AP37))</f>
        <v>0</v>
      </c>
      <c r="F7" s="1113">
        <f t="shared" ref="F7:P7" si="0">E7+1</f>
        <v>1</v>
      </c>
      <c r="G7" s="1113">
        <f t="shared" si="0"/>
        <v>2</v>
      </c>
      <c r="H7" s="1113">
        <f t="shared" si="0"/>
        <v>3</v>
      </c>
      <c r="I7" s="1113">
        <f t="shared" si="0"/>
        <v>4</v>
      </c>
      <c r="J7" s="1113">
        <f t="shared" si="0"/>
        <v>5</v>
      </c>
      <c r="K7" s="1113">
        <f t="shared" si="0"/>
        <v>6</v>
      </c>
      <c r="L7" s="1113">
        <f t="shared" si="0"/>
        <v>7</v>
      </c>
      <c r="M7" s="1113">
        <f t="shared" si="0"/>
        <v>8</v>
      </c>
      <c r="N7" s="1113">
        <f t="shared" si="0"/>
        <v>9</v>
      </c>
      <c r="O7" s="1113">
        <f t="shared" si="0"/>
        <v>10</v>
      </c>
      <c r="P7" s="1113">
        <f t="shared" si="0"/>
        <v>11</v>
      </c>
      <c r="Q7" s="750"/>
    </row>
    <row r="8" spans="2:17">
      <c r="B8" s="749"/>
      <c r="C8" s="429" t="s">
        <v>3256</v>
      </c>
      <c r="D8" s="1023" t="s">
        <v>3272</v>
      </c>
      <c r="E8" s="1251">
        <f>'F16'!G6</f>
        <v>0</v>
      </c>
      <c r="F8" s="1252">
        <f>'F16'!H6</f>
        <v>0</v>
      </c>
      <c r="G8" s="1252">
        <f>'F16'!I6</f>
        <v>0</v>
      </c>
      <c r="H8" s="1252">
        <f>'F16'!J6</f>
        <v>0</v>
      </c>
      <c r="I8" s="1252">
        <f>'F16'!K6</f>
        <v>0</v>
      </c>
      <c r="J8" s="1252">
        <f>'F16'!L6</f>
        <v>0</v>
      </c>
      <c r="K8" s="1252">
        <f>'F16'!M6</f>
        <v>0</v>
      </c>
      <c r="L8" s="1252">
        <f>'F16'!N6</f>
        <v>0</v>
      </c>
      <c r="M8" s="1252">
        <f>'F16'!O6</f>
        <v>0</v>
      </c>
      <c r="N8" s="1252">
        <f>'F16'!P6</f>
        <v>0</v>
      </c>
      <c r="O8" s="1252">
        <f>'F16'!Q6</f>
        <v>0</v>
      </c>
      <c r="P8" s="1253">
        <f>'F16'!R6</f>
        <v>0</v>
      </c>
      <c r="Q8" s="750"/>
    </row>
    <row r="9" spans="2:17">
      <c r="B9" s="749"/>
      <c r="C9" s="430" t="s">
        <v>1922</v>
      </c>
      <c r="D9" s="1024" t="s">
        <v>2406</v>
      </c>
      <c r="E9" s="1254">
        <f>'F16'!G9</f>
        <v>0</v>
      </c>
      <c r="F9" s="1255">
        <f>'F16'!H9</f>
        <v>0</v>
      </c>
      <c r="G9" s="1255">
        <f>'F16'!I9</f>
        <v>0</v>
      </c>
      <c r="H9" s="1255">
        <f>'F16'!J9</f>
        <v>0</v>
      </c>
      <c r="I9" s="1255">
        <f>'F16'!K9</f>
        <v>0</v>
      </c>
      <c r="J9" s="1255">
        <f>'F16'!L9</f>
        <v>0</v>
      </c>
      <c r="K9" s="1255">
        <f>'F16'!M9</f>
        <v>0</v>
      </c>
      <c r="L9" s="1255">
        <f>'F16'!N9</f>
        <v>0</v>
      </c>
      <c r="M9" s="1255">
        <f>'F16'!O9</f>
        <v>0</v>
      </c>
      <c r="N9" s="1255">
        <f>'F16'!P9</f>
        <v>0</v>
      </c>
      <c r="O9" s="1255">
        <f>'F16'!Q9</f>
        <v>0</v>
      </c>
      <c r="P9" s="1256">
        <f>'F16'!R9</f>
        <v>0</v>
      </c>
      <c r="Q9" s="750"/>
    </row>
    <row r="10" spans="2:17">
      <c r="B10" s="749"/>
      <c r="C10" s="430" t="s">
        <v>3257</v>
      </c>
      <c r="D10" s="1025">
        <v>74</v>
      </c>
      <c r="E10" s="1254">
        <f>'F16'!G10</f>
        <v>0</v>
      </c>
      <c r="F10" s="1255">
        <f>'F16'!H10</f>
        <v>0</v>
      </c>
      <c r="G10" s="1255">
        <f>'F16'!I10</f>
        <v>0</v>
      </c>
      <c r="H10" s="1255">
        <f>'F16'!J10</f>
        <v>0</v>
      </c>
      <c r="I10" s="1255">
        <f>'F16'!K10</f>
        <v>0</v>
      </c>
      <c r="J10" s="1255">
        <f>'F16'!L10</f>
        <v>0</v>
      </c>
      <c r="K10" s="1255">
        <f>'F16'!M10</f>
        <v>0</v>
      </c>
      <c r="L10" s="1255">
        <f>'F16'!N10</f>
        <v>0</v>
      </c>
      <c r="M10" s="1255">
        <f>'F16'!O10</f>
        <v>0</v>
      </c>
      <c r="N10" s="1255">
        <f>'F16'!P10</f>
        <v>0</v>
      </c>
      <c r="O10" s="1255">
        <f>'F16'!Q10</f>
        <v>0</v>
      </c>
      <c r="P10" s="1256">
        <f>'F16'!R10</f>
        <v>0</v>
      </c>
      <c r="Q10" s="750"/>
    </row>
    <row r="11" spans="2:17">
      <c r="B11" s="749"/>
      <c r="C11" s="430" t="s">
        <v>3258</v>
      </c>
      <c r="D11" s="1025">
        <v>781</v>
      </c>
      <c r="E11" s="1254">
        <f>'F16'!G21</f>
        <v>0</v>
      </c>
      <c r="F11" s="1255">
        <f>'F16'!H21</f>
        <v>0</v>
      </c>
      <c r="G11" s="1255">
        <f>'F16'!I21</f>
        <v>0</v>
      </c>
      <c r="H11" s="1255">
        <f>'F16'!J21</f>
        <v>0</v>
      </c>
      <c r="I11" s="1255">
        <f>'F16'!K21</f>
        <v>0</v>
      </c>
      <c r="J11" s="1255">
        <f>'F16'!L21</f>
        <v>0</v>
      </c>
      <c r="K11" s="1255">
        <f>'F16'!M21</f>
        <v>0</v>
      </c>
      <c r="L11" s="1255">
        <f>'F16'!N21</f>
        <v>0</v>
      </c>
      <c r="M11" s="1255">
        <f>'F16'!O21</f>
        <v>0</v>
      </c>
      <c r="N11" s="1255">
        <f>'F16'!P21</f>
        <v>0</v>
      </c>
      <c r="O11" s="1255">
        <f>'F16'!Q21</f>
        <v>0</v>
      </c>
      <c r="P11" s="1256">
        <f>'F16'!R21</f>
        <v>0</v>
      </c>
      <c r="Q11" s="750"/>
    </row>
    <row r="12" spans="2:17">
      <c r="B12" s="749"/>
      <c r="C12" s="430" t="s">
        <v>3259</v>
      </c>
      <c r="D12" s="1025">
        <v>75</v>
      </c>
      <c r="E12" s="1257">
        <f>'F16'!G7</f>
        <v>0</v>
      </c>
      <c r="F12" s="1258">
        <f>'F16'!H7</f>
        <v>0</v>
      </c>
      <c r="G12" s="1258">
        <f>'F16'!I7</f>
        <v>0</v>
      </c>
      <c r="H12" s="1258">
        <f>'F16'!J7</f>
        <v>0</v>
      </c>
      <c r="I12" s="1258">
        <f>'F16'!K7</f>
        <v>0</v>
      </c>
      <c r="J12" s="1258">
        <f>'F16'!L7</f>
        <v>0</v>
      </c>
      <c r="K12" s="1258">
        <f>'F16'!M7</f>
        <v>0</v>
      </c>
      <c r="L12" s="1258">
        <f>'F16'!N7</f>
        <v>0</v>
      </c>
      <c r="M12" s="1258">
        <f>'F16'!O7</f>
        <v>0</v>
      </c>
      <c r="N12" s="1258">
        <f>'F16'!P7</f>
        <v>0</v>
      </c>
      <c r="O12" s="1258">
        <f>'F16'!Q7</f>
        <v>0</v>
      </c>
      <c r="P12" s="1259">
        <f>'F16'!R7</f>
        <v>0</v>
      </c>
      <c r="Q12" s="750"/>
    </row>
    <row r="13" spans="2:17">
      <c r="B13" s="749"/>
      <c r="C13" s="1117" t="s">
        <v>3260</v>
      </c>
      <c r="D13" s="1118"/>
      <c r="E13" s="1260">
        <f t="shared" ref="E13:N13" si="1">SUM(E8:E12)</f>
        <v>0</v>
      </c>
      <c r="F13" s="1261">
        <f t="shared" si="1"/>
        <v>0</v>
      </c>
      <c r="G13" s="1261">
        <f t="shared" si="1"/>
        <v>0</v>
      </c>
      <c r="H13" s="1261">
        <f t="shared" si="1"/>
        <v>0</v>
      </c>
      <c r="I13" s="1261">
        <f t="shared" si="1"/>
        <v>0</v>
      </c>
      <c r="J13" s="1261">
        <f t="shared" si="1"/>
        <v>0</v>
      </c>
      <c r="K13" s="1261">
        <f t="shared" si="1"/>
        <v>0</v>
      </c>
      <c r="L13" s="1261">
        <f t="shared" si="1"/>
        <v>0</v>
      </c>
      <c r="M13" s="1261">
        <f t="shared" si="1"/>
        <v>0</v>
      </c>
      <c r="N13" s="1261">
        <f t="shared" si="1"/>
        <v>0</v>
      </c>
      <c r="O13" s="1261">
        <f>SUM(O8:O12)</f>
        <v>0</v>
      </c>
      <c r="P13" s="1262">
        <f>SUM(P8:P12)</f>
        <v>0</v>
      </c>
      <c r="Q13" s="750"/>
    </row>
    <row r="14" spans="2:17">
      <c r="B14" s="749"/>
      <c r="C14" s="430" t="s">
        <v>3261</v>
      </c>
      <c r="D14" s="1025">
        <v>61</v>
      </c>
      <c r="E14" s="1263">
        <f>'F16'!G11</f>
        <v>0</v>
      </c>
      <c r="F14" s="1264">
        <f>'F16'!H11</f>
        <v>0</v>
      </c>
      <c r="G14" s="1264">
        <f>'F16'!I11</f>
        <v>0</v>
      </c>
      <c r="H14" s="1264">
        <f>'F16'!J11</f>
        <v>0</v>
      </c>
      <c r="I14" s="1264">
        <f>'F16'!K11</f>
        <v>0</v>
      </c>
      <c r="J14" s="1264">
        <f>'F16'!L11</f>
        <v>0</v>
      </c>
      <c r="K14" s="1264">
        <f>'F16'!M11</f>
        <v>0</v>
      </c>
      <c r="L14" s="1264">
        <f>'F16'!N11</f>
        <v>0</v>
      </c>
      <c r="M14" s="1264">
        <f>'F16'!O11</f>
        <v>0</v>
      </c>
      <c r="N14" s="1264">
        <f>'F16'!P11</f>
        <v>0</v>
      </c>
      <c r="O14" s="1264">
        <f>'F16'!Q11</f>
        <v>0</v>
      </c>
      <c r="P14" s="1265">
        <f>'F16'!R11</f>
        <v>0</v>
      </c>
      <c r="Q14" s="750"/>
    </row>
    <row r="15" spans="2:17">
      <c r="B15" s="749"/>
      <c r="C15" s="430" t="s">
        <v>3262</v>
      </c>
      <c r="D15" s="1025">
        <v>62</v>
      </c>
      <c r="E15" s="1254">
        <f>'F16'!G12</f>
        <v>0</v>
      </c>
      <c r="F15" s="1255">
        <f>'F16'!H12</f>
        <v>0</v>
      </c>
      <c r="G15" s="1255">
        <f>'F16'!I12</f>
        <v>0</v>
      </c>
      <c r="H15" s="1255">
        <f>'F16'!J12</f>
        <v>0</v>
      </c>
      <c r="I15" s="1255">
        <f>'F16'!K12</f>
        <v>0</v>
      </c>
      <c r="J15" s="1255">
        <f>'F16'!L12</f>
        <v>0</v>
      </c>
      <c r="K15" s="1255">
        <f>'F16'!M12</f>
        <v>0</v>
      </c>
      <c r="L15" s="1255">
        <f>'F16'!N12</f>
        <v>0</v>
      </c>
      <c r="M15" s="1255">
        <f>'F16'!O12</f>
        <v>0</v>
      </c>
      <c r="N15" s="1255">
        <f>'F16'!P12</f>
        <v>0</v>
      </c>
      <c r="O15" s="1255">
        <f>'F16'!Q12</f>
        <v>0</v>
      </c>
      <c r="P15" s="1256">
        <f>'F16'!R12</f>
        <v>0</v>
      </c>
      <c r="Q15" s="750"/>
    </row>
    <row r="16" spans="2:17">
      <c r="B16" s="749"/>
      <c r="C16" s="430" t="s">
        <v>3263</v>
      </c>
      <c r="D16" s="1025">
        <v>6812</v>
      </c>
      <c r="E16" s="1257">
        <f>'F16'!G24</f>
        <v>0</v>
      </c>
      <c r="F16" s="1258">
        <f>'F16'!H24</f>
        <v>0</v>
      </c>
      <c r="G16" s="1258">
        <f>'F16'!I24</f>
        <v>0</v>
      </c>
      <c r="H16" s="1258">
        <f>'F16'!J24</f>
        <v>0</v>
      </c>
      <c r="I16" s="1258">
        <f>'F16'!K24</f>
        <v>0</v>
      </c>
      <c r="J16" s="1258">
        <f>'F16'!L24</f>
        <v>0</v>
      </c>
      <c r="K16" s="1258">
        <f>'F16'!M24</f>
        <v>0</v>
      </c>
      <c r="L16" s="1258">
        <f>'F16'!N24</f>
        <v>0</v>
      </c>
      <c r="M16" s="1258">
        <f>'F16'!O24</f>
        <v>0</v>
      </c>
      <c r="N16" s="1258">
        <f>'F16'!P24</f>
        <v>0</v>
      </c>
      <c r="O16" s="1258">
        <f>'F16'!Q24</f>
        <v>0</v>
      </c>
      <c r="P16" s="1259">
        <f>'F16'!R24</f>
        <v>0</v>
      </c>
      <c r="Q16" s="750"/>
    </row>
    <row r="17" spans="2:20">
      <c r="B17" s="749"/>
      <c r="C17" s="1117" t="s">
        <v>3264</v>
      </c>
      <c r="D17" s="1118"/>
      <c r="E17" s="1260">
        <f>SUM(E14:E16)</f>
        <v>0</v>
      </c>
      <c r="F17" s="1261">
        <f t="shared" ref="F17:P17" si="2">SUM(F14:F16)</f>
        <v>0</v>
      </c>
      <c r="G17" s="1261">
        <f t="shared" si="2"/>
        <v>0</v>
      </c>
      <c r="H17" s="1261">
        <f t="shared" si="2"/>
        <v>0</v>
      </c>
      <c r="I17" s="1261">
        <f t="shared" si="2"/>
        <v>0</v>
      </c>
      <c r="J17" s="1261">
        <f t="shared" si="2"/>
        <v>0</v>
      </c>
      <c r="K17" s="1261">
        <f t="shared" si="2"/>
        <v>0</v>
      </c>
      <c r="L17" s="1261">
        <f t="shared" si="2"/>
        <v>0</v>
      </c>
      <c r="M17" s="1261">
        <f t="shared" si="2"/>
        <v>0</v>
      </c>
      <c r="N17" s="1261">
        <f t="shared" si="2"/>
        <v>0</v>
      </c>
      <c r="O17" s="1261">
        <f t="shared" si="2"/>
        <v>0</v>
      </c>
      <c r="P17" s="1262">
        <f t="shared" si="2"/>
        <v>0</v>
      </c>
      <c r="Q17" s="750"/>
    </row>
    <row r="18" spans="2:20">
      <c r="B18" s="749"/>
      <c r="C18" s="1117" t="s">
        <v>3265</v>
      </c>
      <c r="D18" s="1118"/>
      <c r="E18" s="1260">
        <f>E13-E17</f>
        <v>0</v>
      </c>
      <c r="F18" s="1261">
        <f t="shared" ref="F18:P18" si="3">F13-F17</f>
        <v>0</v>
      </c>
      <c r="G18" s="1261">
        <f t="shared" si="3"/>
        <v>0</v>
      </c>
      <c r="H18" s="1261">
        <f t="shared" si="3"/>
        <v>0</v>
      </c>
      <c r="I18" s="1261">
        <f t="shared" si="3"/>
        <v>0</v>
      </c>
      <c r="J18" s="1261">
        <f t="shared" si="3"/>
        <v>0</v>
      </c>
      <c r="K18" s="1261">
        <f t="shared" si="3"/>
        <v>0</v>
      </c>
      <c r="L18" s="1261">
        <f t="shared" si="3"/>
        <v>0</v>
      </c>
      <c r="M18" s="1261">
        <f t="shared" si="3"/>
        <v>0</v>
      </c>
      <c r="N18" s="1261">
        <f t="shared" si="3"/>
        <v>0</v>
      </c>
      <c r="O18" s="1261">
        <f t="shared" si="3"/>
        <v>0</v>
      </c>
      <c r="P18" s="1262">
        <f t="shared" si="3"/>
        <v>0</v>
      </c>
      <c r="Q18" s="750"/>
    </row>
    <row r="19" spans="2:20">
      <c r="B19" s="749"/>
      <c r="C19" s="482"/>
      <c r="D19" s="480"/>
      <c r="E19" s="639"/>
      <c r="F19" s="639"/>
      <c r="G19" s="639"/>
      <c r="H19" s="639"/>
      <c r="I19" s="639"/>
      <c r="J19" s="639"/>
      <c r="K19" s="639"/>
      <c r="L19" s="639"/>
      <c r="M19" s="639"/>
      <c r="N19" s="639"/>
      <c r="O19" s="639"/>
      <c r="P19" s="639"/>
      <c r="Q19" s="750"/>
    </row>
    <row r="20" spans="2:20">
      <c r="B20" s="749"/>
      <c r="C20" s="482"/>
      <c r="D20" s="480"/>
      <c r="E20" s="639"/>
      <c r="F20" s="639"/>
      <c r="G20" s="639"/>
      <c r="H20" s="639"/>
      <c r="I20" s="639"/>
      <c r="J20" s="639"/>
      <c r="K20" s="639"/>
      <c r="L20" s="639"/>
      <c r="M20" s="639"/>
      <c r="N20" s="639"/>
      <c r="O20" s="639"/>
      <c r="P20" s="639"/>
      <c r="Q20" s="750"/>
    </row>
    <row r="21" spans="2:20">
      <c r="B21" s="749"/>
      <c r="C21" s="482"/>
      <c r="D21" s="480"/>
      <c r="E21" s="639"/>
      <c r="F21" s="639"/>
      <c r="G21" s="639"/>
      <c r="H21" s="639"/>
      <c r="I21" s="639"/>
      <c r="J21" s="639"/>
      <c r="K21" s="639"/>
      <c r="L21" s="639"/>
      <c r="M21" s="639"/>
      <c r="N21" s="639"/>
      <c r="O21" s="639"/>
      <c r="P21" s="639"/>
      <c r="Q21" s="750"/>
      <c r="T21" s="750"/>
    </row>
    <row r="22" spans="2:20" ht="27.75" hidden="1">
      <c r="B22" s="749"/>
      <c r="C22" s="475"/>
      <c r="D22" s="475"/>
      <c r="E22" s="919" t="s">
        <v>2851</v>
      </c>
      <c r="F22" s="475"/>
      <c r="G22" s="475"/>
      <c r="H22" s="903"/>
      <c r="I22" s="903"/>
      <c r="J22" s="475"/>
      <c r="K22" s="475"/>
      <c r="L22" s="475"/>
      <c r="M22" s="475"/>
      <c r="O22" s="787"/>
      <c r="P22" s="787"/>
      <c r="Q22" s="750"/>
    </row>
    <row r="23" spans="2:20" ht="24" hidden="1">
      <c r="B23" s="749"/>
      <c r="C23" s="1115" t="s">
        <v>718</v>
      </c>
      <c r="D23" s="1116" t="s">
        <v>3255</v>
      </c>
      <c r="E23" s="1115" t="str">
        <f>IF('F1'!AP37="","0",YEAR('F1'!AP37))</f>
        <v>0</v>
      </c>
      <c r="F23" s="1115">
        <f t="shared" ref="F23:P23" si="4">E23+1</f>
        <v>1</v>
      </c>
      <c r="G23" s="1115">
        <f t="shared" si="4"/>
        <v>2</v>
      </c>
      <c r="H23" s="1115">
        <f t="shared" si="4"/>
        <v>3</v>
      </c>
      <c r="I23" s="1115">
        <f t="shared" si="4"/>
        <v>4</v>
      </c>
      <c r="J23" s="1115">
        <f t="shared" si="4"/>
        <v>5</v>
      </c>
      <c r="K23" s="1115">
        <f t="shared" si="4"/>
        <v>6</v>
      </c>
      <c r="L23" s="1115">
        <f t="shared" si="4"/>
        <v>7</v>
      </c>
      <c r="M23" s="1115">
        <f t="shared" si="4"/>
        <v>8</v>
      </c>
      <c r="N23" s="1115">
        <f t="shared" si="4"/>
        <v>9</v>
      </c>
      <c r="O23" s="1115">
        <f t="shared" si="4"/>
        <v>10</v>
      </c>
      <c r="P23" s="1115">
        <f t="shared" si="4"/>
        <v>11</v>
      </c>
      <c r="Q23" s="750"/>
    </row>
    <row r="24" spans="2:20" hidden="1">
      <c r="B24" s="749"/>
      <c r="C24" s="429" t="s">
        <v>3104</v>
      </c>
      <c r="D24" s="1023">
        <v>6261</v>
      </c>
      <c r="E24" s="1245"/>
      <c r="F24" s="1246"/>
      <c r="G24" s="1246"/>
      <c r="H24" s="1246"/>
      <c r="I24" s="1246"/>
      <c r="J24" s="1246"/>
      <c r="K24" s="1246"/>
      <c r="L24" s="1246"/>
      <c r="M24" s="1246"/>
      <c r="N24" s="1246"/>
      <c r="O24" s="1246"/>
      <c r="P24" s="1247"/>
      <c r="Q24" s="750"/>
    </row>
    <row r="25" spans="2:20" hidden="1">
      <c r="B25" s="749"/>
      <c r="C25" s="430" t="s">
        <v>3105</v>
      </c>
      <c r="D25" s="1024" t="s">
        <v>1926</v>
      </c>
      <c r="E25" s="1245"/>
      <c r="F25" s="1246"/>
      <c r="G25" s="1246"/>
      <c r="H25" s="1246"/>
      <c r="I25" s="1246"/>
      <c r="J25" s="1246"/>
      <c r="K25" s="1246"/>
      <c r="L25" s="1246"/>
      <c r="M25" s="1246"/>
      <c r="N25" s="1246"/>
      <c r="O25" s="1246"/>
      <c r="P25" s="1248"/>
      <c r="Q25" s="750"/>
    </row>
    <row r="26" spans="2:20" hidden="1">
      <c r="B26" s="749"/>
      <c r="C26" s="430" t="s">
        <v>3106</v>
      </c>
      <c r="D26" s="1025">
        <v>63</v>
      </c>
      <c r="E26" s="1266">
        <f>'F16'!G13</f>
        <v>0</v>
      </c>
      <c r="F26" s="1266">
        <f>'F16'!H13</f>
        <v>0</v>
      </c>
      <c r="G26" s="1266">
        <f>'F16'!I13</f>
        <v>0</v>
      </c>
      <c r="H26" s="1266">
        <f>'F16'!J13</f>
        <v>0</v>
      </c>
      <c r="I26" s="1266">
        <f>'F16'!K13</f>
        <v>0</v>
      </c>
      <c r="J26" s="1266">
        <f>'F16'!L13</f>
        <v>0</v>
      </c>
      <c r="K26" s="1266">
        <f>'F16'!M13</f>
        <v>0</v>
      </c>
      <c r="L26" s="1266">
        <f>'F16'!N13</f>
        <v>0</v>
      </c>
      <c r="M26" s="1266">
        <f>'F16'!O13</f>
        <v>0</v>
      </c>
      <c r="N26" s="1266">
        <f>'F16'!P13</f>
        <v>0</v>
      </c>
      <c r="O26" s="1266">
        <f>'F16'!Q13</f>
        <v>0</v>
      </c>
      <c r="P26" s="1266">
        <f>'F16'!R13</f>
        <v>0</v>
      </c>
      <c r="Q26" s="750"/>
    </row>
    <row r="27" spans="2:20" hidden="1">
      <c r="B27" s="749"/>
      <c r="C27" s="430" t="s">
        <v>1923</v>
      </c>
      <c r="D27" s="1025">
        <v>811</v>
      </c>
      <c r="E27" s="1266">
        <f>'F16'!G32</f>
        <v>0</v>
      </c>
      <c r="F27" s="1266">
        <f>'F16'!H32</f>
        <v>0</v>
      </c>
      <c r="G27" s="1266">
        <f>'F16'!I32</f>
        <v>0</v>
      </c>
      <c r="H27" s="1266">
        <f>'F16'!J32</f>
        <v>0</v>
      </c>
      <c r="I27" s="1266">
        <f>'F16'!K32</f>
        <v>0</v>
      </c>
      <c r="J27" s="1266">
        <f>'F16'!L32</f>
        <v>0</v>
      </c>
      <c r="K27" s="1266">
        <f>'F16'!M32</f>
        <v>0</v>
      </c>
      <c r="L27" s="1266">
        <f>'F16'!N32</f>
        <v>0</v>
      </c>
      <c r="M27" s="1266">
        <f>'F16'!O32</f>
        <v>0</v>
      </c>
      <c r="N27" s="1266">
        <f>'F16'!P32</f>
        <v>0</v>
      </c>
      <c r="O27" s="1266">
        <f>'F16'!Q32</f>
        <v>0</v>
      </c>
      <c r="P27" s="1266">
        <f>'F16'!R32</f>
        <v>0</v>
      </c>
      <c r="Q27" s="750"/>
    </row>
    <row r="28" spans="2:20" hidden="1">
      <c r="B28" s="749"/>
      <c r="C28" s="430" t="s">
        <v>1924</v>
      </c>
      <c r="D28" s="1025">
        <v>7883</v>
      </c>
      <c r="E28" s="1249"/>
      <c r="F28" s="1250"/>
      <c r="G28" s="1250"/>
      <c r="H28" s="1250"/>
      <c r="I28" s="1250"/>
      <c r="J28" s="1250"/>
      <c r="K28" s="1250"/>
      <c r="L28" s="1250"/>
      <c r="M28" s="1250"/>
      <c r="N28" s="1250"/>
      <c r="O28" s="1250"/>
      <c r="P28" s="1250"/>
      <c r="Q28" s="750"/>
    </row>
    <row r="29" spans="2:20" hidden="1">
      <c r="B29" s="749"/>
      <c r="C29" s="1117" t="s">
        <v>1925</v>
      </c>
      <c r="D29" s="1118"/>
      <c r="E29" s="1260">
        <f>SUM(E24:E27)-E28</f>
        <v>0</v>
      </c>
      <c r="F29" s="1261">
        <f t="shared" ref="F29:P29" si="5">SUM(F24:F27)-F28</f>
        <v>0</v>
      </c>
      <c r="G29" s="1261">
        <f t="shared" si="5"/>
        <v>0</v>
      </c>
      <c r="H29" s="1261">
        <f t="shared" si="5"/>
        <v>0</v>
      </c>
      <c r="I29" s="1261">
        <f t="shared" si="5"/>
        <v>0</v>
      </c>
      <c r="J29" s="1261">
        <f t="shared" si="5"/>
        <v>0</v>
      </c>
      <c r="K29" s="1261">
        <f t="shared" si="5"/>
        <v>0</v>
      </c>
      <c r="L29" s="1261">
        <f t="shared" si="5"/>
        <v>0</v>
      </c>
      <c r="M29" s="1261">
        <f t="shared" si="5"/>
        <v>0</v>
      </c>
      <c r="N29" s="1261">
        <f t="shared" si="5"/>
        <v>0</v>
      </c>
      <c r="O29" s="1261">
        <f t="shared" si="5"/>
        <v>0</v>
      </c>
      <c r="P29" s="1261">
        <f t="shared" si="5"/>
        <v>0</v>
      </c>
      <c r="Q29" s="750"/>
    </row>
    <row r="30" spans="2:20" hidden="1">
      <c r="B30" s="749"/>
      <c r="C30" s="482"/>
      <c r="D30" s="480"/>
      <c r="E30" s="639"/>
      <c r="F30" s="639"/>
      <c r="G30" s="639"/>
      <c r="H30" s="639"/>
      <c r="I30" s="639"/>
      <c r="J30" s="639"/>
      <c r="K30" s="639"/>
      <c r="L30" s="639"/>
      <c r="M30" s="639"/>
      <c r="N30" s="639"/>
      <c r="O30" s="639"/>
      <c r="P30" s="639"/>
      <c r="Q30" s="750"/>
    </row>
    <row r="31" spans="2:20" hidden="1">
      <c r="B31" s="749"/>
      <c r="C31" s="482"/>
      <c r="D31" s="480"/>
      <c r="E31" s="639"/>
      <c r="F31" s="639"/>
      <c r="G31" s="639"/>
      <c r="H31" s="639"/>
      <c r="I31" s="639"/>
      <c r="J31" s="639"/>
      <c r="K31" s="639"/>
      <c r="L31" s="639"/>
      <c r="M31" s="639"/>
      <c r="N31" s="639"/>
      <c r="O31" s="639"/>
      <c r="P31" s="639"/>
      <c r="Q31" s="750"/>
    </row>
    <row r="32" spans="2:20" hidden="1">
      <c r="B32" s="1022"/>
      <c r="C32" s="979"/>
      <c r="D32" s="979"/>
      <c r="E32" s="475"/>
      <c r="F32" s="475"/>
      <c r="G32" s="475"/>
      <c r="H32" s="475"/>
      <c r="I32" s="475"/>
      <c r="J32" s="475"/>
      <c r="K32" s="475"/>
      <c r="L32" s="475"/>
      <c r="M32" s="475"/>
      <c r="N32" s="475"/>
      <c r="O32" s="475"/>
      <c r="P32" s="475"/>
      <c r="Q32" s="750"/>
    </row>
    <row r="33" spans="2:17" hidden="1">
      <c r="B33" s="1022"/>
      <c r="C33" s="979" t="s">
        <v>247</v>
      </c>
      <c r="D33" s="979"/>
      <c r="E33" s="475"/>
      <c r="F33" s="475"/>
      <c r="G33" s="475"/>
      <c r="H33" s="475"/>
      <c r="I33" s="475"/>
      <c r="J33" s="475"/>
      <c r="K33" s="475"/>
      <c r="L33" s="475"/>
      <c r="M33" s="475"/>
      <c r="N33" s="475"/>
      <c r="O33" s="475"/>
      <c r="P33" s="475"/>
      <c r="Q33" s="750"/>
    </row>
    <row r="34" spans="2:17" hidden="1">
      <c r="B34" s="1022"/>
      <c r="C34" s="979" t="s">
        <v>248</v>
      </c>
      <c r="D34" s="979"/>
      <c r="E34" s="475"/>
      <c r="F34" s="475"/>
      <c r="G34" s="475"/>
      <c r="H34" s="475"/>
      <c r="I34" s="475"/>
      <c r="J34" s="475"/>
      <c r="K34" s="475"/>
      <c r="L34" s="475"/>
      <c r="M34" s="475"/>
      <c r="N34" s="475"/>
      <c r="O34" s="475"/>
      <c r="P34" s="475"/>
      <c r="Q34" s="750"/>
    </row>
    <row r="35" spans="2:17" hidden="1">
      <c r="B35" s="1022"/>
      <c r="C35" s="979"/>
      <c r="D35" s="979"/>
      <c r="E35" s="475"/>
      <c r="F35" s="475"/>
      <c r="G35" s="475"/>
      <c r="H35" s="475"/>
      <c r="I35" s="475"/>
      <c r="J35" s="475"/>
      <c r="K35" s="475"/>
      <c r="L35" s="475"/>
      <c r="M35" s="475"/>
      <c r="N35" s="475"/>
      <c r="O35" s="475"/>
      <c r="P35" s="475"/>
      <c r="Q35" s="750"/>
    </row>
    <row r="36" spans="2:17" hidden="1">
      <c r="B36" s="1022"/>
      <c r="C36" s="978" t="s">
        <v>2865</v>
      </c>
      <c r="D36" s="979"/>
      <c r="E36" s="475"/>
      <c r="F36" s="475"/>
      <c r="G36" s="475"/>
      <c r="H36" s="475"/>
      <c r="I36" s="475"/>
      <c r="J36" s="475"/>
      <c r="K36" s="475"/>
      <c r="L36" s="475"/>
      <c r="M36" s="475"/>
      <c r="N36" s="475"/>
      <c r="O36" s="475"/>
      <c r="P36" s="475"/>
      <c r="Q36" s="750"/>
    </row>
    <row r="37" spans="2:17" hidden="1">
      <c r="B37" s="1022"/>
      <c r="C37" s="979" t="s">
        <v>2864</v>
      </c>
      <c r="D37" s="979"/>
      <c r="E37" s="475"/>
      <c r="F37" s="475"/>
      <c r="G37" s="475"/>
      <c r="H37" s="475"/>
      <c r="I37" s="475"/>
      <c r="J37" s="475"/>
      <c r="K37" s="475"/>
      <c r="L37" s="475"/>
      <c r="M37" s="475"/>
      <c r="N37" s="475"/>
      <c r="O37" s="475"/>
      <c r="P37" s="475"/>
      <c r="Q37" s="750"/>
    </row>
    <row r="38" spans="2:17">
      <c r="B38" s="1022"/>
      <c r="C38" s="979"/>
      <c r="D38" s="979"/>
      <c r="E38" s="475"/>
      <c r="F38" s="475"/>
      <c r="G38" s="475"/>
      <c r="H38" s="475"/>
      <c r="I38" s="475"/>
      <c r="J38" s="475"/>
      <c r="K38" s="475"/>
      <c r="L38" s="475"/>
      <c r="M38" s="475"/>
      <c r="N38" s="475"/>
      <c r="O38" s="475"/>
      <c r="P38" s="475"/>
      <c r="Q38" s="750"/>
    </row>
    <row r="39" spans="2:17">
      <c r="B39" s="1022"/>
      <c r="C39" s="979"/>
      <c r="D39" s="979"/>
      <c r="E39" s="475"/>
      <c r="F39" s="475"/>
      <c r="G39" s="475"/>
      <c r="H39" s="475"/>
      <c r="I39" s="475"/>
      <c r="J39" s="475"/>
      <c r="K39" s="475"/>
      <c r="L39" s="475"/>
      <c r="M39" s="475"/>
      <c r="N39" s="475"/>
      <c r="O39" s="475"/>
      <c r="P39" s="475"/>
      <c r="Q39" s="750"/>
    </row>
    <row r="40" spans="2:17">
      <c r="B40" s="1022"/>
      <c r="C40" s="979"/>
      <c r="D40" s="979"/>
      <c r="E40" s="475"/>
      <c r="F40" s="475"/>
      <c r="G40" s="475"/>
      <c r="H40" s="475"/>
      <c r="I40" s="475"/>
      <c r="J40" s="475"/>
      <c r="K40" s="475"/>
      <c r="L40" s="475"/>
      <c r="M40" s="475"/>
      <c r="N40" s="475"/>
      <c r="O40" s="475"/>
      <c r="P40" s="475"/>
      <c r="Q40" s="750"/>
    </row>
    <row r="41" spans="2:17">
      <c r="B41" s="1022"/>
      <c r="C41" s="979"/>
      <c r="D41" s="979"/>
      <c r="E41" s="475"/>
      <c r="F41" s="475"/>
      <c r="G41" s="475"/>
      <c r="H41" s="475"/>
      <c r="I41" s="475"/>
      <c r="J41" s="475"/>
      <c r="K41" s="475"/>
      <c r="L41" s="475"/>
      <c r="M41" s="475"/>
      <c r="N41" s="475"/>
      <c r="O41" s="475"/>
      <c r="P41" s="475"/>
      <c r="Q41" s="750"/>
    </row>
    <row r="42" spans="2:17">
      <c r="B42" s="1022"/>
      <c r="C42" s="979"/>
      <c r="D42" s="979"/>
      <c r="E42" s="475"/>
      <c r="F42" s="475"/>
      <c r="G42" s="475"/>
      <c r="H42" s="475"/>
      <c r="I42" s="475"/>
      <c r="J42" s="475"/>
      <c r="K42" s="475"/>
      <c r="L42" s="475"/>
      <c r="M42" s="475"/>
      <c r="N42" s="475"/>
      <c r="O42" s="475"/>
      <c r="P42" s="475"/>
      <c r="Q42" s="750"/>
    </row>
    <row r="43" spans="2:17">
      <c r="B43" s="1022"/>
      <c r="C43" s="979"/>
      <c r="D43" s="979"/>
      <c r="E43" s="475"/>
      <c r="F43" s="475"/>
      <c r="G43" s="475"/>
      <c r="H43" s="475"/>
      <c r="I43" s="475"/>
      <c r="J43" s="475"/>
      <c r="K43" s="475"/>
      <c r="L43" s="475"/>
      <c r="M43" s="475"/>
      <c r="N43" s="475"/>
      <c r="O43" s="475"/>
      <c r="P43" s="475"/>
      <c r="Q43" s="750"/>
    </row>
    <row r="44" spans="2:17">
      <c r="B44" s="1022"/>
      <c r="C44" s="979"/>
      <c r="D44" s="979"/>
      <c r="E44" s="475"/>
      <c r="F44" s="475"/>
      <c r="G44" s="475"/>
      <c r="H44" s="475"/>
      <c r="I44" s="475"/>
      <c r="J44" s="475"/>
      <c r="K44" s="475"/>
      <c r="L44" s="475"/>
      <c r="M44" s="475"/>
      <c r="N44" s="475"/>
      <c r="O44" s="475"/>
      <c r="P44" s="475"/>
      <c r="Q44" s="750"/>
    </row>
    <row r="45" spans="2:17">
      <c r="B45" s="1022"/>
      <c r="C45" s="979"/>
      <c r="D45" s="979"/>
      <c r="E45" s="475"/>
      <c r="F45" s="475"/>
      <c r="G45" s="475"/>
      <c r="H45" s="475"/>
      <c r="I45" s="475"/>
      <c r="J45" s="475"/>
      <c r="K45" s="475"/>
      <c r="L45" s="475"/>
      <c r="M45" s="475"/>
      <c r="N45" s="475"/>
      <c r="O45" s="475"/>
      <c r="P45" s="475"/>
      <c r="Q45" s="750"/>
    </row>
    <row r="46" spans="2:17">
      <c r="B46" s="1022"/>
      <c r="C46" s="979"/>
      <c r="D46" s="979"/>
      <c r="E46" s="475"/>
      <c r="F46" s="475"/>
      <c r="G46" s="475"/>
      <c r="H46" s="475"/>
      <c r="I46" s="475"/>
      <c r="J46" s="475"/>
      <c r="K46" s="475"/>
      <c r="L46" s="475"/>
      <c r="M46" s="475"/>
      <c r="N46" s="475"/>
      <c r="O46" s="475"/>
      <c r="P46" s="475"/>
      <c r="Q46" s="750"/>
    </row>
    <row r="47" spans="2:17">
      <c r="B47" s="1022"/>
      <c r="C47" s="979"/>
      <c r="D47" s="979"/>
      <c r="E47" s="475"/>
      <c r="F47" s="475"/>
      <c r="G47" s="475"/>
      <c r="H47" s="475"/>
      <c r="I47" s="475"/>
      <c r="J47" s="475"/>
      <c r="K47" s="475"/>
      <c r="L47" s="475"/>
      <c r="M47" s="475"/>
      <c r="N47" s="475"/>
      <c r="O47" s="475"/>
      <c r="P47" s="475"/>
      <c r="Q47" s="750"/>
    </row>
    <row r="48" spans="2:17">
      <c r="B48" s="1022"/>
      <c r="C48" s="979"/>
      <c r="D48" s="979"/>
      <c r="E48" s="475"/>
      <c r="F48" s="475"/>
      <c r="G48" s="475"/>
      <c r="H48" s="475"/>
      <c r="I48" s="475"/>
      <c r="J48" s="475"/>
      <c r="K48" s="475"/>
      <c r="L48" s="475"/>
      <c r="M48" s="475"/>
      <c r="N48" s="475"/>
      <c r="O48" s="475"/>
      <c r="P48" s="475"/>
      <c r="Q48" s="750"/>
    </row>
    <row r="49" spans="2:17">
      <c r="B49" s="1022"/>
      <c r="C49" s="979"/>
      <c r="D49" s="979"/>
      <c r="E49" s="475"/>
      <c r="F49" s="475"/>
      <c r="G49" s="475"/>
      <c r="H49" s="475"/>
      <c r="I49" s="475"/>
      <c r="J49" s="475"/>
      <c r="K49" s="475"/>
      <c r="L49" s="475"/>
      <c r="M49" s="475"/>
      <c r="N49" s="475"/>
      <c r="O49" s="475"/>
      <c r="P49" s="475"/>
      <c r="Q49" s="750"/>
    </row>
    <row r="50" spans="2:17">
      <c r="B50" s="1022"/>
      <c r="C50" s="979"/>
      <c r="D50" s="979"/>
      <c r="E50" s="475"/>
      <c r="F50" s="475"/>
      <c r="G50" s="475"/>
      <c r="H50" s="475"/>
      <c r="I50" s="475"/>
      <c r="J50" s="475"/>
      <c r="K50" s="475"/>
      <c r="L50" s="475"/>
      <c r="M50" s="475"/>
      <c r="N50" s="475"/>
      <c r="O50" s="475"/>
      <c r="P50" s="475"/>
      <c r="Q50" s="750"/>
    </row>
    <row r="51" spans="2:17">
      <c r="B51" s="1022"/>
      <c r="C51" s="979"/>
      <c r="D51" s="979"/>
      <c r="E51" s="475"/>
      <c r="F51" s="475"/>
      <c r="G51" s="475"/>
      <c r="H51" s="475"/>
      <c r="I51" s="475"/>
      <c r="J51" s="475"/>
      <c r="K51" s="475"/>
      <c r="L51" s="475"/>
      <c r="M51" s="475"/>
      <c r="N51" s="475"/>
      <c r="O51" s="475"/>
      <c r="P51" s="475"/>
      <c r="Q51" s="750"/>
    </row>
    <row r="52" spans="2:17">
      <c r="B52" s="1022"/>
      <c r="C52" s="979"/>
      <c r="D52" s="979"/>
      <c r="E52" s="475"/>
      <c r="F52" s="475"/>
      <c r="G52" s="475"/>
      <c r="H52" s="475"/>
      <c r="I52" s="475"/>
      <c r="J52" s="475"/>
      <c r="K52" s="475"/>
      <c r="L52" s="475"/>
      <c r="M52" s="475"/>
      <c r="N52" s="475"/>
      <c r="O52" s="475"/>
      <c r="P52" s="475"/>
      <c r="Q52" s="750"/>
    </row>
    <row r="53" spans="2:17">
      <c r="B53" s="1022"/>
      <c r="C53" s="979"/>
      <c r="D53" s="979"/>
      <c r="E53" s="475"/>
      <c r="F53" s="475"/>
      <c r="G53" s="475"/>
      <c r="H53" s="475"/>
      <c r="I53" s="475"/>
      <c r="J53" s="475"/>
      <c r="K53" s="475"/>
      <c r="L53" s="475"/>
      <c r="M53" s="475"/>
      <c r="N53" s="475"/>
      <c r="O53" s="475"/>
      <c r="P53" s="475"/>
      <c r="Q53" s="750"/>
    </row>
    <row r="54" spans="2:17">
      <c r="B54" s="1022"/>
      <c r="C54" s="979"/>
      <c r="D54" s="979"/>
      <c r="E54" s="475"/>
      <c r="F54" s="475"/>
      <c r="G54" s="475"/>
      <c r="H54" s="475"/>
      <c r="I54" s="475"/>
      <c r="J54" s="475"/>
      <c r="K54" s="475"/>
      <c r="L54" s="475"/>
      <c r="M54" s="475"/>
      <c r="N54" s="475"/>
      <c r="O54" s="475"/>
      <c r="P54" s="475"/>
      <c r="Q54" s="750"/>
    </row>
    <row r="55" spans="2:17">
      <c r="B55" s="1022"/>
      <c r="C55" s="979"/>
      <c r="D55" s="979"/>
      <c r="E55" s="475"/>
      <c r="F55" s="475"/>
      <c r="G55" s="475"/>
      <c r="H55" s="475"/>
      <c r="I55" s="475"/>
      <c r="J55" s="475"/>
      <c r="K55" s="475"/>
      <c r="L55" s="475"/>
      <c r="M55" s="475"/>
      <c r="N55" s="475"/>
      <c r="O55" s="475"/>
      <c r="P55" s="475"/>
      <c r="Q55" s="750"/>
    </row>
    <row r="56" spans="2:17">
      <c r="B56" s="1022"/>
      <c r="C56" s="979"/>
      <c r="D56" s="979"/>
      <c r="E56" s="475"/>
      <c r="F56" s="475"/>
      <c r="G56" s="475"/>
      <c r="H56" s="475"/>
      <c r="I56" s="475"/>
      <c r="J56" s="475"/>
      <c r="K56" s="475"/>
      <c r="L56" s="475"/>
      <c r="M56" s="475"/>
      <c r="N56" s="475"/>
      <c r="O56" s="475"/>
      <c r="P56" s="475"/>
      <c r="Q56" s="750"/>
    </row>
    <row r="57" spans="2:17">
      <c r="B57" s="1022"/>
      <c r="C57" s="979"/>
      <c r="D57" s="979"/>
      <c r="E57" s="475"/>
      <c r="F57" s="475"/>
      <c r="G57" s="475"/>
      <c r="H57" s="475"/>
      <c r="I57" s="475"/>
      <c r="J57" s="475"/>
      <c r="K57" s="475"/>
      <c r="L57" s="475"/>
      <c r="M57" s="475"/>
      <c r="N57" s="475"/>
      <c r="O57" s="475"/>
      <c r="P57" s="475"/>
      <c r="Q57" s="750"/>
    </row>
    <row r="58" spans="2:17">
      <c r="B58" s="1022"/>
      <c r="C58" s="979"/>
      <c r="D58" s="979"/>
      <c r="E58" s="475"/>
      <c r="F58" s="475"/>
      <c r="G58" s="475"/>
      <c r="H58" s="475"/>
      <c r="I58" s="475"/>
      <c r="J58" s="475"/>
      <c r="K58" s="475"/>
      <c r="L58" s="475"/>
      <c r="M58" s="475"/>
      <c r="N58" s="475"/>
      <c r="O58" s="475"/>
      <c r="P58" s="475"/>
      <c r="Q58" s="750"/>
    </row>
    <row r="59" spans="2:17">
      <c r="B59" s="1022"/>
      <c r="C59" s="979"/>
      <c r="D59" s="979"/>
      <c r="E59" s="475"/>
      <c r="F59" s="475"/>
      <c r="G59" s="475"/>
      <c r="H59" s="475"/>
      <c r="I59" s="475"/>
      <c r="J59" s="475"/>
      <c r="K59" s="475"/>
      <c r="L59" s="475"/>
      <c r="M59" s="475"/>
      <c r="N59" s="475"/>
      <c r="O59" s="475"/>
      <c r="P59" s="475"/>
      <c r="Q59" s="750"/>
    </row>
    <row r="60" spans="2:17">
      <c r="B60" s="1022"/>
      <c r="C60" s="979"/>
      <c r="D60" s="979"/>
      <c r="E60" s="475"/>
      <c r="F60" s="475"/>
      <c r="G60" s="475"/>
      <c r="H60" s="475"/>
      <c r="I60" s="475"/>
      <c r="J60" s="475"/>
      <c r="K60" s="475"/>
      <c r="L60" s="475"/>
      <c r="M60" s="475"/>
      <c r="N60" s="475"/>
      <c r="O60" s="475"/>
      <c r="P60" s="475"/>
      <c r="Q60" s="750"/>
    </row>
    <row r="61" spans="2:17">
      <c r="B61" s="1022"/>
      <c r="C61" s="979"/>
      <c r="D61" s="979"/>
      <c r="E61" s="475"/>
      <c r="F61" s="475"/>
      <c r="G61" s="475"/>
      <c r="H61" s="475"/>
      <c r="I61" s="475"/>
      <c r="J61" s="475"/>
      <c r="K61" s="475"/>
      <c r="L61" s="475"/>
      <c r="M61" s="475"/>
      <c r="N61" s="475"/>
      <c r="O61" s="475"/>
      <c r="P61" s="475"/>
      <c r="Q61" s="750"/>
    </row>
    <row r="62" spans="2:17">
      <c r="B62" s="1022"/>
      <c r="C62" s="979"/>
      <c r="D62" s="979"/>
      <c r="E62" s="475"/>
      <c r="F62" s="475"/>
      <c r="G62" s="475"/>
      <c r="H62" s="475"/>
      <c r="I62" s="475"/>
      <c r="J62" s="475"/>
      <c r="K62" s="475"/>
      <c r="L62" s="475"/>
      <c r="M62" s="475"/>
      <c r="N62" s="475"/>
      <c r="O62" s="475"/>
      <c r="P62" s="475"/>
      <c r="Q62" s="750"/>
    </row>
    <row r="63" spans="2:17">
      <c r="B63" s="1022"/>
      <c r="C63" s="979"/>
      <c r="D63" s="979"/>
      <c r="E63" s="475"/>
      <c r="F63" s="475"/>
      <c r="G63" s="475"/>
      <c r="H63" s="475"/>
      <c r="I63" s="475"/>
      <c r="J63" s="475"/>
      <c r="K63" s="475"/>
      <c r="L63" s="475"/>
      <c r="M63" s="475"/>
      <c r="N63" s="475"/>
      <c r="O63" s="475"/>
      <c r="P63" s="475"/>
      <c r="Q63" s="750"/>
    </row>
    <row r="64" spans="2:17">
      <c r="B64" s="1022"/>
      <c r="C64" s="979"/>
      <c r="D64" s="979"/>
      <c r="E64" s="475"/>
      <c r="F64" s="475"/>
      <c r="G64" s="475"/>
      <c r="H64" s="475"/>
      <c r="I64" s="475"/>
      <c r="J64" s="475"/>
      <c r="K64" s="475"/>
      <c r="L64" s="475"/>
      <c r="M64" s="475"/>
      <c r="N64" s="475"/>
      <c r="O64" s="475"/>
      <c r="P64" s="475"/>
      <c r="Q64" s="750"/>
    </row>
    <row r="65" spans="2:17">
      <c r="B65" s="1022"/>
      <c r="C65" s="979"/>
      <c r="D65" s="979"/>
      <c r="E65" s="475"/>
      <c r="F65" s="475"/>
      <c r="G65" s="475"/>
      <c r="H65" s="475"/>
      <c r="I65" s="475"/>
      <c r="J65" s="475"/>
      <c r="K65" s="475"/>
      <c r="L65" s="475"/>
      <c r="M65" s="475"/>
      <c r="N65" s="475"/>
      <c r="O65" s="475"/>
      <c r="P65" s="475"/>
      <c r="Q65" s="750"/>
    </row>
    <row r="66" spans="2:17">
      <c r="B66" s="1022"/>
      <c r="C66" s="979"/>
      <c r="D66" s="979"/>
      <c r="E66" s="475"/>
      <c r="F66" s="475"/>
      <c r="G66" s="475"/>
      <c r="H66" s="475"/>
      <c r="I66" s="475"/>
      <c r="J66" s="475"/>
      <c r="K66" s="475"/>
      <c r="L66" s="475"/>
      <c r="M66" s="475"/>
      <c r="N66" s="475"/>
      <c r="O66" s="475"/>
      <c r="P66" s="475"/>
      <c r="Q66" s="750"/>
    </row>
    <row r="67" spans="2:17">
      <c r="B67" s="1022"/>
      <c r="C67" s="979"/>
      <c r="D67" s="979"/>
      <c r="E67" s="475"/>
      <c r="F67" s="475"/>
      <c r="G67" s="475"/>
      <c r="H67" s="475"/>
      <c r="I67" s="475"/>
      <c r="J67" s="475"/>
      <c r="K67" s="475"/>
      <c r="L67" s="475"/>
      <c r="M67" s="475"/>
      <c r="N67" s="475"/>
      <c r="O67" s="475"/>
      <c r="P67" s="475"/>
      <c r="Q67" s="750"/>
    </row>
    <row r="68" spans="2:17">
      <c r="B68" s="1022"/>
      <c r="C68" s="979"/>
      <c r="D68" s="979"/>
      <c r="E68" s="475"/>
      <c r="F68" s="475"/>
      <c r="G68" s="475"/>
      <c r="H68" s="475"/>
      <c r="I68" s="475"/>
      <c r="J68" s="475"/>
      <c r="K68" s="475"/>
      <c r="L68" s="475"/>
      <c r="M68" s="475"/>
      <c r="N68" s="475"/>
      <c r="O68" s="475"/>
      <c r="P68" s="475"/>
      <c r="Q68" s="750"/>
    </row>
    <row r="69" spans="2:17">
      <c r="B69" s="1022"/>
      <c r="C69" s="979"/>
      <c r="D69" s="979"/>
      <c r="E69" s="475"/>
      <c r="F69" s="475"/>
      <c r="G69" s="475"/>
      <c r="H69" s="475"/>
      <c r="I69" s="475"/>
      <c r="J69" s="475"/>
      <c r="K69" s="475"/>
      <c r="L69" s="475"/>
      <c r="M69" s="475"/>
      <c r="N69" s="475"/>
      <c r="O69" s="475"/>
      <c r="P69" s="475"/>
      <c r="Q69" s="750"/>
    </row>
    <row r="70" spans="2:17">
      <c r="B70" s="1022"/>
      <c r="C70" s="979"/>
      <c r="D70" s="979"/>
      <c r="E70" s="475"/>
      <c r="F70" s="475"/>
      <c r="G70" s="475"/>
      <c r="H70" s="475"/>
      <c r="I70" s="475"/>
      <c r="J70" s="475"/>
      <c r="K70" s="475"/>
      <c r="L70" s="475"/>
      <c r="M70" s="475"/>
      <c r="N70" s="475"/>
      <c r="O70" s="475"/>
      <c r="P70" s="475"/>
      <c r="Q70" s="750"/>
    </row>
    <row r="71" spans="2:17">
      <c r="B71" s="1022"/>
      <c r="C71" s="979"/>
      <c r="D71" s="979"/>
      <c r="E71" s="475"/>
      <c r="F71" s="475"/>
      <c r="G71" s="475"/>
      <c r="H71" s="475"/>
      <c r="I71" s="475"/>
      <c r="J71" s="475"/>
      <c r="K71" s="475"/>
      <c r="L71" s="475"/>
      <c r="M71" s="475"/>
      <c r="N71" s="475"/>
      <c r="O71" s="475"/>
      <c r="P71" s="475"/>
      <c r="Q71" s="750"/>
    </row>
    <row r="72" spans="2:17">
      <c r="B72" s="1022"/>
      <c r="C72" s="979"/>
      <c r="D72" s="979"/>
      <c r="E72" s="475"/>
      <c r="F72" s="475"/>
      <c r="G72" s="475"/>
      <c r="H72" s="475"/>
      <c r="I72" s="475"/>
      <c r="J72" s="475"/>
      <c r="K72" s="475"/>
      <c r="L72" s="475"/>
      <c r="M72" s="475"/>
      <c r="N72" s="475"/>
      <c r="O72" s="475"/>
      <c r="P72" s="475"/>
      <c r="Q72" s="750"/>
    </row>
    <row r="73" spans="2:17">
      <c r="B73" s="1022"/>
      <c r="C73" s="979"/>
      <c r="D73" s="979"/>
      <c r="E73" s="475"/>
      <c r="F73" s="475"/>
      <c r="G73" s="475"/>
      <c r="H73" s="475"/>
      <c r="I73" s="475"/>
      <c r="J73" s="475"/>
      <c r="K73" s="475"/>
      <c r="L73" s="475"/>
      <c r="M73" s="475"/>
      <c r="N73" s="475"/>
      <c r="O73" s="475"/>
      <c r="P73" s="475"/>
      <c r="Q73" s="750"/>
    </row>
    <row r="74" spans="2:17">
      <c r="B74" s="1022"/>
      <c r="C74" s="979"/>
      <c r="D74" s="979"/>
      <c r="E74" s="475"/>
      <c r="F74" s="475"/>
      <c r="G74" s="475"/>
      <c r="H74" s="475"/>
      <c r="I74" s="475"/>
      <c r="J74" s="475"/>
      <c r="K74" s="475"/>
      <c r="L74" s="475"/>
      <c r="M74" s="475"/>
      <c r="N74" s="475"/>
      <c r="O74" s="475"/>
      <c r="P74" s="475"/>
      <c r="Q74" s="750"/>
    </row>
    <row r="75" spans="2:17">
      <c r="B75" s="1022"/>
      <c r="C75" s="979"/>
      <c r="D75" s="979"/>
      <c r="E75" s="475"/>
      <c r="F75" s="475"/>
      <c r="G75" s="475"/>
      <c r="H75" s="475"/>
      <c r="I75" s="475"/>
      <c r="J75" s="475"/>
      <c r="K75" s="475"/>
      <c r="L75" s="475"/>
      <c r="M75" s="475"/>
      <c r="N75" s="475"/>
      <c r="O75" s="475"/>
      <c r="P75" s="475"/>
      <c r="Q75" s="750"/>
    </row>
    <row r="76" spans="2:17">
      <c r="B76" s="1022"/>
      <c r="C76" s="979"/>
      <c r="D76" s="979"/>
      <c r="E76" s="475"/>
      <c r="F76" s="475"/>
      <c r="G76" s="475"/>
      <c r="H76" s="475"/>
      <c r="I76" s="475"/>
      <c r="J76" s="475"/>
      <c r="K76" s="475"/>
      <c r="L76" s="475"/>
      <c r="M76" s="475"/>
      <c r="N76" s="475"/>
      <c r="O76" s="475"/>
      <c r="P76" s="475"/>
      <c r="Q76" s="750"/>
    </row>
    <row r="77" spans="2:17">
      <c r="B77" s="1022"/>
      <c r="C77" s="979"/>
      <c r="D77" s="979"/>
      <c r="E77" s="475"/>
      <c r="F77" s="475"/>
      <c r="G77" s="475"/>
      <c r="H77" s="475"/>
      <c r="I77" s="475"/>
      <c r="J77" s="475"/>
      <c r="K77" s="475"/>
      <c r="L77" s="475"/>
      <c r="M77" s="475"/>
      <c r="N77" s="475"/>
      <c r="O77" s="475"/>
      <c r="P77" s="475"/>
      <c r="Q77" s="750"/>
    </row>
    <row r="78" spans="2:17">
      <c r="B78" s="1022"/>
      <c r="C78" s="979"/>
      <c r="D78" s="979"/>
      <c r="E78" s="475"/>
      <c r="F78" s="475"/>
      <c r="G78" s="475"/>
      <c r="H78" s="475"/>
      <c r="I78" s="475"/>
      <c r="J78" s="475"/>
      <c r="K78" s="475"/>
      <c r="L78" s="475"/>
      <c r="M78" s="475"/>
      <c r="N78" s="475"/>
      <c r="O78" s="475"/>
      <c r="P78" s="475"/>
      <c r="Q78" s="750"/>
    </row>
    <row r="79" spans="2:17">
      <c r="B79" s="1022"/>
      <c r="C79" s="979"/>
      <c r="D79" s="979"/>
      <c r="E79" s="475"/>
      <c r="F79" s="475"/>
      <c r="G79" s="475"/>
      <c r="H79" s="475"/>
      <c r="I79" s="475"/>
      <c r="J79" s="475"/>
      <c r="K79" s="475"/>
      <c r="L79" s="475"/>
      <c r="M79" s="475"/>
      <c r="N79" s="475"/>
      <c r="O79" s="475"/>
      <c r="P79" s="475"/>
      <c r="Q79" s="750"/>
    </row>
    <row r="80" spans="2:17">
      <c r="B80" s="1022"/>
      <c r="C80" s="979"/>
      <c r="D80" s="979"/>
      <c r="E80" s="475"/>
      <c r="F80" s="475"/>
      <c r="G80" s="475"/>
      <c r="H80" s="475"/>
      <c r="I80" s="475"/>
      <c r="J80" s="475"/>
      <c r="K80" s="475"/>
      <c r="L80" s="475"/>
      <c r="M80" s="475"/>
      <c r="N80" s="475"/>
      <c r="O80" s="475"/>
      <c r="P80" s="475"/>
      <c r="Q80" s="750"/>
    </row>
    <row r="81" spans="2:17">
      <c r="B81" s="1022"/>
      <c r="C81" s="979"/>
      <c r="D81" s="979"/>
      <c r="E81" s="475"/>
      <c r="F81" s="475"/>
      <c r="G81" s="475"/>
      <c r="H81" s="475"/>
      <c r="I81" s="475"/>
      <c r="J81" s="475"/>
      <c r="K81" s="475"/>
      <c r="L81" s="475"/>
      <c r="M81" s="475"/>
      <c r="N81" s="475"/>
      <c r="O81" s="475"/>
      <c r="P81" s="475"/>
      <c r="Q81" s="750"/>
    </row>
    <row r="82" spans="2:17">
      <c r="B82" s="1022"/>
      <c r="C82" s="979"/>
      <c r="D82" s="979"/>
      <c r="E82" s="475"/>
      <c r="F82" s="475"/>
      <c r="G82" s="475"/>
      <c r="H82" s="475"/>
      <c r="I82" s="475"/>
      <c r="J82" s="475"/>
      <c r="K82" s="475"/>
      <c r="L82" s="475"/>
      <c r="M82" s="475"/>
      <c r="N82" s="475"/>
      <c r="O82" s="475"/>
      <c r="P82" s="475"/>
      <c r="Q82" s="750"/>
    </row>
    <row r="83" spans="2:17">
      <c r="B83" s="1022"/>
      <c r="C83" s="979"/>
      <c r="D83" s="979"/>
      <c r="E83" s="475"/>
      <c r="F83" s="475"/>
      <c r="G83" s="475"/>
      <c r="H83" s="475"/>
      <c r="I83" s="475"/>
      <c r="J83" s="475"/>
      <c r="K83" s="475"/>
      <c r="L83" s="475"/>
      <c r="M83" s="475"/>
      <c r="N83" s="475"/>
      <c r="O83" s="475"/>
      <c r="P83" s="475"/>
      <c r="Q83" s="750"/>
    </row>
    <row r="84" spans="2:17">
      <c r="B84" s="1022"/>
      <c r="C84" s="979"/>
      <c r="D84" s="979"/>
      <c r="E84" s="475"/>
      <c r="F84" s="475"/>
      <c r="G84" s="475"/>
      <c r="H84" s="475"/>
      <c r="I84" s="475"/>
      <c r="J84" s="475"/>
      <c r="K84" s="475"/>
      <c r="L84" s="475"/>
      <c r="M84" s="475"/>
      <c r="N84" s="475"/>
      <c r="O84" s="475"/>
      <c r="P84" s="475"/>
      <c r="Q84" s="750"/>
    </row>
    <row r="85" spans="2:17">
      <c r="B85" s="1022"/>
      <c r="C85" s="979"/>
      <c r="D85" s="979"/>
      <c r="E85" s="475"/>
      <c r="F85" s="475"/>
      <c r="G85" s="475"/>
      <c r="H85" s="475"/>
      <c r="I85" s="475"/>
      <c r="J85" s="475"/>
      <c r="K85" s="475"/>
      <c r="L85" s="475"/>
      <c r="M85" s="475"/>
      <c r="N85" s="475"/>
      <c r="O85" s="475"/>
      <c r="P85" s="475"/>
      <c r="Q85" s="750"/>
    </row>
    <row r="86" spans="2:17">
      <c r="B86" s="1022"/>
      <c r="C86" s="979"/>
      <c r="D86" s="979"/>
      <c r="E86" s="475"/>
      <c r="F86" s="475"/>
      <c r="G86" s="475"/>
      <c r="H86" s="475"/>
      <c r="I86" s="475"/>
      <c r="J86" s="475"/>
      <c r="K86" s="475"/>
      <c r="L86" s="475"/>
      <c r="M86" s="475"/>
      <c r="N86" s="475"/>
      <c r="O86" s="475"/>
      <c r="P86" s="475"/>
      <c r="Q86" s="750"/>
    </row>
    <row r="87" spans="2:17">
      <c r="B87" s="1022"/>
      <c r="C87" s="979"/>
      <c r="D87" s="979"/>
      <c r="E87" s="475"/>
      <c r="F87" s="475"/>
      <c r="G87" s="475"/>
      <c r="H87" s="475"/>
      <c r="I87" s="475"/>
      <c r="J87" s="475"/>
      <c r="K87" s="475"/>
      <c r="L87" s="475"/>
      <c r="M87" s="475"/>
      <c r="N87" s="475"/>
      <c r="O87" s="475"/>
      <c r="P87" s="475"/>
      <c r="Q87" s="750"/>
    </row>
    <row r="88" spans="2:17">
      <c r="B88" s="1022"/>
      <c r="C88" s="979"/>
      <c r="D88" s="979"/>
      <c r="E88" s="475"/>
      <c r="F88" s="475"/>
      <c r="G88" s="475"/>
      <c r="H88" s="475"/>
      <c r="I88" s="475"/>
      <c r="J88" s="475"/>
      <c r="K88" s="475"/>
      <c r="L88" s="475"/>
      <c r="M88" s="475"/>
      <c r="N88" s="475"/>
      <c r="O88" s="475"/>
      <c r="P88" s="475"/>
      <c r="Q88" s="750"/>
    </row>
    <row r="89" spans="2:17">
      <c r="B89" s="1022"/>
      <c r="C89" s="979"/>
      <c r="D89" s="979"/>
      <c r="E89" s="475"/>
      <c r="F89" s="475"/>
      <c r="G89" s="475"/>
      <c r="H89" s="475"/>
      <c r="I89" s="475"/>
      <c r="J89" s="475"/>
      <c r="K89" s="475"/>
      <c r="L89" s="475"/>
      <c r="M89" s="475"/>
      <c r="N89" s="475"/>
      <c r="O89" s="475"/>
      <c r="P89" s="475"/>
      <c r="Q89" s="750"/>
    </row>
    <row r="90" spans="2:17">
      <c r="B90" s="1022"/>
      <c r="C90" s="979"/>
      <c r="D90" s="979"/>
      <c r="E90" s="475"/>
      <c r="F90" s="475"/>
      <c r="G90" s="475"/>
      <c r="H90" s="475"/>
      <c r="I90" s="475"/>
      <c r="J90" s="475"/>
      <c r="K90" s="475"/>
      <c r="L90" s="475"/>
      <c r="M90" s="475"/>
      <c r="N90" s="475"/>
      <c r="O90" s="475"/>
      <c r="P90" s="475"/>
      <c r="Q90" s="750"/>
    </row>
    <row r="91" spans="2:17">
      <c r="B91" s="1022"/>
      <c r="C91" s="979"/>
      <c r="D91" s="979"/>
      <c r="E91" s="475"/>
      <c r="F91" s="475"/>
      <c r="G91" s="475"/>
      <c r="H91" s="475"/>
      <c r="I91" s="475"/>
      <c r="J91" s="475"/>
      <c r="K91" s="475"/>
      <c r="L91" s="475"/>
      <c r="M91" s="475"/>
      <c r="N91" s="475"/>
      <c r="O91" s="475"/>
      <c r="P91" s="475"/>
      <c r="Q91" s="750"/>
    </row>
    <row r="92" spans="2:17">
      <c r="B92" s="1022"/>
      <c r="C92" s="979"/>
      <c r="D92" s="979"/>
      <c r="E92" s="475"/>
      <c r="F92" s="475"/>
      <c r="G92" s="475"/>
      <c r="H92" s="475"/>
      <c r="I92" s="475"/>
      <c r="J92" s="475"/>
      <c r="K92" s="475"/>
      <c r="L92" s="475"/>
      <c r="M92" s="475"/>
      <c r="N92" s="475"/>
      <c r="O92" s="475"/>
      <c r="P92" s="475"/>
      <c r="Q92" s="750"/>
    </row>
    <row r="93" spans="2:17">
      <c r="B93" s="1022"/>
      <c r="C93" s="979"/>
      <c r="D93" s="979"/>
      <c r="E93" s="475"/>
      <c r="F93" s="475"/>
      <c r="G93" s="475"/>
      <c r="H93" s="475"/>
      <c r="I93" s="475"/>
      <c r="J93" s="475"/>
      <c r="K93" s="475"/>
      <c r="L93" s="475"/>
      <c r="M93" s="475"/>
      <c r="N93" s="475"/>
      <c r="O93" s="475"/>
      <c r="P93" s="475"/>
      <c r="Q93" s="750"/>
    </row>
    <row r="94" spans="2:17">
      <c r="B94" s="1022"/>
      <c r="C94" s="979"/>
      <c r="D94" s="979"/>
      <c r="E94" s="475"/>
      <c r="F94" s="475"/>
      <c r="G94" s="475"/>
      <c r="H94" s="475"/>
      <c r="I94" s="475"/>
      <c r="J94" s="475"/>
      <c r="K94" s="475"/>
      <c r="L94" s="475"/>
      <c r="M94" s="475"/>
      <c r="N94" s="475"/>
      <c r="O94" s="475"/>
      <c r="P94" s="475"/>
      <c r="Q94" s="750"/>
    </row>
    <row r="95" spans="2:17">
      <c r="B95" s="1022"/>
      <c r="C95" s="979"/>
      <c r="D95" s="979"/>
      <c r="E95" s="475"/>
      <c r="F95" s="475"/>
      <c r="G95" s="475"/>
      <c r="H95" s="475"/>
      <c r="I95" s="475"/>
      <c r="J95" s="475"/>
      <c r="K95" s="475"/>
      <c r="L95" s="475"/>
      <c r="M95" s="475"/>
      <c r="N95" s="475"/>
      <c r="O95" s="475"/>
      <c r="P95" s="475"/>
      <c r="Q95" s="750"/>
    </row>
    <row r="96" spans="2:17">
      <c r="B96" s="1022"/>
      <c r="C96" s="979"/>
      <c r="D96" s="979"/>
      <c r="E96" s="475"/>
      <c r="F96" s="475"/>
      <c r="G96" s="475"/>
      <c r="H96" s="475"/>
      <c r="I96" s="475"/>
      <c r="J96" s="475"/>
      <c r="K96" s="475"/>
      <c r="L96" s="475"/>
      <c r="M96" s="475"/>
      <c r="N96" s="475"/>
      <c r="O96" s="475"/>
      <c r="P96" s="475"/>
      <c r="Q96" s="750"/>
    </row>
    <row r="97" spans="2:17">
      <c r="B97" s="1022"/>
      <c r="C97" s="979"/>
      <c r="D97" s="979"/>
      <c r="E97" s="475"/>
      <c r="F97" s="475"/>
      <c r="G97" s="475"/>
      <c r="H97" s="475"/>
      <c r="I97" s="475"/>
      <c r="J97" s="475"/>
      <c r="K97" s="475"/>
      <c r="L97" s="475"/>
      <c r="M97" s="475"/>
      <c r="N97" s="475"/>
      <c r="O97" s="475"/>
      <c r="P97" s="475"/>
      <c r="Q97" s="750"/>
    </row>
    <row r="98" spans="2:17">
      <c r="B98" s="1022"/>
      <c r="C98" s="979"/>
      <c r="D98" s="979"/>
      <c r="E98" s="475"/>
      <c r="F98" s="475"/>
      <c r="G98" s="475"/>
      <c r="H98" s="475"/>
      <c r="I98" s="475"/>
      <c r="J98" s="475"/>
      <c r="K98" s="475"/>
      <c r="L98" s="475"/>
      <c r="M98" s="475"/>
      <c r="N98" s="475"/>
      <c r="O98" s="475"/>
      <c r="P98" s="475"/>
      <c r="Q98" s="750"/>
    </row>
    <row r="99" spans="2:17">
      <c r="B99" s="1022"/>
      <c r="C99" s="979"/>
      <c r="D99" s="979"/>
      <c r="E99" s="475"/>
      <c r="F99" s="475"/>
      <c r="G99" s="475"/>
      <c r="H99" s="475"/>
      <c r="I99" s="475"/>
      <c r="J99" s="475"/>
      <c r="K99" s="475"/>
      <c r="L99" s="475"/>
      <c r="M99" s="475"/>
      <c r="N99" s="475"/>
      <c r="O99" s="475"/>
      <c r="P99" s="475"/>
      <c r="Q99" s="750"/>
    </row>
    <row r="100" spans="2:17">
      <c r="B100" s="1022"/>
      <c r="C100" s="979"/>
      <c r="D100" s="979"/>
      <c r="E100" s="475"/>
      <c r="F100" s="475"/>
      <c r="G100" s="475"/>
      <c r="H100" s="475"/>
      <c r="I100" s="475"/>
      <c r="J100" s="475"/>
      <c r="K100" s="475"/>
      <c r="L100" s="475"/>
      <c r="M100" s="475"/>
      <c r="N100" s="475"/>
      <c r="O100" s="475"/>
      <c r="P100" s="475"/>
      <c r="Q100" s="750"/>
    </row>
    <row r="101" spans="2:17">
      <c r="B101" s="1022"/>
      <c r="C101" s="979"/>
      <c r="D101" s="979"/>
      <c r="E101" s="475"/>
      <c r="F101" s="475"/>
      <c r="G101" s="475"/>
      <c r="H101" s="475"/>
      <c r="I101" s="475"/>
      <c r="J101" s="475"/>
      <c r="K101" s="475"/>
      <c r="L101" s="475"/>
      <c r="M101" s="475"/>
      <c r="N101" s="475"/>
      <c r="O101" s="475"/>
      <c r="P101" s="475"/>
      <c r="Q101" s="750"/>
    </row>
    <row r="102" spans="2:17">
      <c r="B102" s="1022"/>
      <c r="C102" s="979"/>
      <c r="D102" s="979"/>
      <c r="E102" s="475"/>
      <c r="F102" s="475"/>
      <c r="G102" s="475"/>
      <c r="H102" s="475"/>
      <c r="I102" s="475"/>
      <c r="J102" s="475"/>
      <c r="K102" s="475"/>
      <c r="L102" s="475"/>
      <c r="M102" s="475"/>
      <c r="N102" s="475"/>
      <c r="O102" s="475"/>
      <c r="P102" s="475"/>
      <c r="Q102" s="750"/>
    </row>
    <row r="103" spans="2:17">
      <c r="B103" s="1022"/>
      <c r="C103" s="979"/>
      <c r="D103" s="979"/>
      <c r="E103" s="475"/>
      <c r="F103" s="475"/>
      <c r="G103" s="475"/>
      <c r="H103" s="475"/>
      <c r="I103" s="475"/>
      <c r="J103" s="475"/>
      <c r="K103" s="475"/>
      <c r="L103" s="475"/>
      <c r="M103" s="475"/>
      <c r="N103" s="475"/>
      <c r="O103" s="475"/>
      <c r="P103" s="475"/>
      <c r="Q103" s="750"/>
    </row>
    <row r="104" spans="2:17">
      <c r="B104" s="1022"/>
      <c r="C104" s="979"/>
      <c r="D104" s="979"/>
      <c r="E104" s="475"/>
      <c r="F104" s="475"/>
      <c r="G104" s="475"/>
      <c r="H104" s="475"/>
      <c r="I104" s="475"/>
      <c r="J104" s="475"/>
      <c r="K104" s="475"/>
      <c r="L104" s="475"/>
      <c r="M104" s="475"/>
      <c r="N104" s="475"/>
      <c r="O104" s="475"/>
      <c r="P104" s="475"/>
      <c r="Q104" s="750"/>
    </row>
    <row r="105" spans="2:17">
      <c r="B105" s="1022"/>
      <c r="C105" s="979"/>
      <c r="D105" s="979"/>
      <c r="E105" s="475"/>
      <c r="F105" s="475"/>
      <c r="G105" s="475"/>
      <c r="H105" s="475"/>
      <c r="I105" s="475"/>
      <c r="J105" s="475"/>
      <c r="K105" s="475"/>
      <c r="L105" s="475"/>
      <c r="M105" s="475"/>
      <c r="N105" s="475"/>
      <c r="O105" s="475"/>
      <c r="P105" s="475"/>
      <c r="Q105" s="750"/>
    </row>
    <row r="106" spans="2:17">
      <c r="B106" s="1022"/>
      <c r="C106" s="979"/>
      <c r="D106" s="979"/>
      <c r="E106" s="475"/>
      <c r="F106" s="475"/>
      <c r="G106" s="475"/>
      <c r="H106" s="475"/>
      <c r="I106" s="475"/>
      <c r="J106" s="475"/>
      <c r="K106" s="475"/>
      <c r="L106" s="475"/>
      <c r="M106" s="475"/>
      <c r="N106" s="475"/>
      <c r="O106" s="475"/>
      <c r="P106" s="475"/>
      <c r="Q106" s="750"/>
    </row>
    <row r="107" spans="2:17">
      <c r="B107" s="1022"/>
      <c r="C107" s="979"/>
      <c r="D107" s="979"/>
      <c r="E107" s="475"/>
      <c r="F107" s="475"/>
      <c r="G107" s="475"/>
      <c r="H107" s="475"/>
      <c r="I107" s="475"/>
      <c r="J107" s="475"/>
      <c r="K107" s="475"/>
      <c r="L107" s="475"/>
      <c r="M107" s="475"/>
      <c r="N107" s="475"/>
      <c r="O107" s="475"/>
      <c r="P107" s="475"/>
      <c r="Q107" s="750"/>
    </row>
    <row r="108" spans="2:17">
      <c r="B108" s="1022"/>
      <c r="C108" s="979"/>
      <c r="D108" s="979"/>
      <c r="E108" s="475"/>
      <c r="F108" s="475"/>
      <c r="G108" s="475"/>
      <c r="H108" s="475"/>
      <c r="I108" s="475"/>
      <c r="J108" s="475"/>
      <c r="K108" s="475"/>
      <c r="L108" s="475"/>
      <c r="M108" s="475"/>
      <c r="N108" s="475"/>
      <c r="O108" s="475"/>
      <c r="P108" s="475"/>
      <c r="Q108" s="750"/>
    </row>
    <row r="109" spans="2:17">
      <c r="B109" s="1022"/>
      <c r="C109" s="979"/>
      <c r="D109" s="979"/>
      <c r="E109" s="475"/>
      <c r="F109" s="475"/>
      <c r="G109" s="475"/>
      <c r="H109" s="475"/>
      <c r="I109" s="475"/>
      <c r="J109" s="475"/>
      <c r="K109" s="475"/>
      <c r="L109" s="475"/>
      <c r="M109" s="475"/>
      <c r="N109" s="475"/>
      <c r="O109" s="475"/>
      <c r="P109" s="475"/>
      <c r="Q109" s="750"/>
    </row>
    <row r="110" spans="2:17">
      <c r="B110" s="1022"/>
      <c r="C110" s="979"/>
      <c r="D110" s="979"/>
      <c r="E110" s="475"/>
      <c r="F110" s="475"/>
      <c r="G110" s="475"/>
      <c r="H110" s="475"/>
      <c r="I110" s="475"/>
      <c r="J110" s="475"/>
      <c r="K110" s="475"/>
      <c r="L110" s="475"/>
      <c r="M110" s="475"/>
      <c r="N110" s="475"/>
      <c r="O110" s="475"/>
      <c r="P110" s="475"/>
      <c r="Q110" s="750"/>
    </row>
    <row r="111" spans="2:17">
      <c r="B111" s="1022"/>
      <c r="C111" s="979"/>
      <c r="D111" s="979"/>
      <c r="E111" s="475"/>
      <c r="F111" s="475"/>
      <c r="G111" s="475"/>
      <c r="H111" s="475"/>
      <c r="I111" s="475"/>
      <c r="J111" s="475"/>
      <c r="K111" s="475"/>
      <c r="L111" s="475"/>
      <c r="M111" s="475"/>
      <c r="N111" s="475"/>
      <c r="O111" s="475"/>
      <c r="P111" s="475"/>
      <c r="Q111" s="750"/>
    </row>
    <row r="112" spans="2:17">
      <c r="B112" s="1022"/>
      <c r="C112" s="979"/>
      <c r="D112" s="979"/>
      <c r="E112" s="475"/>
      <c r="F112" s="475"/>
      <c r="G112" s="475"/>
      <c r="H112" s="475"/>
      <c r="I112" s="475"/>
      <c r="J112" s="475"/>
      <c r="K112" s="475"/>
      <c r="L112" s="475"/>
      <c r="M112" s="475"/>
      <c r="N112" s="475"/>
      <c r="O112" s="475"/>
      <c r="P112" s="475"/>
      <c r="Q112" s="750"/>
    </row>
    <row r="113" spans="2:17">
      <c r="B113" s="1022"/>
      <c r="C113" s="979"/>
      <c r="D113" s="979"/>
      <c r="E113" s="475"/>
      <c r="F113" s="475"/>
      <c r="G113" s="475"/>
      <c r="H113" s="475"/>
      <c r="I113" s="475"/>
      <c r="J113" s="475"/>
      <c r="K113" s="475"/>
      <c r="L113" s="475"/>
      <c r="M113" s="475"/>
      <c r="N113" s="475"/>
      <c r="O113" s="475"/>
      <c r="P113" s="475"/>
      <c r="Q113" s="750"/>
    </row>
    <row r="114" spans="2:17">
      <c r="B114" s="1022"/>
      <c r="C114" s="979"/>
      <c r="D114" s="979"/>
      <c r="E114" s="475"/>
      <c r="F114" s="475"/>
      <c r="G114" s="475"/>
      <c r="H114" s="475"/>
      <c r="I114" s="475"/>
      <c r="J114" s="475"/>
      <c r="K114" s="475"/>
      <c r="L114" s="475"/>
      <c r="M114" s="475"/>
      <c r="N114" s="475"/>
      <c r="O114" s="475"/>
      <c r="P114" s="475"/>
      <c r="Q114" s="750"/>
    </row>
    <row r="115" spans="2:17">
      <c r="B115" s="1022"/>
      <c r="C115" s="979"/>
      <c r="D115" s="979"/>
      <c r="E115" s="475"/>
      <c r="F115" s="475"/>
      <c r="G115" s="475"/>
      <c r="H115" s="475"/>
      <c r="I115" s="475"/>
      <c r="J115" s="475"/>
      <c r="K115" s="475"/>
      <c r="L115" s="475"/>
      <c r="M115" s="475"/>
      <c r="N115" s="475"/>
      <c r="O115" s="475"/>
      <c r="P115" s="475"/>
      <c r="Q115" s="750"/>
    </row>
    <row r="116" spans="2:17">
      <c r="B116" s="1022"/>
      <c r="C116" s="979"/>
      <c r="D116" s="979"/>
      <c r="E116" s="475"/>
      <c r="F116" s="475"/>
      <c r="G116" s="475"/>
      <c r="H116" s="475"/>
      <c r="I116" s="475"/>
      <c r="J116" s="475"/>
      <c r="K116" s="475"/>
      <c r="L116" s="475"/>
      <c r="M116" s="475"/>
      <c r="N116" s="475"/>
      <c r="O116" s="475"/>
      <c r="P116" s="475"/>
      <c r="Q116" s="750"/>
    </row>
    <row r="117" spans="2:17">
      <c r="B117" s="1022"/>
      <c r="C117" s="979"/>
      <c r="D117" s="979"/>
      <c r="E117" s="475"/>
      <c r="F117" s="475"/>
      <c r="G117" s="475"/>
      <c r="H117" s="475"/>
      <c r="I117" s="475"/>
      <c r="J117" s="475"/>
      <c r="K117" s="475"/>
      <c r="L117" s="475"/>
      <c r="M117" s="475"/>
      <c r="N117" s="475"/>
      <c r="O117" s="475"/>
      <c r="P117" s="475"/>
      <c r="Q117" s="750"/>
    </row>
    <row r="118" spans="2:17">
      <c r="B118" s="1022"/>
      <c r="C118" s="979"/>
      <c r="D118" s="979"/>
      <c r="E118" s="475"/>
      <c r="F118" s="475"/>
      <c r="G118" s="475"/>
      <c r="H118" s="475"/>
      <c r="I118" s="475"/>
      <c r="J118" s="475"/>
      <c r="K118" s="475"/>
      <c r="L118" s="475"/>
      <c r="M118" s="475"/>
      <c r="N118" s="475"/>
      <c r="O118" s="475"/>
      <c r="P118" s="475"/>
      <c r="Q118" s="750"/>
    </row>
    <row r="119" spans="2:17">
      <c r="B119" s="1022"/>
      <c r="C119" s="979"/>
      <c r="D119" s="979"/>
      <c r="E119" s="475"/>
      <c r="F119" s="475"/>
      <c r="G119" s="475"/>
      <c r="H119" s="475"/>
      <c r="I119" s="475"/>
      <c r="J119" s="475"/>
      <c r="K119" s="475"/>
      <c r="L119" s="475"/>
      <c r="M119" s="475"/>
      <c r="N119" s="475"/>
      <c r="O119" s="475"/>
      <c r="P119" s="475"/>
      <c r="Q119" s="750"/>
    </row>
    <row r="120" spans="2:17">
      <c r="B120" s="1022"/>
      <c r="C120" s="979"/>
      <c r="D120" s="979"/>
      <c r="E120" s="475"/>
      <c r="F120" s="475"/>
      <c r="G120" s="475"/>
      <c r="H120" s="475"/>
      <c r="I120" s="475"/>
      <c r="J120" s="475"/>
      <c r="K120" s="475"/>
      <c r="L120" s="475"/>
      <c r="M120" s="475"/>
      <c r="N120" s="475"/>
      <c r="O120" s="475"/>
      <c r="P120" s="475"/>
      <c r="Q120" s="750"/>
    </row>
    <row r="121" spans="2:17">
      <c r="B121" s="1022"/>
      <c r="C121" s="979"/>
      <c r="D121" s="979"/>
      <c r="E121" s="475"/>
      <c r="F121" s="475"/>
      <c r="G121" s="475"/>
      <c r="H121" s="475"/>
      <c r="I121" s="475"/>
      <c r="J121" s="475"/>
      <c r="K121" s="475"/>
      <c r="L121" s="475"/>
      <c r="M121" s="475"/>
      <c r="N121" s="475"/>
      <c r="O121" s="475"/>
      <c r="P121" s="475"/>
      <c r="Q121" s="750"/>
    </row>
    <row r="122" spans="2:17">
      <c r="B122" s="1022"/>
      <c r="C122" s="979"/>
      <c r="D122" s="979"/>
      <c r="E122" s="475"/>
      <c r="F122" s="475"/>
      <c r="G122" s="475"/>
      <c r="H122" s="475"/>
      <c r="I122" s="475"/>
      <c r="J122" s="475"/>
      <c r="K122" s="475"/>
      <c r="L122" s="475"/>
      <c r="M122" s="475"/>
      <c r="N122" s="475"/>
      <c r="O122" s="475"/>
      <c r="P122" s="475"/>
      <c r="Q122" s="750"/>
    </row>
    <row r="123" spans="2:17">
      <c r="B123" s="1022"/>
      <c r="C123" s="979"/>
      <c r="D123" s="979"/>
      <c r="E123" s="475"/>
      <c r="F123" s="475"/>
      <c r="G123" s="475"/>
      <c r="H123" s="475"/>
      <c r="I123" s="475"/>
      <c r="J123" s="475"/>
      <c r="K123" s="475"/>
      <c r="L123" s="475"/>
      <c r="M123" s="475"/>
      <c r="N123" s="475"/>
      <c r="O123" s="475"/>
      <c r="P123" s="475"/>
      <c r="Q123" s="750"/>
    </row>
    <row r="124" spans="2:17">
      <c r="B124" s="1022"/>
      <c r="C124" s="979"/>
      <c r="D124" s="979"/>
      <c r="E124" s="475"/>
      <c r="F124" s="475"/>
      <c r="G124" s="475"/>
      <c r="H124" s="475"/>
      <c r="I124" s="475"/>
      <c r="J124" s="475"/>
      <c r="K124" s="475"/>
      <c r="L124" s="475"/>
      <c r="M124" s="475"/>
      <c r="N124" s="475"/>
      <c r="O124" s="475"/>
      <c r="P124" s="475"/>
      <c r="Q124" s="750"/>
    </row>
    <row r="125" spans="2:17">
      <c r="B125" s="1022"/>
      <c r="C125" s="979"/>
      <c r="D125" s="979"/>
      <c r="E125" s="475"/>
      <c r="F125" s="475"/>
      <c r="G125" s="475"/>
      <c r="H125" s="475"/>
      <c r="I125" s="475"/>
      <c r="J125" s="475"/>
      <c r="K125" s="475"/>
      <c r="L125" s="475"/>
      <c r="M125" s="475"/>
      <c r="N125" s="475"/>
      <c r="O125" s="475"/>
      <c r="P125" s="475"/>
      <c r="Q125" s="750"/>
    </row>
    <row r="126" spans="2:17">
      <c r="B126" s="1022"/>
      <c r="C126" s="979"/>
      <c r="D126" s="979"/>
      <c r="E126" s="475"/>
      <c r="F126" s="475"/>
      <c r="G126" s="475"/>
      <c r="H126" s="475"/>
      <c r="I126" s="475"/>
      <c r="J126" s="475"/>
      <c r="K126" s="475"/>
      <c r="L126" s="475"/>
      <c r="M126" s="475"/>
      <c r="N126" s="475"/>
      <c r="O126" s="475"/>
      <c r="P126" s="475"/>
      <c r="Q126" s="750"/>
    </row>
    <row r="127" spans="2:17">
      <c r="B127" s="1022"/>
      <c r="C127" s="979"/>
      <c r="D127" s="979"/>
      <c r="E127" s="475"/>
      <c r="F127" s="475"/>
      <c r="G127" s="475"/>
      <c r="H127" s="475"/>
      <c r="I127" s="475"/>
      <c r="J127" s="475"/>
      <c r="K127" s="475"/>
      <c r="L127" s="475"/>
      <c r="M127" s="475"/>
      <c r="N127" s="475"/>
      <c r="O127" s="475"/>
      <c r="P127" s="475"/>
      <c r="Q127" s="750"/>
    </row>
    <row r="128" spans="2:17">
      <c r="B128" s="1022"/>
      <c r="C128" s="979"/>
      <c r="D128" s="979"/>
      <c r="E128" s="475"/>
      <c r="F128" s="475"/>
      <c r="G128" s="475"/>
      <c r="H128" s="475"/>
      <c r="I128" s="475"/>
      <c r="J128" s="475"/>
      <c r="K128" s="475"/>
      <c r="L128" s="475"/>
      <c r="M128" s="475"/>
      <c r="N128" s="475"/>
      <c r="O128" s="475"/>
      <c r="P128" s="475"/>
      <c r="Q128" s="750"/>
    </row>
    <row r="129" spans="2:17">
      <c r="B129" s="1022"/>
      <c r="C129" s="979"/>
      <c r="D129" s="979"/>
      <c r="E129" s="475"/>
      <c r="F129" s="475"/>
      <c r="G129" s="475"/>
      <c r="H129" s="475"/>
      <c r="I129" s="475"/>
      <c r="J129" s="475"/>
      <c r="K129" s="475"/>
      <c r="L129" s="475"/>
      <c r="M129" s="475"/>
      <c r="N129" s="475"/>
      <c r="O129" s="475"/>
      <c r="P129" s="475"/>
      <c r="Q129" s="750"/>
    </row>
    <row r="130" spans="2:17">
      <c r="B130" s="1022"/>
      <c r="C130" s="979"/>
      <c r="D130" s="979"/>
      <c r="E130" s="475"/>
      <c r="F130" s="475"/>
      <c r="G130" s="475"/>
      <c r="H130" s="475"/>
      <c r="I130" s="475"/>
      <c r="J130" s="475"/>
      <c r="K130" s="475"/>
      <c r="L130" s="475"/>
      <c r="M130" s="475"/>
      <c r="N130" s="475"/>
      <c r="O130" s="475"/>
      <c r="P130" s="475"/>
      <c r="Q130" s="750"/>
    </row>
    <row r="131" spans="2:17">
      <c r="B131" s="749"/>
      <c r="C131" s="475"/>
      <c r="D131" s="475"/>
      <c r="E131" s="475"/>
      <c r="F131" s="475"/>
      <c r="G131" s="475"/>
      <c r="H131" s="475"/>
      <c r="I131" s="475"/>
      <c r="J131" s="475"/>
      <c r="K131" s="475"/>
      <c r="L131" s="475"/>
      <c r="M131" s="475"/>
      <c r="N131" s="475"/>
      <c r="O131" s="475"/>
      <c r="P131" s="475"/>
      <c r="Q131" s="750"/>
    </row>
    <row r="132" spans="2:17">
      <c r="B132" s="753"/>
      <c r="C132" s="754"/>
      <c r="D132" s="754"/>
      <c r="E132" s="754"/>
      <c r="F132" s="754"/>
      <c r="G132" s="754"/>
      <c r="H132" s="754"/>
      <c r="I132" s="754"/>
      <c r="J132" s="754"/>
      <c r="K132" s="754"/>
      <c r="L132" s="754"/>
      <c r="M132" s="754"/>
      <c r="N132" s="754"/>
      <c r="O132" s="754"/>
      <c r="P132" s="754"/>
      <c r="Q132" s="755"/>
    </row>
    <row r="134" spans="2:17">
      <c r="B134" s="906" t="s">
        <v>4338</v>
      </c>
      <c r="C134" s="907"/>
      <c r="D134" s="907"/>
      <c r="E134" s="907"/>
      <c r="F134" s="907"/>
      <c r="G134" s="907"/>
      <c r="H134" s="907"/>
      <c r="I134" s="907"/>
      <c r="J134" s="907"/>
      <c r="K134" s="907"/>
      <c r="L134" s="911"/>
      <c r="M134" s="911"/>
      <c r="N134" s="911"/>
      <c r="O134" s="911"/>
      <c r="P134" s="911"/>
      <c r="Q134" s="912"/>
    </row>
    <row r="135" spans="2:17" ht="6.75" customHeight="1">
      <c r="B135" s="836"/>
      <c r="C135" s="759"/>
      <c r="D135" s="745"/>
      <c r="E135" s="734"/>
      <c r="F135" s="734"/>
      <c r="G135" s="734"/>
      <c r="H135" s="734"/>
      <c r="I135" s="738"/>
      <c r="J135" s="154"/>
      <c r="K135" s="837"/>
      <c r="L135" s="440"/>
      <c r="M135" s="440"/>
      <c r="N135" s="440"/>
      <c r="O135" s="440"/>
      <c r="P135" s="440"/>
    </row>
    <row r="136" spans="2:17">
      <c r="B136" s="729">
        <f>'F1'!$K$17</f>
        <v>0</v>
      </c>
      <c r="C136" s="730"/>
      <c r="D136" s="730"/>
      <c r="E136" s="730"/>
      <c r="F136" s="730"/>
      <c r="G136" s="730"/>
      <c r="H136" s="730"/>
      <c r="I136" s="730"/>
      <c r="J136" s="730"/>
      <c r="K136" s="730"/>
      <c r="L136" s="877"/>
      <c r="M136" s="877"/>
      <c r="N136" s="877"/>
      <c r="O136" s="877"/>
      <c r="P136" s="877"/>
      <c r="Q136" s="905"/>
    </row>
    <row r="138" spans="2:17">
      <c r="Q138" s="904" t="s">
        <v>5200</v>
      </c>
    </row>
  </sheetData>
  <sheetProtection password="99F3" sheet="1" objects="1" scenarios="1" formatCells="0" formatColumns="0"/>
  <phoneticPr fontId="0" type="noConversion"/>
  <printOptions horizontalCentered="1" verticalCentered="1"/>
  <pageMargins left="0.70866141732283472" right="0.27559055118110237" top="0.98425196850393704" bottom="0.98425196850393704" header="0.51181102362204722" footer="0.51181102362204722"/>
  <pageSetup paperSize="9" scale="45"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3">
    <tabColor indexed="10"/>
    <pageSetUpPr fitToPage="1"/>
  </sheetPr>
  <dimension ref="B2:O42"/>
  <sheetViews>
    <sheetView showGridLines="0" view="pageBreakPreview" topLeftCell="A2" zoomScale="75" zoomScaleNormal="75" zoomScaleSheetLayoutView="75" workbookViewId="0">
      <selection activeCell="D26" sqref="D26"/>
    </sheetView>
  </sheetViews>
  <sheetFormatPr defaultRowHeight="12.75"/>
  <cols>
    <col min="1" max="1" width="2.42578125" customWidth="1"/>
    <col min="3" max="3" width="40.42578125" customWidth="1"/>
    <col min="4" max="4" width="10.28515625" customWidth="1"/>
    <col min="6" max="6" width="9.42578125" bestFit="1" customWidth="1"/>
    <col min="16" max="16" width="2.28515625" customWidth="1"/>
  </cols>
  <sheetData>
    <row r="2" spans="2:15">
      <c r="B2" s="746"/>
      <c r="C2" s="747"/>
      <c r="D2" s="747"/>
      <c r="E2" s="747"/>
      <c r="F2" s="747"/>
      <c r="G2" s="747"/>
      <c r="H2" s="747"/>
      <c r="I2" s="747"/>
      <c r="J2" s="747"/>
      <c r="K2" s="747"/>
      <c r="L2" s="747"/>
      <c r="M2" s="747"/>
      <c r="N2" s="747"/>
      <c r="O2" s="748"/>
    </row>
    <row r="3" spans="2:15" ht="24" customHeight="1">
      <c r="B3" s="749"/>
      <c r="C3" s="653" t="s">
        <v>2859</v>
      </c>
      <c r="D3" s="654"/>
      <c r="E3" s="654"/>
      <c r="F3" s="654"/>
      <c r="G3" s="654"/>
      <c r="H3" s="654"/>
      <c r="I3" s="654"/>
      <c r="J3" s="655"/>
      <c r="K3" s="655"/>
      <c r="L3" s="655"/>
      <c r="M3" s="655"/>
      <c r="N3" s="656"/>
      <c r="O3" s="750"/>
    </row>
    <row r="4" spans="2:15">
      <c r="B4" s="749"/>
      <c r="C4" s="478"/>
      <c r="D4" s="478"/>
      <c r="E4" s="478"/>
      <c r="F4" s="478"/>
      <c r="G4" s="478"/>
      <c r="H4" s="478"/>
      <c r="I4" s="478"/>
      <c r="J4" s="479"/>
      <c r="K4" s="479"/>
      <c r="L4" s="479"/>
      <c r="M4" s="479"/>
      <c r="N4" s="479"/>
      <c r="O4" s="750"/>
    </row>
    <row r="5" spans="2:15" ht="27.75">
      <c r="B5" s="749"/>
      <c r="C5" s="475"/>
      <c r="D5" s="475"/>
      <c r="E5" s="919" t="s">
        <v>2851</v>
      </c>
      <c r="F5" s="475"/>
      <c r="G5" s="475"/>
      <c r="H5" s="903"/>
      <c r="I5" s="903"/>
      <c r="J5" s="475"/>
      <c r="K5" s="475"/>
      <c r="L5" s="475"/>
      <c r="M5" s="475"/>
      <c r="N5" s="787" t="s">
        <v>2487</v>
      </c>
      <c r="O5" s="750"/>
    </row>
    <row r="6" spans="2:15" ht="24">
      <c r="B6" s="749"/>
      <c r="C6" s="727" t="s">
        <v>718</v>
      </c>
      <c r="D6" s="649" t="s">
        <v>3255</v>
      </c>
      <c r="E6" s="648" t="str">
        <f>IF('F1'!AP37="","0",YEAR('F1'!AP37))</f>
        <v>0</v>
      </c>
      <c r="F6" s="648">
        <f t="shared" ref="F6:N6" si="0">E6+1</f>
        <v>1</v>
      </c>
      <c r="G6" s="648">
        <f t="shared" si="0"/>
        <v>2</v>
      </c>
      <c r="H6" s="648">
        <f t="shared" si="0"/>
        <v>3</v>
      </c>
      <c r="I6" s="648">
        <f t="shared" si="0"/>
        <v>4</v>
      </c>
      <c r="J6" s="648">
        <f t="shared" si="0"/>
        <v>5</v>
      </c>
      <c r="K6" s="648">
        <f t="shared" si="0"/>
        <v>6</v>
      </c>
      <c r="L6" s="648">
        <f t="shared" si="0"/>
        <v>7</v>
      </c>
      <c r="M6" s="648">
        <f t="shared" si="0"/>
        <v>8</v>
      </c>
      <c r="N6" s="648">
        <f t="shared" si="0"/>
        <v>9</v>
      </c>
      <c r="O6" s="750"/>
    </row>
    <row r="7" spans="2:15">
      <c r="B7" s="749"/>
      <c r="C7" s="402" t="s">
        <v>250</v>
      </c>
      <c r="D7" s="397">
        <v>71</v>
      </c>
      <c r="E7" s="414"/>
      <c r="F7" s="414"/>
      <c r="G7" s="414"/>
      <c r="H7" s="414"/>
      <c r="I7" s="414"/>
      <c r="J7" s="414"/>
      <c r="K7" s="414"/>
      <c r="L7" s="414"/>
      <c r="M7" s="414"/>
      <c r="N7" s="414"/>
      <c r="O7" s="750"/>
    </row>
    <row r="8" spans="2:15">
      <c r="B8" s="749"/>
      <c r="C8" s="403" t="s">
        <v>251</v>
      </c>
      <c r="D8" s="397" t="s">
        <v>252</v>
      </c>
      <c r="E8" s="419"/>
      <c r="F8" s="419"/>
      <c r="G8" s="415"/>
      <c r="H8" s="419"/>
      <c r="I8" s="420"/>
      <c r="J8" s="419"/>
      <c r="K8" s="419"/>
      <c r="L8" s="415"/>
      <c r="M8" s="419"/>
      <c r="N8" s="421"/>
      <c r="O8" s="750"/>
    </row>
    <row r="9" spans="2:15">
      <c r="B9" s="749"/>
      <c r="C9" s="403" t="s">
        <v>253</v>
      </c>
      <c r="D9" s="397">
        <v>61</v>
      </c>
      <c r="E9" s="419"/>
      <c r="F9" s="419"/>
      <c r="G9" s="419"/>
      <c r="H9" s="419"/>
      <c r="I9" s="419"/>
      <c r="J9" s="419"/>
      <c r="K9" s="419"/>
      <c r="L9" s="419"/>
      <c r="M9" s="419"/>
      <c r="N9" s="419"/>
      <c r="O9" s="750"/>
    </row>
    <row r="10" spans="2:15">
      <c r="B10" s="749"/>
      <c r="C10" s="403" t="s">
        <v>254</v>
      </c>
      <c r="D10" s="397">
        <v>62</v>
      </c>
      <c r="E10" s="645">
        <f>SUM(E11:E14)</f>
        <v>0</v>
      </c>
      <c r="F10" s="645">
        <f>SUM(F11:F14)</f>
        <v>0</v>
      </c>
      <c r="G10" s="645">
        <f>SUM(G11:G14)</f>
        <v>0</v>
      </c>
      <c r="H10" s="645">
        <f t="shared" ref="H10:N10" si="1">SUM(H11:H14)</f>
        <v>0</v>
      </c>
      <c r="I10" s="645">
        <f t="shared" si="1"/>
        <v>0</v>
      </c>
      <c r="J10" s="645">
        <f t="shared" si="1"/>
        <v>0</v>
      </c>
      <c r="K10" s="645">
        <f t="shared" si="1"/>
        <v>0</v>
      </c>
      <c r="L10" s="645">
        <f t="shared" si="1"/>
        <v>0</v>
      </c>
      <c r="M10" s="645">
        <f t="shared" si="1"/>
        <v>0</v>
      </c>
      <c r="N10" s="645">
        <f t="shared" si="1"/>
        <v>0</v>
      </c>
      <c r="O10" s="750"/>
    </row>
    <row r="11" spans="2:15">
      <c r="B11" s="749"/>
      <c r="C11" s="404" t="s">
        <v>255</v>
      </c>
      <c r="D11" s="397">
        <v>621</v>
      </c>
      <c r="E11" s="419"/>
      <c r="F11" s="419"/>
      <c r="G11" s="415"/>
      <c r="H11" s="419"/>
      <c r="I11" s="420"/>
      <c r="J11" s="419"/>
      <c r="K11" s="419"/>
      <c r="L11" s="415"/>
      <c r="M11" s="419"/>
      <c r="N11" s="421"/>
      <c r="O11" s="750"/>
    </row>
    <row r="12" spans="2:15">
      <c r="B12" s="749"/>
      <c r="C12" s="404" t="s">
        <v>256</v>
      </c>
      <c r="D12" s="397" t="s">
        <v>1224</v>
      </c>
      <c r="E12" s="419"/>
      <c r="F12" s="419"/>
      <c r="G12" s="419"/>
      <c r="H12" s="419"/>
      <c r="I12" s="419"/>
      <c r="J12" s="419"/>
      <c r="K12" s="419"/>
      <c r="L12" s="419"/>
      <c r="M12" s="419"/>
      <c r="N12" s="419"/>
      <c r="O12" s="750"/>
    </row>
    <row r="13" spans="2:15">
      <c r="B13" s="749"/>
      <c r="C13" s="404" t="s">
        <v>257</v>
      </c>
      <c r="D13" s="397" t="s">
        <v>1223</v>
      </c>
      <c r="E13" s="419"/>
      <c r="F13" s="419"/>
      <c r="G13" s="415"/>
      <c r="H13" s="419"/>
      <c r="I13" s="420"/>
      <c r="J13" s="419"/>
      <c r="K13" s="419"/>
      <c r="L13" s="415"/>
      <c r="M13" s="419"/>
      <c r="N13" s="421"/>
      <c r="O13" s="750"/>
    </row>
    <row r="14" spans="2:15">
      <c r="B14" s="749"/>
      <c r="C14" s="404" t="s">
        <v>258</v>
      </c>
      <c r="D14" s="397" t="s">
        <v>1225</v>
      </c>
      <c r="E14" s="419"/>
      <c r="F14" s="419"/>
      <c r="G14" s="419"/>
      <c r="H14" s="419"/>
      <c r="I14" s="419"/>
      <c r="J14" s="419"/>
      <c r="K14" s="419"/>
      <c r="L14" s="419"/>
      <c r="M14" s="419"/>
      <c r="N14" s="419"/>
      <c r="O14" s="750"/>
    </row>
    <row r="15" spans="2:15">
      <c r="B15" s="749"/>
      <c r="C15" s="405" t="s">
        <v>259</v>
      </c>
      <c r="D15" s="397" t="s">
        <v>1231</v>
      </c>
      <c r="E15" s="423"/>
      <c r="F15" s="423"/>
      <c r="G15" s="423"/>
      <c r="H15" s="424"/>
      <c r="I15" s="426"/>
      <c r="J15" s="424"/>
      <c r="K15" s="424"/>
      <c r="L15" s="425"/>
      <c r="M15" s="424"/>
      <c r="N15" s="427"/>
      <c r="O15" s="750"/>
    </row>
    <row r="16" spans="2:15">
      <c r="B16" s="749"/>
      <c r="C16" s="406" t="s">
        <v>260</v>
      </c>
      <c r="D16" s="399"/>
      <c r="E16" s="641">
        <f>E7+E8-E9-E10-E15</f>
        <v>0</v>
      </c>
      <c r="F16" s="641">
        <f>F7+F8-F9-F10-F15</f>
        <v>0</v>
      </c>
      <c r="G16" s="641">
        <f>G7+G8-G9-G10-G15</f>
        <v>0</v>
      </c>
      <c r="H16" s="641">
        <f t="shared" ref="H16:N16" si="2">H7+H8-H9-H10-H15</f>
        <v>0</v>
      </c>
      <c r="I16" s="641">
        <f t="shared" si="2"/>
        <v>0</v>
      </c>
      <c r="J16" s="641">
        <f t="shared" si="2"/>
        <v>0</v>
      </c>
      <c r="K16" s="641">
        <f t="shared" si="2"/>
        <v>0</v>
      </c>
      <c r="L16" s="641">
        <f t="shared" si="2"/>
        <v>0</v>
      </c>
      <c r="M16" s="641">
        <f t="shared" si="2"/>
        <v>0</v>
      </c>
      <c r="N16" s="641">
        <f t="shared" si="2"/>
        <v>0</v>
      </c>
      <c r="O16" s="750"/>
    </row>
    <row r="17" spans="2:15">
      <c r="B17" s="749"/>
      <c r="C17" s="402" t="s">
        <v>261</v>
      </c>
      <c r="D17" s="397">
        <v>68</v>
      </c>
      <c r="E17" s="645">
        <f>E18+E19</f>
        <v>0</v>
      </c>
      <c r="F17" s="645">
        <f>F18+F19</f>
        <v>0</v>
      </c>
      <c r="G17" s="645">
        <f>G18+G19</f>
        <v>0</v>
      </c>
      <c r="H17" s="645">
        <f t="shared" ref="H17:N17" si="3">H18+H19</f>
        <v>0</v>
      </c>
      <c r="I17" s="645">
        <f t="shared" si="3"/>
        <v>0</v>
      </c>
      <c r="J17" s="645">
        <f t="shared" si="3"/>
        <v>0</v>
      </c>
      <c r="K17" s="645">
        <f t="shared" si="3"/>
        <v>0</v>
      </c>
      <c r="L17" s="645">
        <f t="shared" si="3"/>
        <v>0</v>
      </c>
      <c r="M17" s="645">
        <f t="shared" si="3"/>
        <v>0</v>
      </c>
      <c r="N17" s="645">
        <f t="shared" si="3"/>
        <v>0</v>
      </c>
      <c r="O17" s="750"/>
    </row>
    <row r="18" spans="2:15">
      <c r="B18" s="749"/>
      <c r="C18" s="403" t="s">
        <v>262</v>
      </c>
      <c r="D18" s="397">
        <v>681</v>
      </c>
      <c r="E18" s="424"/>
      <c r="F18" s="424"/>
      <c r="G18" s="424"/>
      <c r="H18" s="424"/>
      <c r="I18" s="424"/>
      <c r="J18" s="424"/>
      <c r="K18" s="424"/>
      <c r="L18" s="424"/>
      <c r="M18" s="424"/>
      <c r="N18" s="424"/>
      <c r="O18" s="750"/>
    </row>
    <row r="19" spans="2:15">
      <c r="B19" s="749"/>
      <c r="C19" s="403" t="s">
        <v>263</v>
      </c>
      <c r="D19" s="397" t="s">
        <v>1222</v>
      </c>
      <c r="E19" s="419"/>
      <c r="F19" s="415"/>
      <c r="G19" s="419"/>
      <c r="H19" s="415"/>
      <c r="I19" s="419"/>
      <c r="J19" s="415"/>
      <c r="K19" s="419"/>
      <c r="L19" s="415"/>
      <c r="M19" s="419"/>
      <c r="N19" s="424"/>
      <c r="O19" s="750"/>
    </row>
    <row r="20" spans="2:15">
      <c r="B20" s="749"/>
      <c r="C20" s="405" t="s">
        <v>264</v>
      </c>
      <c r="D20" s="397" t="s">
        <v>1218</v>
      </c>
      <c r="E20" s="419"/>
      <c r="F20" s="415"/>
      <c r="G20" s="419"/>
      <c r="H20" s="415"/>
      <c r="I20" s="419"/>
      <c r="J20" s="415"/>
      <c r="K20" s="419"/>
      <c r="L20" s="415"/>
      <c r="M20" s="419"/>
      <c r="N20" s="424"/>
      <c r="O20" s="750"/>
    </row>
    <row r="21" spans="2:15">
      <c r="B21" s="749"/>
      <c r="C21" s="407" t="s">
        <v>265</v>
      </c>
      <c r="D21" s="399"/>
      <c r="E21" s="641">
        <f t="shared" ref="E21:L21" si="4">E17+E20</f>
        <v>0</v>
      </c>
      <c r="F21" s="641">
        <f t="shared" si="4"/>
        <v>0</v>
      </c>
      <c r="G21" s="641">
        <f t="shared" si="4"/>
        <v>0</v>
      </c>
      <c r="H21" s="641">
        <f t="shared" si="4"/>
        <v>0</v>
      </c>
      <c r="I21" s="641">
        <f t="shared" si="4"/>
        <v>0</v>
      </c>
      <c r="J21" s="641">
        <f t="shared" si="4"/>
        <v>0</v>
      </c>
      <c r="K21" s="641">
        <f t="shared" si="4"/>
        <v>0</v>
      </c>
      <c r="L21" s="641">
        <f t="shared" si="4"/>
        <v>0</v>
      </c>
      <c r="M21" s="641">
        <f>M17+M20</f>
        <v>0</v>
      </c>
      <c r="N21" s="641">
        <f>N17+N20</f>
        <v>0</v>
      </c>
      <c r="O21" s="750"/>
    </row>
    <row r="22" spans="2:15">
      <c r="B22" s="749"/>
      <c r="C22" s="407" t="s">
        <v>2857</v>
      </c>
      <c r="D22" s="399"/>
      <c r="E22" s="641">
        <f t="shared" ref="E22:N22" si="5">E16-E21</f>
        <v>0</v>
      </c>
      <c r="F22" s="641">
        <f t="shared" si="5"/>
        <v>0</v>
      </c>
      <c r="G22" s="641">
        <f t="shared" si="5"/>
        <v>0</v>
      </c>
      <c r="H22" s="641">
        <f t="shared" si="5"/>
        <v>0</v>
      </c>
      <c r="I22" s="641">
        <f t="shared" si="5"/>
        <v>0</v>
      </c>
      <c r="J22" s="641">
        <f t="shared" si="5"/>
        <v>0</v>
      </c>
      <c r="K22" s="641">
        <f t="shared" si="5"/>
        <v>0</v>
      </c>
      <c r="L22" s="641">
        <f t="shared" si="5"/>
        <v>0</v>
      </c>
      <c r="M22" s="641">
        <f t="shared" si="5"/>
        <v>0</v>
      </c>
      <c r="N22" s="641">
        <f t="shared" si="5"/>
        <v>0</v>
      </c>
      <c r="O22" s="750"/>
    </row>
    <row r="23" spans="2:15">
      <c r="B23" s="749"/>
      <c r="C23" s="402" t="s">
        <v>267</v>
      </c>
      <c r="D23" s="397" t="s">
        <v>1217</v>
      </c>
      <c r="E23" s="419"/>
      <c r="F23" s="415"/>
      <c r="G23" s="419"/>
      <c r="H23" s="415"/>
      <c r="I23" s="419"/>
      <c r="J23" s="415"/>
      <c r="K23" s="419"/>
      <c r="L23" s="415"/>
      <c r="M23" s="419"/>
      <c r="N23" s="424"/>
      <c r="O23" s="750"/>
    </row>
    <row r="24" spans="2:15">
      <c r="B24" s="749"/>
      <c r="C24" s="408" t="s">
        <v>268</v>
      </c>
      <c r="D24" s="396">
        <v>53</v>
      </c>
      <c r="E24" s="419"/>
      <c r="F24" s="415"/>
      <c r="G24" s="419"/>
      <c r="H24" s="415"/>
      <c r="I24" s="419"/>
      <c r="J24" s="415"/>
      <c r="K24" s="419"/>
      <c r="L24" s="415"/>
      <c r="M24" s="419"/>
      <c r="N24" s="424"/>
      <c r="O24" s="750"/>
    </row>
    <row r="25" spans="2:15">
      <c r="B25" s="749"/>
      <c r="C25" s="408" t="s">
        <v>269</v>
      </c>
      <c r="D25" s="396">
        <v>25</v>
      </c>
      <c r="E25" s="419"/>
      <c r="F25" s="419"/>
      <c r="G25" s="419"/>
      <c r="H25" s="419"/>
      <c r="I25" s="419"/>
      <c r="J25" s="419"/>
      <c r="K25" s="419"/>
      <c r="L25" s="419"/>
      <c r="M25" s="419"/>
      <c r="N25" s="419"/>
      <c r="O25" s="750"/>
    </row>
    <row r="26" spans="2:15">
      <c r="B26" s="749"/>
      <c r="C26" s="409" t="s">
        <v>270</v>
      </c>
      <c r="D26" s="396">
        <v>23</v>
      </c>
      <c r="E26" s="419"/>
      <c r="F26" s="415"/>
      <c r="G26" s="419"/>
      <c r="H26" s="415"/>
      <c r="I26" s="419"/>
      <c r="J26" s="415"/>
      <c r="K26" s="419"/>
      <c r="L26" s="415"/>
      <c r="M26" s="419"/>
      <c r="N26" s="424"/>
      <c r="O26" s="750"/>
    </row>
    <row r="27" spans="2:15">
      <c r="B27" s="749"/>
      <c r="C27" s="407" t="s">
        <v>1215</v>
      </c>
      <c r="D27" s="398"/>
      <c r="E27" s="641">
        <f t="shared" ref="E27:N27" si="6">SUM(E23:E26)</f>
        <v>0</v>
      </c>
      <c r="F27" s="641">
        <f t="shared" si="6"/>
        <v>0</v>
      </c>
      <c r="G27" s="641">
        <f>SUM(G23:G26)</f>
        <v>0</v>
      </c>
      <c r="H27" s="641">
        <f t="shared" si="6"/>
        <v>0</v>
      </c>
      <c r="I27" s="641">
        <f t="shared" si="6"/>
        <v>0</v>
      </c>
      <c r="J27" s="641">
        <f t="shared" si="6"/>
        <v>0</v>
      </c>
      <c r="K27" s="641">
        <f t="shared" si="6"/>
        <v>0</v>
      </c>
      <c r="L27" s="641">
        <f t="shared" si="6"/>
        <v>0</v>
      </c>
      <c r="M27" s="641">
        <f t="shared" si="6"/>
        <v>0</v>
      </c>
      <c r="N27" s="641">
        <f t="shared" si="6"/>
        <v>0</v>
      </c>
      <c r="O27" s="750"/>
    </row>
    <row r="28" spans="2:15">
      <c r="B28" s="749"/>
      <c r="C28" s="407" t="s">
        <v>1216</v>
      </c>
      <c r="D28" s="398"/>
      <c r="E28" s="641">
        <f t="shared" ref="E28:N28" si="7">E22+E27</f>
        <v>0</v>
      </c>
      <c r="F28" s="641">
        <f t="shared" si="7"/>
        <v>0</v>
      </c>
      <c r="G28" s="641">
        <f t="shared" si="7"/>
        <v>0</v>
      </c>
      <c r="H28" s="641">
        <f t="shared" si="7"/>
        <v>0</v>
      </c>
      <c r="I28" s="641">
        <f t="shared" si="7"/>
        <v>0</v>
      </c>
      <c r="J28" s="641">
        <f t="shared" si="7"/>
        <v>0</v>
      </c>
      <c r="K28" s="641">
        <f t="shared" si="7"/>
        <v>0</v>
      </c>
      <c r="L28" s="641">
        <f t="shared" si="7"/>
        <v>0</v>
      </c>
      <c r="M28" s="641">
        <f t="shared" si="7"/>
        <v>0</v>
      </c>
      <c r="N28" s="641">
        <f t="shared" si="7"/>
        <v>0</v>
      </c>
      <c r="O28" s="750"/>
    </row>
    <row r="29" spans="2:15">
      <c r="B29" s="749"/>
      <c r="C29" s="407" t="s">
        <v>2862</v>
      </c>
      <c r="D29" s="398"/>
      <c r="E29" s="641">
        <f>E28</f>
        <v>0</v>
      </c>
      <c r="F29" s="641">
        <f>F28+E29</f>
        <v>0</v>
      </c>
      <c r="G29" s="641">
        <f t="shared" ref="G29:N29" si="8">G28+F29</f>
        <v>0</v>
      </c>
      <c r="H29" s="641">
        <f t="shared" si="8"/>
        <v>0</v>
      </c>
      <c r="I29" s="641">
        <f t="shared" si="8"/>
        <v>0</v>
      </c>
      <c r="J29" s="641">
        <f t="shared" si="8"/>
        <v>0</v>
      </c>
      <c r="K29" s="641">
        <f t="shared" si="8"/>
        <v>0</v>
      </c>
      <c r="L29" s="641">
        <f t="shared" si="8"/>
        <v>0</v>
      </c>
      <c r="M29" s="641">
        <f t="shared" si="8"/>
        <v>0</v>
      </c>
      <c r="N29" s="641">
        <f t="shared" si="8"/>
        <v>0</v>
      </c>
      <c r="O29" s="750"/>
    </row>
    <row r="30" spans="2:15">
      <c r="B30" s="749"/>
      <c r="C30" s="304" t="s">
        <v>1219</v>
      </c>
      <c r="D30" s="475"/>
      <c r="E30" s="475"/>
      <c r="F30" s="475"/>
      <c r="G30" s="475"/>
      <c r="H30" s="475"/>
      <c r="I30" s="475"/>
      <c r="J30" s="475"/>
      <c r="K30" s="475"/>
      <c r="L30" s="475"/>
      <c r="M30" s="475"/>
      <c r="N30" s="475"/>
      <c r="O30" s="750"/>
    </row>
    <row r="31" spans="2:15">
      <c r="B31" s="749"/>
      <c r="C31" s="304" t="s">
        <v>1220</v>
      </c>
      <c r="D31" s="475"/>
      <c r="E31" s="475"/>
      <c r="F31" s="475"/>
      <c r="G31" s="475"/>
      <c r="H31" s="475"/>
      <c r="I31" s="475"/>
      <c r="J31" s="475"/>
      <c r="K31" s="475"/>
      <c r="L31" s="475"/>
      <c r="M31" s="475"/>
      <c r="N31" s="475"/>
      <c r="O31" s="750"/>
    </row>
    <row r="32" spans="2:15">
      <c r="B32" s="749"/>
      <c r="C32" s="475"/>
      <c r="D32" s="475"/>
      <c r="E32" s="475"/>
      <c r="F32" s="475"/>
      <c r="G32" s="475"/>
      <c r="H32" s="475"/>
      <c r="I32" s="475"/>
      <c r="J32" s="475"/>
      <c r="K32" s="475"/>
      <c r="L32" s="475"/>
      <c r="M32" s="475"/>
      <c r="O32" s="750"/>
    </row>
    <row r="33" spans="2:15">
      <c r="B33" s="749"/>
      <c r="C33" s="475"/>
      <c r="D33" s="475"/>
      <c r="E33" s="475"/>
      <c r="F33" s="475"/>
      <c r="G33" s="475"/>
      <c r="H33" s="475"/>
      <c r="I33" s="475"/>
      <c r="J33" s="475"/>
      <c r="K33" s="475"/>
      <c r="L33" s="475"/>
      <c r="M33" s="475"/>
      <c r="N33" s="475"/>
      <c r="O33" s="750"/>
    </row>
    <row r="34" spans="2:15">
      <c r="B34" s="749"/>
      <c r="C34" s="475"/>
      <c r="D34" s="475"/>
      <c r="E34" s="475"/>
      <c r="F34" s="475"/>
      <c r="G34" s="475"/>
      <c r="H34" s="475"/>
      <c r="I34" s="475"/>
      <c r="J34" s="475"/>
      <c r="K34" s="475"/>
      <c r="L34" s="475"/>
      <c r="M34" s="475"/>
      <c r="N34" s="475"/>
      <c r="O34" s="750"/>
    </row>
    <row r="35" spans="2:15">
      <c r="B35" s="749"/>
      <c r="C35" s="475"/>
      <c r="D35" s="475"/>
      <c r="E35" s="475"/>
      <c r="F35" s="475"/>
      <c r="G35" s="475"/>
      <c r="H35" s="475"/>
      <c r="I35" s="475"/>
      <c r="J35" s="475"/>
      <c r="K35" s="475"/>
      <c r="L35" s="475"/>
      <c r="M35" s="475"/>
      <c r="N35" s="475"/>
      <c r="O35" s="750"/>
    </row>
    <row r="36" spans="2:15">
      <c r="B36" s="753"/>
      <c r="C36" s="754"/>
      <c r="D36" s="754"/>
      <c r="E36" s="754"/>
      <c r="F36" s="754"/>
      <c r="G36" s="754"/>
      <c r="H36" s="754"/>
      <c r="I36" s="754"/>
      <c r="J36" s="754"/>
      <c r="K36" s="754"/>
      <c r="L36" s="754"/>
      <c r="M36" s="754"/>
      <c r="N36" s="754"/>
      <c r="O36" s="755"/>
    </row>
    <row r="38" spans="2:15">
      <c r="B38" s="906" t="s">
        <v>4338</v>
      </c>
      <c r="C38" s="907"/>
      <c r="D38" s="907"/>
      <c r="E38" s="907"/>
      <c r="F38" s="907"/>
      <c r="G38" s="907"/>
      <c r="H38" s="907"/>
      <c r="I38" s="907"/>
      <c r="J38" s="907"/>
      <c r="K38" s="907"/>
      <c r="L38" s="911"/>
      <c r="M38" s="911"/>
      <c r="N38" s="911"/>
      <c r="O38" s="912"/>
    </row>
    <row r="39" spans="2:15" ht="4.5" customHeight="1">
      <c r="B39" s="836"/>
      <c r="C39" s="759"/>
      <c r="D39" s="745"/>
      <c r="E39" s="734"/>
      <c r="F39" s="734"/>
      <c r="G39" s="734"/>
      <c r="H39" s="734"/>
      <c r="I39" s="738"/>
      <c r="J39" s="154"/>
      <c r="K39" s="837"/>
      <c r="L39" s="440"/>
      <c r="M39" s="440"/>
      <c r="N39" s="440"/>
    </row>
    <row r="40" spans="2:15">
      <c r="B40" s="729">
        <f>'F1'!$K$17</f>
        <v>0</v>
      </c>
      <c r="C40" s="730"/>
      <c r="D40" s="730"/>
      <c r="E40" s="730"/>
      <c r="F40" s="730"/>
      <c r="G40" s="730"/>
      <c r="H40" s="730"/>
      <c r="I40" s="730"/>
      <c r="J40" s="730"/>
      <c r="K40" s="730"/>
      <c r="L40" s="877"/>
      <c r="M40" s="877"/>
      <c r="N40" s="877"/>
      <c r="O40" s="905"/>
    </row>
    <row r="42" spans="2:15">
      <c r="O42" s="904" t="s">
        <v>5435</v>
      </c>
    </row>
  </sheetData>
  <phoneticPr fontId="0" type="noConversion"/>
  <printOptions horizontalCentered="1" verticalCentered="1"/>
  <pageMargins left="0.43307086614173229" right="0.74803149606299213" top="0.98425196850393704" bottom="0.98425196850393704" header="0.51181102362204722" footer="0.51181102362204722"/>
  <pageSetup paperSize="9" scale="82"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7">
    <pageSetUpPr fitToPage="1"/>
  </sheetPr>
  <dimension ref="B2:Q73"/>
  <sheetViews>
    <sheetView showGridLines="0" showZeros="0" zoomScale="75" zoomScaleNormal="75" zoomScaleSheetLayoutView="75" workbookViewId="0">
      <selection activeCell="D33" sqref="D33"/>
    </sheetView>
  </sheetViews>
  <sheetFormatPr defaultRowHeight="12.75"/>
  <cols>
    <col min="1" max="1" width="2.42578125" customWidth="1"/>
    <col min="3" max="3" width="57.85546875" customWidth="1"/>
    <col min="4" max="4" width="27.140625" customWidth="1"/>
    <col min="6" max="6" width="9.42578125" bestFit="1" customWidth="1"/>
    <col min="18" max="18" width="2.28515625" customWidth="1"/>
  </cols>
  <sheetData>
    <row r="2" spans="2:17">
      <c r="B2" s="746"/>
      <c r="C2" s="747"/>
      <c r="D2" s="747"/>
      <c r="E2" s="747"/>
      <c r="F2" s="747"/>
      <c r="G2" s="747"/>
      <c r="H2" s="747"/>
      <c r="I2" s="747"/>
      <c r="J2" s="747"/>
      <c r="K2" s="747"/>
      <c r="L2" s="747"/>
      <c r="M2" s="747"/>
      <c r="N2" s="747"/>
      <c r="O2" s="747"/>
      <c r="P2" s="747"/>
      <c r="Q2" s="748"/>
    </row>
    <row r="3" spans="2:17" ht="24" customHeight="1">
      <c r="B3" s="749"/>
      <c r="C3" s="1537" t="s">
        <v>797</v>
      </c>
      <c r="D3" s="1538"/>
      <c r="E3" s="1538"/>
      <c r="F3" s="1538"/>
      <c r="G3" s="1538"/>
      <c r="H3" s="1538"/>
      <c r="I3" s="1538"/>
      <c r="J3" s="1539"/>
      <c r="K3" s="1539"/>
      <c r="L3" s="1539"/>
      <c r="M3" s="1539"/>
      <c r="N3" s="1539"/>
      <c r="O3" s="1539"/>
      <c r="P3" s="1539"/>
      <c r="Q3" s="750"/>
    </row>
    <row r="4" spans="2:17">
      <c r="B4" s="749"/>
      <c r="C4" s="478"/>
      <c r="D4" s="478"/>
      <c r="E4" s="478"/>
      <c r="F4" s="478"/>
      <c r="G4" s="478"/>
      <c r="H4" s="478"/>
      <c r="I4" s="478"/>
      <c r="J4" s="479"/>
      <c r="K4" s="479"/>
      <c r="L4" s="479"/>
      <c r="M4" s="479"/>
      <c r="N4" s="479"/>
      <c r="O4" s="479"/>
      <c r="P4" s="479"/>
      <c r="Q4" s="750"/>
    </row>
    <row r="5" spans="2:17" ht="27.75">
      <c r="B5" s="749"/>
      <c r="C5" s="475"/>
      <c r="D5" s="475"/>
      <c r="E5" s="919" t="s">
        <v>2851</v>
      </c>
      <c r="F5" s="475"/>
      <c r="G5" s="475"/>
      <c r="H5" s="903"/>
      <c r="I5" s="903"/>
      <c r="J5" s="475"/>
      <c r="K5" s="475"/>
      <c r="L5" s="475"/>
      <c r="M5" s="475"/>
      <c r="O5" s="787"/>
      <c r="P5" s="787" t="s">
        <v>2487</v>
      </c>
      <c r="Q5" s="750"/>
    </row>
    <row r="6" spans="2:17">
      <c r="B6" s="749"/>
      <c r="C6" s="1150" t="s">
        <v>718</v>
      </c>
      <c r="D6" s="1116" t="s">
        <v>3255</v>
      </c>
      <c r="E6" s="1115" t="str">
        <f>IF('F1'!AP37="","0",YEAR('F1'!AP37))</f>
        <v>0</v>
      </c>
      <c r="F6" s="1115">
        <f t="shared" ref="F6:N6" si="0">E6+1</f>
        <v>1</v>
      </c>
      <c r="G6" s="1115">
        <f t="shared" si="0"/>
        <v>2</v>
      </c>
      <c r="H6" s="1115">
        <f t="shared" si="0"/>
        <v>3</v>
      </c>
      <c r="I6" s="1115">
        <f t="shared" si="0"/>
        <v>4</v>
      </c>
      <c r="J6" s="1115">
        <f t="shared" si="0"/>
        <v>5</v>
      </c>
      <c r="K6" s="1115">
        <f t="shared" si="0"/>
        <v>6</v>
      </c>
      <c r="L6" s="1115">
        <f t="shared" si="0"/>
        <v>7</v>
      </c>
      <c r="M6" s="1115">
        <f t="shared" si="0"/>
        <v>8</v>
      </c>
      <c r="N6" s="1115">
        <f t="shared" si="0"/>
        <v>9</v>
      </c>
      <c r="O6" s="1115">
        <f>N6+1</f>
        <v>10</v>
      </c>
      <c r="P6" s="1115">
        <f>O6+1</f>
        <v>11</v>
      </c>
      <c r="Q6" s="750"/>
    </row>
    <row r="7" spans="2:17">
      <c r="B7" s="749"/>
      <c r="C7" s="402" t="s">
        <v>250</v>
      </c>
      <c r="D7" s="397">
        <v>71</v>
      </c>
      <c r="E7" s="1593"/>
      <c r="F7" s="1594"/>
      <c r="G7" s="1594"/>
      <c r="H7" s="1594"/>
      <c r="I7" s="1594"/>
      <c r="J7" s="1594"/>
      <c r="K7" s="1594"/>
      <c r="L7" s="1594"/>
      <c r="M7" s="1594"/>
      <c r="N7" s="1594"/>
      <c r="O7" s="1594"/>
      <c r="P7" s="1595"/>
      <c r="Q7" s="750"/>
    </row>
    <row r="8" spans="2:17">
      <c r="B8" s="749"/>
      <c r="C8" s="403" t="s">
        <v>251</v>
      </c>
      <c r="D8" s="397" t="s">
        <v>252</v>
      </c>
      <c r="E8" s="1596"/>
      <c r="F8" s="1597"/>
      <c r="G8" s="1597"/>
      <c r="H8" s="1597"/>
      <c r="I8" s="1597"/>
      <c r="J8" s="1597"/>
      <c r="K8" s="1597"/>
      <c r="L8" s="1597"/>
      <c r="M8" s="1597"/>
      <c r="N8" s="1597"/>
      <c r="O8" s="1597"/>
      <c r="P8" s="1598"/>
      <c r="Q8" s="750"/>
    </row>
    <row r="9" spans="2:17">
      <c r="B9" s="749"/>
      <c r="C9" s="403" t="s">
        <v>3266</v>
      </c>
      <c r="D9" s="397">
        <v>61</v>
      </c>
      <c r="E9" s="1599"/>
      <c r="F9" s="1600"/>
      <c r="G9" s="1600"/>
      <c r="H9" s="1600"/>
      <c r="I9" s="1600"/>
      <c r="J9" s="1600"/>
      <c r="K9" s="1600"/>
      <c r="L9" s="1600"/>
      <c r="M9" s="1600"/>
      <c r="N9" s="1600"/>
      <c r="O9" s="1600"/>
      <c r="P9" s="1601"/>
      <c r="Q9" s="750"/>
    </row>
    <row r="10" spans="2:17">
      <c r="B10" s="749"/>
      <c r="C10" s="1151" t="s">
        <v>254</v>
      </c>
      <c r="D10" s="1152">
        <v>62</v>
      </c>
      <c r="E10" s="1602">
        <f t="shared" ref="E10:N10" si="1">SUM(E11:E14)</f>
        <v>0</v>
      </c>
      <c r="F10" s="1603">
        <f t="shared" si="1"/>
        <v>0</v>
      </c>
      <c r="G10" s="1603">
        <f t="shared" si="1"/>
        <v>0</v>
      </c>
      <c r="H10" s="1603">
        <f t="shared" si="1"/>
        <v>0</v>
      </c>
      <c r="I10" s="1603">
        <f t="shared" si="1"/>
        <v>0</v>
      </c>
      <c r="J10" s="1603">
        <f t="shared" si="1"/>
        <v>0</v>
      </c>
      <c r="K10" s="1603">
        <f t="shared" si="1"/>
        <v>0</v>
      </c>
      <c r="L10" s="1603">
        <f t="shared" si="1"/>
        <v>0</v>
      </c>
      <c r="M10" s="1603">
        <f t="shared" si="1"/>
        <v>0</v>
      </c>
      <c r="N10" s="1603">
        <f t="shared" si="1"/>
        <v>0</v>
      </c>
      <c r="O10" s="1604">
        <f>SUM(O11:O14)</f>
        <v>0</v>
      </c>
      <c r="P10" s="1162">
        <f>SUM(P11:P14)</f>
        <v>0</v>
      </c>
      <c r="Q10" s="750"/>
    </row>
    <row r="11" spans="2:17">
      <c r="B11" s="749"/>
      <c r="C11" s="404" t="s">
        <v>255</v>
      </c>
      <c r="D11" s="397">
        <v>621</v>
      </c>
      <c r="E11" s="1593"/>
      <c r="F11" s="1594"/>
      <c r="G11" s="1594"/>
      <c r="H11" s="1594"/>
      <c r="I11" s="1594"/>
      <c r="J11" s="1594"/>
      <c r="K11" s="1594"/>
      <c r="L11" s="1594"/>
      <c r="M11" s="1594"/>
      <c r="N11" s="1594"/>
      <c r="O11" s="1594"/>
      <c r="P11" s="1595"/>
      <c r="Q11" s="750"/>
    </row>
    <row r="12" spans="2:17">
      <c r="B12" s="749"/>
      <c r="C12" s="404" t="s">
        <v>256</v>
      </c>
      <c r="D12" s="397" t="s">
        <v>3267</v>
      </c>
      <c r="E12" s="1596"/>
      <c r="F12" s="1597"/>
      <c r="G12" s="1597"/>
      <c r="H12" s="1597"/>
      <c r="I12" s="1597"/>
      <c r="J12" s="1597"/>
      <c r="K12" s="1597"/>
      <c r="L12" s="1597"/>
      <c r="M12" s="1597"/>
      <c r="N12" s="1597"/>
      <c r="O12" s="1597"/>
      <c r="P12" s="1598"/>
      <c r="Q12" s="750"/>
    </row>
    <row r="13" spans="2:17">
      <c r="B13" s="749"/>
      <c r="C13" s="404" t="s">
        <v>257</v>
      </c>
      <c r="D13" s="397" t="s">
        <v>1927</v>
      </c>
      <c r="E13" s="1596"/>
      <c r="F13" s="1597"/>
      <c r="G13" s="1597"/>
      <c r="H13" s="1597"/>
      <c r="I13" s="1597"/>
      <c r="J13" s="1597"/>
      <c r="K13" s="1597"/>
      <c r="L13" s="1597"/>
      <c r="M13" s="1597"/>
      <c r="N13" s="1597"/>
      <c r="O13" s="1597"/>
      <c r="P13" s="1598"/>
      <c r="Q13" s="750"/>
    </row>
    <row r="14" spans="2:17">
      <c r="B14" s="749"/>
      <c r="C14" s="404" t="s">
        <v>258</v>
      </c>
      <c r="D14" s="485" t="s">
        <v>3270</v>
      </c>
      <c r="E14" s="1596"/>
      <c r="F14" s="1597"/>
      <c r="G14" s="1597"/>
      <c r="H14" s="1597"/>
      <c r="I14" s="1597"/>
      <c r="J14" s="1597"/>
      <c r="K14" s="1597"/>
      <c r="L14" s="1597"/>
      <c r="M14" s="1597"/>
      <c r="N14" s="1597"/>
      <c r="O14" s="1597"/>
      <c r="P14" s="1598"/>
      <c r="Q14" s="750"/>
    </row>
    <row r="15" spans="2:17">
      <c r="B15" s="749"/>
      <c r="C15" s="405" t="s">
        <v>259</v>
      </c>
      <c r="D15" s="397">
        <v>4</v>
      </c>
      <c r="E15" s="1599"/>
      <c r="F15" s="1600"/>
      <c r="G15" s="1600"/>
      <c r="H15" s="1600"/>
      <c r="I15" s="1600"/>
      <c r="J15" s="1600"/>
      <c r="K15" s="1600"/>
      <c r="L15" s="1600"/>
      <c r="M15" s="1600"/>
      <c r="N15" s="1600"/>
      <c r="O15" s="1600"/>
      <c r="P15" s="1601"/>
      <c r="Q15" s="750"/>
    </row>
    <row r="16" spans="2:17">
      <c r="B16" s="749"/>
      <c r="C16" s="406" t="s">
        <v>260</v>
      </c>
      <c r="D16" s="1118"/>
      <c r="E16" s="1608">
        <f t="shared" ref="E16:N16" si="2">E7+E8-E9-E10-E15</f>
        <v>0</v>
      </c>
      <c r="F16" s="1609">
        <f t="shared" si="2"/>
        <v>0</v>
      </c>
      <c r="G16" s="1609">
        <f t="shared" si="2"/>
        <v>0</v>
      </c>
      <c r="H16" s="1609">
        <f t="shared" si="2"/>
        <v>0</v>
      </c>
      <c r="I16" s="1609">
        <f t="shared" si="2"/>
        <v>0</v>
      </c>
      <c r="J16" s="1609">
        <f t="shared" si="2"/>
        <v>0</v>
      </c>
      <c r="K16" s="1609">
        <f t="shared" si="2"/>
        <v>0</v>
      </c>
      <c r="L16" s="1609">
        <f t="shared" si="2"/>
        <v>0</v>
      </c>
      <c r="M16" s="1609">
        <f t="shared" si="2"/>
        <v>0</v>
      </c>
      <c r="N16" s="1609">
        <f t="shared" si="2"/>
        <v>0</v>
      </c>
      <c r="O16" s="1610">
        <f>O7+O8-O9-O10-O15</f>
        <v>0</v>
      </c>
      <c r="P16" s="1555">
        <f>P7+P8-P9-P10-P15</f>
        <v>0</v>
      </c>
      <c r="Q16" s="750"/>
    </row>
    <row r="17" spans="2:17">
      <c r="B17" s="749"/>
      <c r="C17" s="402" t="s">
        <v>3268</v>
      </c>
      <c r="D17" s="397">
        <v>69</v>
      </c>
      <c r="E17" s="1602">
        <f t="shared" ref="E17:N17" si="3">E18+E19</f>
        <v>0</v>
      </c>
      <c r="F17" s="1603">
        <f t="shared" si="3"/>
        <v>0</v>
      </c>
      <c r="G17" s="1603">
        <f t="shared" si="3"/>
        <v>0</v>
      </c>
      <c r="H17" s="1603">
        <f t="shared" si="3"/>
        <v>0</v>
      </c>
      <c r="I17" s="1603">
        <f t="shared" si="3"/>
        <v>0</v>
      </c>
      <c r="J17" s="1603">
        <f t="shared" si="3"/>
        <v>0</v>
      </c>
      <c r="K17" s="1603">
        <f t="shared" si="3"/>
        <v>0</v>
      </c>
      <c r="L17" s="1603">
        <f t="shared" si="3"/>
        <v>0</v>
      </c>
      <c r="M17" s="1603">
        <f t="shared" si="3"/>
        <v>0</v>
      </c>
      <c r="N17" s="1603">
        <f t="shared" si="3"/>
        <v>0</v>
      </c>
      <c r="O17" s="1604">
        <f>O18+O19</f>
        <v>0</v>
      </c>
      <c r="P17" s="1162">
        <f>P18+P19</f>
        <v>0</v>
      </c>
      <c r="Q17" s="750"/>
    </row>
    <row r="18" spans="2:17">
      <c r="B18" s="749"/>
      <c r="C18" s="403" t="s">
        <v>262</v>
      </c>
      <c r="D18" s="397">
        <v>691</v>
      </c>
      <c r="E18" s="1605"/>
      <c r="F18" s="1606"/>
      <c r="G18" s="1606"/>
      <c r="H18" s="1606"/>
      <c r="I18" s="1606"/>
      <c r="J18" s="1606"/>
      <c r="K18" s="1606"/>
      <c r="L18" s="1606"/>
      <c r="M18" s="1606"/>
      <c r="N18" s="1606"/>
      <c r="O18" s="1606"/>
      <c r="P18" s="1607"/>
      <c r="Q18" s="750"/>
    </row>
    <row r="19" spans="2:17">
      <c r="B19" s="749"/>
      <c r="C19" s="403" t="s">
        <v>263</v>
      </c>
      <c r="D19" s="397" t="s">
        <v>3269</v>
      </c>
      <c r="E19" s="1596"/>
      <c r="F19" s="1597"/>
      <c r="G19" s="1597"/>
      <c r="H19" s="1597"/>
      <c r="I19" s="1597"/>
      <c r="J19" s="1597"/>
      <c r="K19" s="1597"/>
      <c r="L19" s="1597"/>
      <c r="M19" s="1597"/>
      <c r="N19" s="1597"/>
      <c r="O19" s="1597"/>
      <c r="P19" s="1598"/>
      <c r="Q19" s="750"/>
    </row>
    <row r="20" spans="2:17">
      <c r="B20" s="749"/>
      <c r="C20" s="405" t="s">
        <v>264</v>
      </c>
      <c r="D20" s="397" t="s">
        <v>3271</v>
      </c>
      <c r="E20" s="1599"/>
      <c r="F20" s="1600"/>
      <c r="G20" s="1600"/>
      <c r="H20" s="1600"/>
      <c r="I20" s="1600"/>
      <c r="J20" s="1600"/>
      <c r="K20" s="1600"/>
      <c r="L20" s="1600"/>
      <c r="M20" s="1600"/>
      <c r="N20" s="1600"/>
      <c r="O20" s="1600"/>
      <c r="P20" s="1601"/>
      <c r="Q20" s="750"/>
    </row>
    <row r="21" spans="2:17">
      <c r="B21" s="749"/>
      <c r="C21" s="407" t="s">
        <v>265</v>
      </c>
      <c r="D21" s="1118"/>
      <c r="E21" s="1608">
        <f t="shared" ref="E21:N21" si="4">E17+E20</f>
        <v>0</v>
      </c>
      <c r="F21" s="1609">
        <f t="shared" si="4"/>
        <v>0</v>
      </c>
      <c r="G21" s="1609">
        <f t="shared" si="4"/>
        <v>0</v>
      </c>
      <c r="H21" s="1609">
        <f t="shared" si="4"/>
        <v>0</v>
      </c>
      <c r="I21" s="1609">
        <f t="shared" si="4"/>
        <v>0</v>
      </c>
      <c r="J21" s="1609">
        <f t="shared" si="4"/>
        <v>0</v>
      </c>
      <c r="K21" s="1609">
        <f t="shared" si="4"/>
        <v>0</v>
      </c>
      <c r="L21" s="1609">
        <f t="shared" si="4"/>
        <v>0</v>
      </c>
      <c r="M21" s="1609">
        <f t="shared" si="4"/>
        <v>0</v>
      </c>
      <c r="N21" s="1609">
        <f t="shared" si="4"/>
        <v>0</v>
      </c>
      <c r="O21" s="1610">
        <f>O17+O20</f>
        <v>0</v>
      </c>
      <c r="P21" s="1555">
        <f>P17+P20</f>
        <v>0</v>
      </c>
      <c r="Q21" s="750"/>
    </row>
    <row r="22" spans="2:17">
      <c r="B22" s="749"/>
      <c r="C22" s="407" t="s">
        <v>2857</v>
      </c>
      <c r="D22" s="1118"/>
      <c r="E22" s="1602">
        <f t="shared" ref="E22:N22" si="5">E16-E21</f>
        <v>0</v>
      </c>
      <c r="F22" s="1603">
        <f t="shared" si="5"/>
        <v>0</v>
      </c>
      <c r="G22" s="1603">
        <f t="shared" si="5"/>
        <v>0</v>
      </c>
      <c r="H22" s="1603">
        <f t="shared" si="5"/>
        <v>0</v>
      </c>
      <c r="I22" s="1603">
        <f t="shared" si="5"/>
        <v>0</v>
      </c>
      <c r="J22" s="1603">
        <f t="shared" si="5"/>
        <v>0</v>
      </c>
      <c r="K22" s="1603">
        <f t="shared" si="5"/>
        <v>0</v>
      </c>
      <c r="L22" s="1603">
        <f t="shared" si="5"/>
        <v>0</v>
      </c>
      <c r="M22" s="1603">
        <f t="shared" si="5"/>
        <v>0</v>
      </c>
      <c r="N22" s="1603">
        <f t="shared" si="5"/>
        <v>0</v>
      </c>
      <c r="O22" s="1604">
        <f>O16-O21</f>
        <v>0</v>
      </c>
      <c r="P22" s="1162">
        <f>P16-P21</f>
        <v>0</v>
      </c>
      <c r="Q22" s="750"/>
    </row>
    <row r="23" spans="2:17">
      <c r="B23" s="749"/>
      <c r="C23" s="402" t="s">
        <v>267</v>
      </c>
      <c r="D23" s="397" t="s">
        <v>1217</v>
      </c>
      <c r="E23" s="1593"/>
      <c r="F23" s="1594"/>
      <c r="G23" s="1594"/>
      <c r="H23" s="1594"/>
      <c r="I23" s="1594"/>
      <c r="J23" s="1594"/>
      <c r="K23" s="1594"/>
      <c r="L23" s="1594"/>
      <c r="M23" s="1594"/>
      <c r="N23" s="1594"/>
      <c r="O23" s="1594"/>
      <c r="P23" s="1595"/>
      <c r="Q23" s="750"/>
    </row>
    <row r="24" spans="2:17">
      <c r="B24" s="749"/>
      <c r="C24" s="408" t="s">
        <v>268</v>
      </c>
      <c r="D24" s="396">
        <v>53</v>
      </c>
      <c r="E24" s="1596"/>
      <c r="F24" s="1597"/>
      <c r="G24" s="1597"/>
      <c r="H24" s="1597"/>
      <c r="I24" s="1597"/>
      <c r="J24" s="1597"/>
      <c r="K24" s="1597"/>
      <c r="L24" s="1597"/>
      <c r="M24" s="1597"/>
      <c r="N24" s="1597"/>
      <c r="O24" s="1597"/>
      <c r="P24" s="1598"/>
      <c r="Q24" s="750"/>
    </row>
    <row r="25" spans="2:17">
      <c r="B25" s="749"/>
      <c r="C25" s="408" t="s">
        <v>269</v>
      </c>
      <c r="D25" s="396">
        <v>26</v>
      </c>
      <c r="E25" s="1596"/>
      <c r="F25" s="1597"/>
      <c r="G25" s="1597"/>
      <c r="H25" s="1597"/>
      <c r="I25" s="1597"/>
      <c r="J25" s="1597"/>
      <c r="K25" s="1597"/>
      <c r="L25" s="1597"/>
      <c r="M25" s="1597"/>
      <c r="N25" s="1597"/>
      <c r="O25" s="1597"/>
      <c r="P25" s="1598"/>
      <c r="Q25" s="750"/>
    </row>
    <row r="26" spans="2:17">
      <c r="B26" s="749"/>
      <c r="C26" s="409" t="s">
        <v>270</v>
      </c>
      <c r="D26" s="396">
        <v>25</v>
      </c>
      <c r="E26" s="1599"/>
      <c r="F26" s="1600"/>
      <c r="G26" s="1600"/>
      <c r="H26" s="1600"/>
      <c r="I26" s="1600"/>
      <c r="J26" s="1600"/>
      <c r="K26" s="1600"/>
      <c r="L26" s="1600"/>
      <c r="M26" s="1600"/>
      <c r="N26" s="1600"/>
      <c r="O26" s="1600"/>
      <c r="P26" s="1601"/>
      <c r="Q26" s="750"/>
    </row>
    <row r="27" spans="2:17">
      <c r="B27" s="749"/>
      <c r="C27" s="407" t="s">
        <v>1215</v>
      </c>
      <c r="D27" s="1153"/>
      <c r="E27" s="1555">
        <f t="shared" ref="E27:N27" si="6">SUM(E23:E26)</f>
        <v>0</v>
      </c>
      <c r="F27" s="1555">
        <f t="shared" si="6"/>
        <v>0</v>
      </c>
      <c r="G27" s="1555">
        <f t="shared" si="6"/>
        <v>0</v>
      </c>
      <c r="H27" s="1555">
        <f t="shared" si="6"/>
        <v>0</v>
      </c>
      <c r="I27" s="1555">
        <f t="shared" si="6"/>
        <v>0</v>
      </c>
      <c r="J27" s="1555">
        <f t="shared" si="6"/>
        <v>0</v>
      </c>
      <c r="K27" s="1555">
        <f t="shared" si="6"/>
        <v>0</v>
      </c>
      <c r="L27" s="1555">
        <f t="shared" si="6"/>
        <v>0</v>
      </c>
      <c r="M27" s="1555">
        <f t="shared" si="6"/>
        <v>0</v>
      </c>
      <c r="N27" s="1555">
        <f t="shared" si="6"/>
        <v>0</v>
      </c>
      <c r="O27" s="1555">
        <f>SUM(O23:O26)</f>
        <v>0</v>
      </c>
      <c r="P27" s="1555">
        <f>SUM(P23:P26)</f>
        <v>0</v>
      </c>
      <c r="Q27" s="750"/>
    </row>
    <row r="28" spans="2:17">
      <c r="B28" s="749"/>
      <c r="C28" s="407" t="s">
        <v>1216</v>
      </c>
      <c r="D28" s="1153"/>
      <c r="E28" s="1162">
        <f t="shared" ref="E28:N28" si="7">E22+E27</f>
        <v>0</v>
      </c>
      <c r="F28" s="1162">
        <f t="shared" si="7"/>
        <v>0</v>
      </c>
      <c r="G28" s="1162">
        <f t="shared" si="7"/>
        <v>0</v>
      </c>
      <c r="H28" s="1162">
        <f t="shared" si="7"/>
        <v>0</v>
      </c>
      <c r="I28" s="1162">
        <f t="shared" si="7"/>
        <v>0</v>
      </c>
      <c r="J28" s="1162">
        <f t="shared" si="7"/>
        <v>0</v>
      </c>
      <c r="K28" s="1162">
        <f t="shared" si="7"/>
        <v>0</v>
      </c>
      <c r="L28" s="1162">
        <f t="shared" si="7"/>
        <v>0</v>
      </c>
      <c r="M28" s="1162">
        <f t="shared" si="7"/>
        <v>0</v>
      </c>
      <c r="N28" s="1162">
        <f t="shared" si="7"/>
        <v>0</v>
      </c>
      <c r="O28" s="1162">
        <f>O22+O27</f>
        <v>0</v>
      </c>
      <c r="P28" s="1162">
        <f>P22+P27</f>
        <v>0</v>
      </c>
      <c r="Q28" s="750"/>
    </row>
    <row r="29" spans="2:17">
      <c r="B29" s="749"/>
      <c r="C29" s="407" t="s">
        <v>2862</v>
      </c>
      <c r="D29" s="1153"/>
      <c r="E29" s="1162">
        <f>E28</f>
        <v>0</v>
      </c>
      <c r="F29" s="1162">
        <f t="shared" ref="F29:N29" si="8">F28+E29</f>
        <v>0</v>
      </c>
      <c r="G29" s="1162">
        <f t="shared" si="8"/>
        <v>0</v>
      </c>
      <c r="H29" s="1162">
        <f t="shared" si="8"/>
        <v>0</v>
      </c>
      <c r="I29" s="1162">
        <f t="shared" si="8"/>
        <v>0</v>
      </c>
      <c r="J29" s="1162">
        <f t="shared" si="8"/>
        <v>0</v>
      </c>
      <c r="K29" s="1162">
        <f t="shared" si="8"/>
        <v>0</v>
      </c>
      <c r="L29" s="1162">
        <f t="shared" si="8"/>
        <v>0</v>
      </c>
      <c r="M29" s="1162">
        <f t="shared" si="8"/>
        <v>0</v>
      </c>
      <c r="N29" s="1162">
        <f t="shared" si="8"/>
        <v>0</v>
      </c>
      <c r="O29" s="1162">
        <f>O28+N29</f>
        <v>0</v>
      </c>
      <c r="P29" s="1162">
        <f>P28+O29</f>
        <v>0</v>
      </c>
      <c r="Q29" s="750"/>
    </row>
    <row r="30" spans="2:17">
      <c r="B30" s="749"/>
      <c r="C30" s="304" t="s">
        <v>1219</v>
      </c>
      <c r="D30" s="475"/>
      <c r="E30" s="475"/>
      <c r="F30" s="475"/>
      <c r="G30" s="475"/>
      <c r="H30" s="475"/>
      <c r="I30" s="475"/>
      <c r="J30" s="475"/>
      <c r="K30" s="475"/>
      <c r="L30" s="475"/>
      <c r="M30" s="475"/>
      <c r="N30" s="475"/>
      <c r="O30" s="475"/>
      <c r="P30" s="475"/>
      <c r="Q30" s="750"/>
    </row>
    <row r="31" spans="2:17">
      <c r="B31" s="749"/>
      <c r="C31" s="304" t="s">
        <v>1220</v>
      </c>
      <c r="D31" s="475"/>
      <c r="E31" s="475"/>
      <c r="F31" s="475"/>
      <c r="G31" s="475"/>
      <c r="H31" s="475"/>
      <c r="I31" s="475"/>
      <c r="J31" s="475"/>
      <c r="K31" s="475"/>
      <c r="L31" s="475"/>
      <c r="M31" s="475"/>
      <c r="N31" s="475"/>
      <c r="O31" s="475"/>
      <c r="P31" s="475"/>
      <c r="Q31" s="750"/>
    </row>
    <row r="32" spans="2:17">
      <c r="B32" s="749"/>
      <c r="C32" s="475"/>
      <c r="D32" s="475"/>
      <c r="E32" s="475"/>
      <c r="F32" s="475"/>
      <c r="G32" s="475"/>
      <c r="H32" s="475"/>
      <c r="I32" s="475"/>
      <c r="J32" s="475"/>
      <c r="K32" s="475"/>
      <c r="L32" s="475"/>
      <c r="M32" s="475"/>
      <c r="Q32" s="750"/>
    </row>
    <row r="33" spans="2:17">
      <c r="B33" s="749"/>
      <c r="C33" s="475"/>
      <c r="D33" s="475"/>
      <c r="E33" s="475"/>
      <c r="F33" s="475"/>
      <c r="G33" s="475"/>
      <c r="H33" s="475"/>
      <c r="I33" s="475"/>
      <c r="J33" s="475"/>
      <c r="K33" s="475"/>
      <c r="L33" s="475"/>
      <c r="M33" s="475"/>
      <c r="Q33" s="750"/>
    </row>
    <row r="34" spans="2:17">
      <c r="B34" s="749"/>
      <c r="C34" s="475"/>
      <c r="D34" s="475"/>
      <c r="E34" s="475"/>
      <c r="F34" s="475"/>
      <c r="G34" s="475"/>
      <c r="H34" s="475"/>
      <c r="I34" s="475"/>
      <c r="J34" s="475"/>
      <c r="K34" s="475"/>
      <c r="L34" s="475"/>
      <c r="M34" s="475"/>
      <c r="Q34" s="750"/>
    </row>
    <row r="35" spans="2:17">
      <c r="B35" s="749"/>
      <c r="C35" s="475"/>
      <c r="D35" s="475"/>
      <c r="E35" s="475"/>
      <c r="F35" s="475"/>
      <c r="G35" s="475"/>
      <c r="H35" s="475"/>
      <c r="I35" s="475"/>
      <c r="J35" s="475"/>
      <c r="K35" s="475"/>
      <c r="L35" s="475"/>
      <c r="M35" s="475"/>
      <c r="Q35" s="750"/>
    </row>
    <row r="36" spans="2:17">
      <c r="B36" s="749"/>
      <c r="C36" s="475"/>
      <c r="D36" s="475"/>
      <c r="E36" s="475"/>
      <c r="F36" s="475"/>
      <c r="G36" s="475"/>
      <c r="H36" s="475"/>
      <c r="I36" s="475"/>
      <c r="J36" s="475"/>
      <c r="K36" s="475"/>
      <c r="L36" s="475"/>
      <c r="M36" s="475"/>
      <c r="Q36" s="750"/>
    </row>
    <row r="37" spans="2:17">
      <c r="B37" s="749"/>
      <c r="C37" s="475"/>
      <c r="D37" s="475"/>
      <c r="E37" s="475"/>
      <c r="F37" s="475"/>
      <c r="G37" s="475"/>
      <c r="H37" s="475"/>
      <c r="I37" s="475"/>
      <c r="J37" s="475"/>
      <c r="K37" s="475"/>
      <c r="L37" s="475"/>
      <c r="M37" s="475"/>
      <c r="Q37" s="750"/>
    </row>
    <row r="38" spans="2:17">
      <c r="B38" s="749"/>
      <c r="C38" s="475"/>
      <c r="D38" s="475"/>
      <c r="E38" s="475"/>
      <c r="F38" s="475"/>
      <c r="G38" s="475"/>
      <c r="H38" s="475"/>
      <c r="I38" s="475"/>
      <c r="J38" s="475"/>
      <c r="K38" s="475"/>
      <c r="L38" s="475"/>
      <c r="M38" s="475"/>
      <c r="Q38" s="750"/>
    </row>
    <row r="39" spans="2:17">
      <c r="B39" s="749"/>
      <c r="C39" s="475"/>
      <c r="D39" s="475"/>
      <c r="E39" s="475"/>
      <c r="F39" s="475"/>
      <c r="G39" s="475"/>
      <c r="H39" s="475"/>
      <c r="I39" s="475"/>
      <c r="J39" s="475"/>
      <c r="K39" s="475"/>
      <c r="L39" s="475"/>
      <c r="M39" s="475"/>
      <c r="Q39" s="750"/>
    </row>
    <row r="40" spans="2:17">
      <c r="B40" s="749"/>
      <c r="C40" s="475"/>
      <c r="D40" s="475"/>
      <c r="E40" s="475"/>
      <c r="F40" s="475"/>
      <c r="G40" s="475"/>
      <c r="H40" s="475"/>
      <c r="I40" s="475"/>
      <c r="J40" s="475"/>
      <c r="K40" s="475"/>
      <c r="L40" s="475"/>
      <c r="M40" s="475"/>
      <c r="Q40" s="750"/>
    </row>
    <row r="41" spans="2:17">
      <c r="B41" s="749"/>
      <c r="C41" s="475"/>
      <c r="D41" s="475"/>
      <c r="E41" s="475"/>
      <c r="F41" s="475"/>
      <c r="G41" s="475"/>
      <c r="H41" s="475"/>
      <c r="I41" s="475"/>
      <c r="J41" s="475"/>
      <c r="K41" s="475"/>
      <c r="L41" s="475"/>
      <c r="M41" s="475"/>
      <c r="Q41" s="750"/>
    </row>
    <row r="42" spans="2:17">
      <c r="B42" s="749"/>
      <c r="C42" s="475"/>
      <c r="D42" s="475"/>
      <c r="E42" s="475"/>
      <c r="F42" s="475"/>
      <c r="G42" s="475"/>
      <c r="H42" s="475"/>
      <c r="I42" s="475"/>
      <c r="J42" s="475"/>
      <c r="K42" s="475"/>
      <c r="L42" s="475"/>
      <c r="M42" s="475"/>
      <c r="Q42" s="750"/>
    </row>
    <row r="43" spans="2:17">
      <c r="B43" s="749"/>
      <c r="C43" s="475"/>
      <c r="D43" s="475"/>
      <c r="E43" s="475"/>
      <c r="F43" s="475"/>
      <c r="G43" s="475"/>
      <c r="H43" s="475"/>
      <c r="I43" s="475"/>
      <c r="J43" s="475"/>
      <c r="K43" s="475"/>
      <c r="L43" s="475"/>
      <c r="M43" s="475"/>
      <c r="Q43" s="750"/>
    </row>
    <row r="44" spans="2:17">
      <c r="B44" s="749"/>
      <c r="C44" s="475"/>
      <c r="D44" s="475"/>
      <c r="E44" s="475"/>
      <c r="F44" s="475"/>
      <c r="G44" s="475"/>
      <c r="H44" s="475"/>
      <c r="I44" s="475"/>
      <c r="J44" s="475"/>
      <c r="K44" s="475"/>
      <c r="L44" s="475"/>
      <c r="M44" s="475"/>
      <c r="Q44" s="750"/>
    </row>
    <row r="45" spans="2:17">
      <c r="B45" s="749"/>
      <c r="C45" s="475"/>
      <c r="D45" s="475"/>
      <c r="E45" s="475"/>
      <c r="F45" s="475"/>
      <c r="G45" s="475"/>
      <c r="H45" s="475"/>
      <c r="I45" s="475"/>
      <c r="J45" s="475"/>
      <c r="K45" s="475"/>
      <c r="L45" s="475"/>
      <c r="M45" s="475"/>
      <c r="Q45" s="750"/>
    </row>
    <row r="46" spans="2:17">
      <c r="B46" s="749"/>
      <c r="C46" s="475"/>
      <c r="D46" s="475"/>
      <c r="E46" s="475"/>
      <c r="F46" s="475"/>
      <c r="G46" s="475"/>
      <c r="H46" s="475"/>
      <c r="I46" s="475"/>
      <c r="J46" s="475"/>
      <c r="K46" s="475"/>
      <c r="L46" s="475"/>
      <c r="M46" s="475"/>
      <c r="Q46" s="750"/>
    </row>
    <row r="47" spans="2:17">
      <c r="B47" s="749"/>
      <c r="C47" s="475"/>
      <c r="D47" s="475"/>
      <c r="E47" s="475"/>
      <c r="F47" s="475"/>
      <c r="G47" s="475"/>
      <c r="H47" s="475"/>
      <c r="I47" s="475"/>
      <c r="J47" s="475"/>
      <c r="K47" s="475"/>
      <c r="L47" s="475"/>
      <c r="M47" s="475"/>
      <c r="Q47" s="750"/>
    </row>
    <row r="48" spans="2:17">
      <c r="B48" s="749"/>
      <c r="C48" s="475"/>
      <c r="D48" s="475"/>
      <c r="E48" s="475"/>
      <c r="F48" s="475"/>
      <c r="G48" s="475"/>
      <c r="H48" s="475"/>
      <c r="I48" s="475"/>
      <c r="J48" s="475"/>
      <c r="K48" s="475"/>
      <c r="L48" s="475"/>
      <c r="M48" s="475"/>
      <c r="Q48" s="750"/>
    </row>
    <row r="49" spans="2:17">
      <c r="B49" s="749"/>
      <c r="C49" s="475"/>
      <c r="D49" s="475"/>
      <c r="E49" s="475"/>
      <c r="F49" s="475"/>
      <c r="G49" s="475"/>
      <c r="H49" s="475"/>
      <c r="I49" s="475"/>
      <c r="J49" s="475"/>
      <c r="K49" s="475"/>
      <c r="L49" s="475"/>
      <c r="M49" s="475"/>
      <c r="Q49" s="750"/>
    </row>
    <row r="50" spans="2:17">
      <c r="B50" s="749"/>
      <c r="C50" s="475"/>
      <c r="D50" s="475"/>
      <c r="E50" s="475"/>
      <c r="F50" s="475"/>
      <c r="G50" s="475"/>
      <c r="H50" s="475"/>
      <c r="I50" s="475"/>
      <c r="J50" s="475"/>
      <c r="K50" s="475"/>
      <c r="L50" s="475"/>
      <c r="M50" s="475"/>
      <c r="Q50" s="750"/>
    </row>
    <row r="51" spans="2:17">
      <c r="B51" s="749"/>
      <c r="C51" s="475"/>
      <c r="D51" s="475"/>
      <c r="E51" s="475"/>
      <c r="F51" s="475"/>
      <c r="G51" s="475"/>
      <c r="H51" s="475"/>
      <c r="I51" s="475"/>
      <c r="J51" s="475"/>
      <c r="K51" s="475"/>
      <c r="L51" s="475"/>
      <c r="M51" s="475"/>
      <c r="Q51" s="750"/>
    </row>
    <row r="52" spans="2:17">
      <c r="B52" s="749"/>
      <c r="C52" s="475"/>
      <c r="D52" s="475"/>
      <c r="E52" s="475"/>
      <c r="F52" s="475"/>
      <c r="G52" s="475"/>
      <c r="H52" s="475"/>
      <c r="I52" s="475"/>
      <c r="J52" s="475"/>
      <c r="K52" s="475"/>
      <c r="L52" s="475"/>
      <c r="M52" s="475"/>
      <c r="Q52" s="750"/>
    </row>
    <row r="53" spans="2:17">
      <c r="B53" s="749"/>
      <c r="C53" s="475"/>
      <c r="D53" s="475"/>
      <c r="E53" s="475"/>
      <c r="F53" s="475"/>
      <c r="G53" s="475"/>
      <c r="H53" s="475"/>
      <c r="I53" s="475"/>
      <c r="J53" s="475"/>
      <c r="K53" s="475"/>
      <c r="L53" s="475"/>
      <c r="M53" s="475"/>
      <c r="Q53" s="750"/>
    </row>
    <row r="54" spans="2:17">
      <c r="B54" s="749"/>
      <c r="C54" s="475"/>
      <c r="D54" s="475"/>
      <c r="E54" s="475"/>
      <c r="F54" s="475"/>
      <c r="G54" s="475"/>
      <c r="H54" s="475"/>
      <c r="I54" s="475"/>
      <c r="J54" s="475"/>
      <c r="K54" s="475"/>
      <c r="L54" s="475"/>
      <c r="M54" s="475"/>
      <c r="Q54" s="750"/>
    </row>
    <row r="55" spans="2:17">
      <c r="B55" s="749"/>
      <c r="C55" s="475"/>
      <c r="D55" s="475"/>
      <c r="E55" s="475"/>
      <c r="F55" s="475"/>
      <c r="G55" s="475"/>
      <c r="H55" s="475"/>
      <c r="I55" s="475"/>
      <c r="J55" s="475"/>
      <c r="K55" s="475"/>
      <c r="L55" s="475"/>
      <c r="M55" s="475"/>
      <c r="Q55" s="750"/>
    </row>
    <row r="56" spans="2:17">
      <c r="B56" s="749"/>
      <c r="C56" s="475"/>
      <c r="D56" s="475"/>
      <c r="E56" s="475"/>
      <c r="F56" s="475"/>
      <c r="G56" s="475"/>
      <c r="H56" s="475"/>
      <c r="I56" s="475"/>
      <c r="J56" s="475"/>
      <c r="K56" s="475"/>
      <c r="L56" s="475"/>
      <c r="M56" s="475"/>
      <c r="Q56" s="750"/>
    </row>
    <row r="57" spans="2:17">
      <c r="B57" s="749"/>
      <c r="C57" s="475"/>
      <c r="D57" s="475"/>
      <c r="E57" s="475"/>
      <c r="F57" s="475"/>
      <c r="G57" s="475"/>
      <c r="H57" s="475"/>
      <c r="I57" s="475"/>
      <c r="J57" s="475"/>
      <c r="K57" s="475"/>
      <c r="L57" s="475"/>
      <c r="M57" s="475"/>
      <c r="Q57" s="750"/>
    </row>
    <row r="58" spans="2:17">
      <c r="B58" s="749"/>
      <c r="C58" s="475"/>
      <c r="D58" s="475"/>
      <c r="E58" s="475"/>
      <c r="F58" s="475"/>
      <c r="G58" s="475"/>
      <c r="H58" s="475"/>
      <c r="I58" s="475"/>
      <c r="J58" s="475"/>
      <c r="K58" s="475"/>
      <c r="L58" s="475"/>
      <c r="M58" s="475"/>
      <c r="Q58" s="750"/>
    </row>
    <row r="59" spans="2:17">
      <c r="B59" s="749"/>
      <c r="C59" s="475"/>
      <c r="D59" s="475"/>
      <c r="E59" s="475"/>
      <c r="F59" s="475"/>
      <c r="G59" s="475"/>
      <c r="H59" s="475"/>
      <c r="I59" s="475"/>
      <c r="J59" s="475"/>
      <c r="K59" s="475"/>
      <c r="L59" s="475"/>
      <c r="M59" s="475"/>
      <c r="Q59" s="750"/>
    </row>
    <row r="60" spans="2:17">
      <c r="B60" s="749"/>
      <c r="C60" s="475"/>
      <c r="D60" s="475"/>
      <c r="E60" s="475"/>
      <c r="F60" s="475"/>
      <c r="G60" s="475"/>
      <c r="H60" s="475"/>
      <c r="I60" s="475"/>
      <c r="J60" s="475"/>
      <c r="K60" s="475"/>
      <c r="L60" s="475"/>
      <c r="M60" s="475"/>
      <c r="Q60" s="750"/>
    </row>
    <row r="61" spans="2:17">
      <c r="B61" s="749"/>
      <c r="C61" s="475"/>
      <c r="D61" s="475"/>
      <c r="E61" s="475"/>
      <c r="F61" s="475"/>
      <c r="G61" s="475"/>
      <c r="H61" s="475"/>
      <c r="I61" s="475"/>
      <c r="J61" s="475"/>
      <c r="K61" s="475"/>
      <c r="L61" s="475"/>
      <c r="M61" s="475"/>
      <c r="Q61" s="750"/>
    </row>
    <row r="62" spans="2:17">
      <c r="B62" s="749"/>
      <c r="C62" s="475"/>
      <c r="D62" s="475"/>
      <c r="E62" s="475"/>
      <c r="F62" s="475"/>
      <c r="G62" s="475"/>
      <c r="H62" s="475"/>
      <c r="I62" s="475"/>
      <c r="J62" s="475"/>
      <c r="K62" s="475"/>
      <c r="L62" s="475"/>
      <c r="M62" s="475"/>
      <c r="Q62" s="750"/>
    </row>
    <row r="63" spans="2:17">
      <c r="B63" s="749"/>
      <c r="C63" s="475"/>
      <c r="D63" s="475"/>
      <c r="E63" s="475"/>
      <c r="F63" s="475"/>
      <c r="G63" s="475"/>
      <c r="H63" s="475"/>
      <c r="I63" s="475"/>
      <c r="J63" s="475"/>
      <c r="K63" s="475"/>
      <c r="L63" s="475"/>
      <c r="M63" s="475"/>
      <c r="Q63" s="750"/>
    </row>
    <row r="64" spans="2:17">
      <c r="B64" s="749"/>
      <c r="C64" s="475"/>
      <c r="D64" s="475"/>
      <c r="E64" s="475"/>
      <c r="F64" s="475"/>
      <c r="G64" s="475"/>
      <c r="H64" s="475"/>
      <c r="I64" s="475"/>
      <c r="J64" s="475"/>
      <c r="K64" s="475"/>
      <c r="L64" s="475"/>
      <c r="M64" s="475"/>
      <c r="N64" s="475"/>
      <c r="O64" s="475"/>
      <c r="P64" s="475"/>
      <c r="Q64" s="750"/>
    </row>
    <row r="65" spans="2:17">
      <c r="B65" s="749"/>
      <c r="C65" s="475"/>
      <c r="D65" s="475"/>
      <c r="E65" s="475"/>
      <c r="F65" s="475"/>
      <c r="G65" s="475"/>
      <c r="H65" s="475"/>
      <c r="I65" s="475"/>
      <c r="J65" s="475"/>
      <c r="K65" s="475"/>
      <c r="L65" s="475"/>
      <c r="M65" s="475"/>
      <c r="N65" s="475"/>
      <c r="O65" s="475"/>
      <c r="P65" s="475"/>
      <c r="Q65" s="750"/>
    </row>
    <row r="66" spans="2:17">
      <c r="B66" s="749"/>
      <c r="C66" s="475"/>
      <c r="D66" s="475"/>
      <c r="E66" s="475"/>
      <c r="F66" s="475"/>
      <c r="G66" s="475"/>
      <c r="H66" s="475"/>
      <c r="I66" s="475"/>
      <c r="J66" s="475"/>
      <c r="K66" s="475"/>
      <c r="L66" s="475"/>
      <c r="M66" s="475"/>
      <c r="N66" s="475"/>
      <c r="O66" s="475"/>
      <c r="P66" s="475"/>
      <c r="Q66" s="750"/>
    </row>
    <row r="67" spans="2:17">
      <c r="B67" s="753"/>
      <c r="C67" s="754"/>
      <c r="D67" s="754"/>
      <c r="E67" s="754"/>
      <c r="F67" s="754"/>
      <c r="G67" s="754"/>
      <c r="H67" s="754"/>
      <c r="I67" s="754"/>
      <c r="J67" s="754"/>
      <c r="K67" s="754"/>
      <c r="L67" s="754"/>
      <c r="M67" s="754"/>
      <c r="N67" s="754"/>
      <c r="O67" s="754"/>
      <c r="P67" s="754"/>
      <c r="Q67" s="755"/>
    </row>
    <row r="69" spans="2:17">
      <c r="B69" s="906" t="s">
        <v>4338</v>
      </c>
      <c r="C69" s="907"/>
      <c r="D69" s="907"/>
      <c r="E69" s="907"/>
      <c r="F69" s="907"/>
      <c r="G69" s="907"/>
      <c r="H69" s="907"/>
      <c r="I69" s="907"/>
      <c r="J69" s="907"/>
      <c r="K69" s="907"/>
      <c r="L69" s="911"/>
      <c r="M69" s="911"/>
      <c r="N69" s="911"/>
      <c r="O69" s="911"/>
      <c r="P69" s="911"/>
      <c r="Q69" s="912"/>
    </row>
    <row r="70" spans="2:17" ht="4.5" customHeight="1">
      <c r="B70" s="836"/>
      <c r="C70" s="759"/>
      <c r="D70" s="745"/>
      <c r="E70" s="734"/>
      <c r="F70" s="734"/>
      <c r="G70" s="734"/>
      <c r="H70" s="734"/>
      <c r="I70" s="738"/>
      <c r="J70" s="154"/>
      <c r="K70" s="837"/>
      <c r="L70" s="440"/>
      <c r="M70" s="440"/>
      <c r="N70" s="440"/>
      <c r="O70" s="440"/>
      <c r="P70" s="440"/>
    </row>
    <row r="71" spans="2:17">
      <c r="B71" s="729">
        <f>'F1'!$K$17</f>
        <v>0</v>
      </c>
      <c r="C71" s="730"/>
      <c r="D71" s="730"/>
      <c r="E71" s="730"/>
      <c r="F71" s="730"/>
      <c r="G71" s="730"/>
      <c r="H71" s="730"/>
      <c r="I71" s="730"/>
      <c r="J71" s="730"/>
      <c r="K71" s="730"/>
      <c r="L71" s="877"/>
      <c r="M71" s="877"/>
      <c r="N71" s="877"/>
      <c r="O71" s="877"/>
      <c r="P71" s="877"/>
      <c r="Q71" s="905"/>
    </row>
    <row r="73" spans="2:17">
      <c r="Q73" s="904" t="s">
        <v>5434</v>
      </c>
    </row>
  </sheetData>
  <sheetProtection password="99F3" sheet="1" objects="1" scenarios="1" formatCells="0" formatColumns="0" formatRows="0"/>
  <phoneticPr fontId="0" type="noConversion"/>
  <printOptions horizontalCentered="1" verticalCentered="1"/>
  <pageMargins left="0.43307086614173229" right="0.74803149606299213" top="0.98425196850393704" bottom="0.98425196850393704" header="0.51181102362204722" footer="0.51181102362204722"/>
  <pageSetup paperSize="9" scale="4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syncVertical="1" syncRef="A1" transitionEvaluation="1" codeName="Sheet34">
    <pageSetUpPr fitToPage="1"/>
  </sheetPr>
  <dimension ref="B2:H79"/>
  <sheetViews>
    <sheetView showGridLines="0" zoomScale="75" zoomScaleNormal="75" workbookViewId="0">
      <selection activeCell="L26" sqref="L26"/>
    </sheetView>
  </sheetViews>
  <sheetFormatPr defaultColWidth="9.42578125" defaultRowHeight="12.75"/>
  <cols>
    <col min="1" max="1" width="1.7109375" style="4" customWidth="1"/>
    <col min="2" max="2" width="2.140625" style="4" customWidth="1"/>
    <col min="3" max="3" width="25.140625" style="4" customWidth="1"/>
    <col min="4" max="4" width="14.5703125" style="4" customWidth="1"/>
    <col min="5" max="5" width="25.42578125" style="4" customWidth="1"/>
    <col min="6" max="6" width="17.7109375" style="4" customWidth="1"/>
    <col min="7" max="7" width="7.7109375" style="4" customWidth="1"/>
    <col min="8" max="8" width="2.28515625" style="4" customWidth="1"/>
    <col min="9" max="9" width="2" style="4" customWidth="1"/>
    <col min="10" max="16384" width="9.42578125" style="4"/>
  </cols>
  <sheetData>
    <row r="2" spans="2:8" ht="10.5" customHeight="1">
      <c r="B2" s="11"/>
      <c r="C2" s="17"/>
      <c r="D2" s="17"/>
      <c r="E2" s="17"/>
      <c r="F2" s="17"/>
      <c r="G2" s="17"/>
      <c r="H2" s="12"/>
    </row>
    <row r="3" spans="2:8" ht="13.5" customHeight="1">
      <c r="B3" s="6"/>
      <c r="C3" s="2084" t="s">
        <v>798</v>
      </c>
      <c r="D3" s="2085"/>
      <c r="E3" s="2085"/>
      <c r="F3" s="2085"/>
      <c r="G3" s="2086"/>
      <c r="H3" s="19"/>
    </row>
    <row r="4" spans="2:8" ht="13.5" customHeight="1">
      <c r="B4" s="6"/>
      <c r="C4" s="2089" t="s">
        <v>3781</v>
      </c>
      <c r="D4" s="2090"/>
      <c r="E4" s="2090"/>
      <c r="F4" s="2090"/>
      <c r="G4" s="2091"/>
      <c r="H4" s="20"/>
    </row>
    <row r="5" spans="2:8" ht="8.25" customHeight="1">
      <c r="B5" s="6"/>
      <c r="C5" s="21"/>
      <c r="D5" s="22"/>
      <c r="E5" s="5"/>
      <c r="F5" s="5"/>
      <c r="G5" s="5"/>
      <c r="H5" s="13"/>
    </row>
    <row r="6" spans="2:8" ht="12.75" customHeight="1">
      <c r="B6" s="6"/>
      <c r="C6" s="21"/>
      <c r="D6" s="22"/>
      <c r="E6" s="5"/>
      <c r="F6" s="5"/>
      <c r="G6" s="787" t="s">
        <v>2487</v>
      </c>
      <c r="H6" s="13"/>
    </row>
    <row r="7" spans="2:8" ht="12" customHeight="1">
      <c r="B7" s="6"/>
      <c r="C7" s="2087" t="s">
        <v>951</v>
      </c>
      <c r="D7" s="2088"/>
      <c r="E7" s="363" t="s">
        <v>5451</v>
      </c>
      <c r="F7" s="2071" t="s">
        <v>3102</v>
      </c>
      <c r="G7" s="2072"/>
      <c r="H7" s="19"/>
    </row>
    <row r="8" spans="2:8" ht="11.1" customHeight="1">
      <c r="B8" s="6"/>
      <c r="C8" s="2092"/>
      <c r="D8" s="2093"/>
      <c r="E8" s="1154"/>
      <c r="F8" s="2078"/>
      <c r="G8" s="2079"/>
      <c r="H8" s="13"/>
    </row>
    <row r="9" spans="2:8" ht="11.1" customHeight="1">
      <c r="B9" s="6"/>
      <c r="C9" s="2082"/>
      <c r="D9" s="2083"/>
      <c r="E9" s="1155"/>
      <c r="F9" s="2076"/>
      <c r="G9" s="2077"/>
      <c r="H9" s="13"/>
    </row>
    <row r="10" spans="2:8" ht="11.1" customHeight="1">
      <c r="B10" s="6"/>
      <c r="C10" s="2082"/>
      <c r="D10" s="2083"/>
      <c r="E10" s="1155"/>
      <c r="F10" s="2076"/>
      <c r="G10" s="2077"/>
      <c r="H10" s="13"/>
    </row>
    <row r="11" spans="2:8" ht="11.1" customHeight="1">
      <c r="B11" s="6"/>
      <c r="C11" s="2082"/>
      <c r="D11" s="2083"/>
      <c r="E11" s="1155"/>
      <c r="F11" s="2076"/>
      <c r="G11" s="2077"/>
      <c r="H11" s="13"/>
    </row>
    <row r="12" spans="2:8" ht="11.1" customHeight="1">
      <c r="B12" s="6"/>
      <c r="C12" s="2082"/>
      <c r="D12" s="2083"/>
      <c r="E12" s="1155"/>
      <c r="F12" s="2076"/>
      <c r="G12" s="2077"/>
      <c r="H12" s="13"/>
    </row>
    <row r="13" spans="2:8" ht="11.1" customHeight="1">
      <c r="B13" s="6"/>
      <c r="C13" s="2082"/>
      <c r="D13" s="2083"/>
      <c r="E13" s="1155"/>
      <c r="F13" s="2076"/>
      <c r="G13" s="2077"/>
      <c r="H13" s="13"/>
    </row>
    <row r="14" spans="2:8" ht="11.1" customHeight="1">
      <c r="B14" s="6"/>
      <c r="C14" s="2082"/>
      <c r="D14" s="2083"/>
      <c r="E14" s="1155"/>
      <c r="F14" s="2076"/>
      <c r="G14" s="2077"/>
      <c r="H14" s="13"/>
    </row>
    <row r="15" spans="2:8" ht="11.1" customHeight="1">
      <c r="B15" s="6"/>
      <c r="C15" s="2082"/>
      <c r="D15" s="2083"/>
      <c r="E15" s="1155"/>
      <c r="F15" s="2076"/>
      <c r="G15" s="2077"/>
      <c r="H15" s="13"/>
    </row>
    <row r="16" spans="2:8" ht="11.1" customHeight="1">
      <c r="B16" s="6"/>
      <c r="C16" s="2082"/>
      <c r="D16" s="2083"/>
      <c r="E16" s="1155"/>
      <c r="F16" s="2076"/>
      <c r="G16" s="2077"/>
      <c r="H16" s="13"/>
    </row>
    <row r="17" spans="2:8" ht="11.1" customHeight="1">
      <c r="B17" s="6"/>
      <c r="C17" s="2098"/>
      <c r="D17" s="2099"/>
      <c r="E17" s="1156"/>
      <c r="F17" s="2067"/>
      <c r="G17" s="2068"/>
      <c r="H17" s="13"/>
    </row>
    <row r="18" spans="2:8">
      <c r="B18" s="6"/>
      <c r="C18" s="618" t="s">
        <v>952</v>
      </c>
      <c r="D18" s="5"/>
      <c r="E18" s="5"/>
      <c r="F18" s="5"/>
      <c r="G18" s="5"/>
      <c r="H18" s="13"/>
    </row>
    <row r="19" spans="2:8" ht="11.25" customHeight="1">
      <c r="B19" s="6"/>
      <c r="C19" s="7"/>
      <c r="D19" s="5"/>
      <c r="E19" s="5"/>
      <c r="F19" s="5"/>
      <c r="G19" s="5"/>
      <c r="H19" s="13"/>
    </row>
    <row r="20" spans="2:8" ht="34.5" customHeight="1">
      <c r="B20" s="6"/>
      <c r="C20" s="2073" t="s">
        <v>799</v>
      </c>
      <c r="D20" s="2074"/>
      <c r="E20" s="2074"/>
      <c r="F20" s="2074"/>
      <c r="G20" s="2075"/>
      <c r="H20" s="23"/>
    </row>
    <row r="21" spans="2:8" ht="16.5" customHeight="1">
      <c r="B21" s="6"/>
      <c r="C21" s="2089" t="s">
        <v>3782</v>
      </c>
      <c r="D21" s="2090"/>
      <c r="E21" s="2090"/>
      <c r="F21" s="2090"/>
      <c r="G21" s="2091"/>
      <c r="H21" s="24"/>
    </row>
    <row r="22" spans="2:8" s="579" customFormat="1">
      <c r="B22" s="613"/>
      <c r="C22" s="578"/>
      <c r="D22" s="578"/>
      <c r="E22" s="578"/>
      <c r="F22" s="578"/>
      <c r="G22" s="578"/>
      <c r="H22" s="614"/>
    </row>
    <row r="23" spans="2:8" ht="12" customHeight="1">
      <c r="B23" s="6"/>
      <c r="C23" s="9"/>
      <c r="D23" s="9"/>
      <c r="E23" s="8"/>
      <c r="F23" s="21"/>
      <c r="G23" s="787" t="s">
        <v>2487</v>
      </c>
      <c r="H23" s="24"/>
    </row>
    <row r="24" spans="2:8" ht="13.5" customHeight="1">
      <c r="B24" s="6"/>
      <c r="C24" s="2096"/>
      <c r="D24" s="2097"/>
      <c r="E24" s="349" t="s">
        <v>5448</v>
      </c>
      <c r="F24" s="351" t="s">
        <v>5449</v>
      </c>
      <c r="G24" s="352"/>
      <c r="H24" s="19"/>
    </row>
    <row r="25" spans="2:8" ht="11.1" customHeight="1">
      <c r="B25" s="6"/>
      <c r="C25" s="347" t="s">
        <v>959</v>
      </c>
      <c r="D25" s="348"/>
      <c r="E25" s="350" t="s">
        <v>5452</v>
      </c>
      <c r="F25" s="348" t="s">
        <v>5450</v>
      </c>
      <c r="G25" s="353"/>
      <c r="H25" s="13"/>
    </row>
    <row r="26" spans="2:8" ht="11.1" customHeight="1">
      <c r="B26" s="6"/>
      <c r="C26" s="2082"/>
      <c r="D26" s="2083"/>
      <c r="E26" s="1154"/>
      <c r="F26" s="2094"/>
      <c r="G26" s="2095"/>
      <c r="H26" s="13"/>
    </row>
    <row r="27" spans="2:8" ht="11.1" customHeight="1">
      <c r="B27" s="6"/>
      <c r="C27" s="2082"/>
      <c r="D27" s="2083"/>
      <c r="E27" s="1155"/>
      <c r="F27" s="2094"/>
      <c r="G27" s="2095"/>
      <c r="H27" s="13"/>
    </row>
    <row r="28" spans="2:8" ht="11.1" customHeight="1">
      <c r="B28" s="6"/>
      <c r="C28" s="2082"/>
      <c r="D28" s="2083"/>
      <c r="E28" s="1155"/>
      <c r="F28" s="2094"/>
      <c r="G28" s="2095"/>
      <c r="H28" s="13"/>
    </row>
    <row r="29" spans="2:8" ht="11.1" customHeight="1">
      <c r="B29" s="6"/>
      <c r="C29" s="2082"/>
      <c r="D29" s="2083"/>
      <c r="E29" s="1155"/>
      <c r="F29" s="2094"/>
      <c r="G29" s="2095"/>
      <c r="H29" s="13"/>
    </row>
    <row r="30" spans="2:8" ht="11.1" customHeight="1">
      <c r="B30" s="6"/>
      <c r="C30" s="2082"/>
      <c r="D30" s="2083"/>
      <c r="E30" s="1155"/>
      <c r="F30" s="2094"/>
      <c r="G30" s="2095"/>
      <c r="H30" s="13"/>
    </row>
    <row r="31" spans="2:8" ht="11.1" customHeight="1">
      <c r="B31" s="6"/>
      <c r="C31" s="2082"/>
      <c r="D31" s="2083"/>
      <c r="E31" s="1155"/>
      <c r="F31" s="2094"/>
      <c r="G31" s="2095"/>
      <c r="H31" s="13"/>
    </row>
    <row r="32" spans="2:8" ht="11.1" customHeight="1">
      <c r="B32" s="6"/>
      <c r="C32" s="2082"/>
      <c r="D32" s="2083"/>
      <c r="E32" s="1155"/>
      <c r="F32" s="2094"/>
      <c r="G32" s="2095"/>
      <c r="H32" s="13"/>
    </row>
    <row r="33" spans="2:8" ht="11.1" customHeight="1">
      <c r="B33" s="6"/>
      <c r="C33" s="2082"/>
      <c r="D33" s="2083"/>
      <c r="E33" s="1155"/>
      <c r="F33" s="2094"/>
      <c r="G33" s="2095"/>
      <c r="H33" s="13"/>
    </row>
    <row r="34" spans="2:8" ht="11.1" customHeight="1">
      <c r="B34" s="6"/>
      <c r="C34" s="2082"/>
      <c r="D34" s="2083"/>
      <c r="E34" s="1155"/>
      <c r="F34" s="2094"/>
      <c r="G34" s="2095"/>
      <c r="H34" s="13"/>
    </row>
    <row r="35" spans="2:8">
      <c r="B35" s="6"/>
      <c r="C35" s="2098"/>
      <c r="D35" s="2099"/>
      <c r="E35" s="1156"/>
      <c r="F35" s="2105"/>
      <c r="G35" s="2106"/>
      <c r="H35" s="13"/>
    </row>
    <row r="36" spans="2:8" ht="18" customHeight="1">
      <c r="B36" s="6"/>
      <c r="C36" s="618" t="s">
        <v>952</v>
      </c>
      <c r="D36" s="5"/>
      <c r="E36" s="5"/>
      <c r="F36" s="5"/>
      <c r="G36" s="5"/>
      <c r="H36" s="13"/>
    </row>
    <row r="37" spans="2:8" ht="13.5" customHeight="1">
      <c r="B37" s="6"/>
      <c r="C37" s="5"/>
      <c r="D37" s="5"/>
      <c r="E37" s="5"/>
      <c r="F37" s="5"/>
      <c r="G37" s="5"/>
      <c r="H37" s="26"/>
    </row>
    <row r="38" spans="2:8" ht="13.5" customHeight="1">
      <c r="B38" s="6"/>
      <c r="C38" s="2100" t="s">
        <v>800</v>
      </c>
      <c r="D38" s="2101"/>
      <c r="E38" s="2101"/>
      <c r="F38" s="2101"/>
      <c r="G38" s="2102"/>
      <c r="H38" s="25"/>
    </row>
    <row r="39" spans="2:8" ht="13.5" customHeight="1">
      <c r="B39" s="6"/>
      <c r="C39" s="2089" t="s">
        <v>3783</v>
      </c>
      <c r="D39" s="2090"/>
      <c r="E39" s="2090"/>
      <c r="F39" s="2090"/>
      <c r="G39" s="2091"/>
      <c r="H39" s="25"/>
    </row>
    <row r="40" spans="2:8" ht="7.5" customHeight="1">
      <c r="B40" s="6"/>
      <c r="C40" s="578"/>
      <c r="D40" s="578"/>
      <c r="E40" s="578"/>
      <c r="F40" s="578"/>
      <c r="G40" s="578"/>
      <c r="H40" s="25"/>
    </row>
    <row r="41" spans="2:8" ht="12" customHeight="1">
      <c r="B41" s="6"/>
      <c r="C41" s="311"/>
      <c r="D41" s="311"/>
      <c r="E41" s="311"/>
      <c r="F41" s="311"/>
      <c r="G41" s="787" t="s">
        <v>2487</v>
      </c>
      <c r="H41" s="346"/>
    </row>
    <row r="42" spans="2:8" ht="26.25" customHeight="1">
      <c r="B42" s="6"/>
      <c r="C42" s="2103" t="s">
        <v>953</v>
      </c>
      <c r="D42" s="2104"/>
      <c r="E42" s="10" t="s">
        <v>954</v>
      </c>
      <c r="F42" s="2080" t="s">
        <v>958</v>
      </c>
      <c r="G42" s="2081"/>
      <c r="H42" s="16"/>
    </row>
    <row r="43" spans="2:8" ht="11.1" customHeight="1">
      <c r="B43" s="6"/>
      <c r="C43" s="2082"/>
      <c r="D43" s="2083"/>
      <c r="E43" s="1224"/>
      <c r="F43" s="2078"/>
      <c r="G43" s="2079"/>
      <c r="H43" s="16"/>
    </row>
    <row r="44" spans="2:8" ht="11.1" customHeight="1">
      <c r="B44" s="6"/>
      <c r="C44" s="2082"/>
      <c r="D44" s="2083"/>
      <c r="E44" s="1225"/>
      <c r="F44" s="2076"/>
      <c r="G44" s="2077"/>
      <c r="H44" s="16"/>
    </row>
    <row r="45" spans="2:8" ht="11.1" customHeight="1">
      <c r="B45" s="6"/>
      <c r="C45" s="2082"/>
      <c r="D45" s="2083"/>
      <c r="E45" s="1225"/>
      <c r="F45" s="2076"/>
      <c r="G45" s="2077"/>
      <c r="H45" s="16"/>
    </row>
    <row r="46" spans="2:8" ht="11.1" customHeight="1">
      <c r="B46" s="6"/>
      <c r="C46" s="2082"/>
      <c r="D46" s="2083"/>
      <c r="E46" s="1225"/>
      <c r="F46" s="2076"/>
      <c r="G46" s="2077"/>
      <c r="H46" s="16"/>
    </row>
    <row r="47" spans="2:8" ht="11.1" customHeight="1">
      <c r="B47" s="6"/>
      <c r="C47" s="2082"/>
      <c r="D47" s="2083"/>
      <c r="E47" s="1225"/>
      <c r="F47" s="2076"/>
      <c r="G47" s="2077"/>
      <c r="H47" s="16"/>
    </row>
    <row r="48" spans="2:8" ht="11.1" customHeight="1">
      <c r="B48" s="6"/>
      <c r="C48" s="2082"/>
      <c r="D48" s="2083"/>
      <c r="E48" s="1225"/>
      <c r="F48" s="2076"/>
      <c r="G48" s="2077"/>
      <c r="H48" s="16"/>
    </row>
    <row r="49" spans="2:8" ht="11.1" customHeight="1">
      <c r="B49" s="6"/>
      <c r="C49" s="2082"/>
      <c r="D49" s="2083"/>
      <c r="E49" s="1225"/>
      <c r="F49" s="2076"/>
      <c r="G49" s="2077"/>
      <c r="H49" s="16"/>
    </row>
    <row r="50" spans="2:8" ht="11.1" customHeight="1">
      <c r="B50" s="6"/>
      <c r="C50" s="2082"/>
      <c r="D50" s="2083"/>
      <c r="E50" s="1225"/>
      <c r="F50" s="2076"/>
      <c r="G50" s="2077"/>
      <c r="H50" s="16"/>
    </row>
    <row r="51" spans="2:8">
      <c r="B51" s="6"/>
      <c r="C51" s="2082"/>
      <c r="D51" s="2083"/>
      <c r="E51" s="1225"/>
      <c r="F51" s="2076"/>
      <c r="G51" s="2077"/>
      <c r="H51" s="13"/>
    </row>
    <row r="52" spans="2:8">
      <c r="B52" s="6"/>
      <c r="C52" s="2069"/>
      <c r="D52" s="2070"/>
      <c r="E52" s="1226"/>
      <c r="F52" s="2067"/>
      <c r="G52" s="2068"/>
      <c r="H52" s="13"/>
    </row>
    <row r="53" spans="2:8">
      <c r="B53" s="6"/>
      <c r="C53" s="5"/>
      <c r="D53" s="5"/>
      <c r="E53" s="5"/>
      <c r="F53" s="5"/>
      <c r="G53" s="5"/>
      <c r="H53" s="13"/>
    </row>
    <row r="54" spans="2:8">
      <c r="B54" s="6"/>
      <c r="C54" s="5"/>
      <c r="D54" s="5"/>
      <c r="E54" s="5"/>
      <c r="F54" s="5"/>
      <c r="G54" s="5"/>
      <c r="H54" s="13"/>
    </row>
    <row r="55" spans="2:8">
      <c r="B55" s="6"/>
      <c r="C55" s="5"/>
      <c r="D55" s="5"/>
      <c r="E55" s="5"/>
      <c r="F55" s="5"/>
      <c r="G55" s="5"/>
      <c r="H55" s="13"/>
    </row>
    <row r="56" spans="2:8">
      <c r="B56" s="6"/>
      <c r="C56" s="5"/>
      <c r="D56" s="5"/>
      <c r="E56" s="5"/>
      <c r="F56" s="5"/>
      <c r="G56" s="5"/>
      <c r="H56" s="13"/>
    </row>
    <row r="57" spans="2:8">
      <c r="B57" s="6"/>
      <c r="C57" s="5"/>
      <c r="D57" s="5"/>
      <c r="E57" s="5"/>
      <c r="F57" s="5"/>
      <c r="G57" s="5"/>
      <c r="H57" s="13"/>
    </row>
    <row r="58" spans="2:8">
      <c r="B58" s="6"/>
      <c r="C58" s="5"/>
      <c r="D58" s="5"/>
      <c r="E58" s="5"/>
      <c r="F58" s="5"/>
      <c r="G58" s="5"/>
      <c r="H58" s="13"/>
    </row>
    <row r="59" spans="2:8">
      <c r="B59" s="6"/>
      <c r="C59" s="5"/>
      <c r="D59" s="5"/>
      <c r="E59" s="5"/>
      <c r="F59" s="5"/>
      <c r="G59" s="5"/>
      <c r="H59" s="13"/>
    </row>
    <row r="60" spans="2:8">
      <c r="B60" s="6"/>
      <c r="C60" s="5"/>
      <c r="D60" s="5"/>
      <c r="E60" s="5"/>
      <c r="F60" s="5"/>
      <c r="G60" s="5"/>
      <c r="H60" s="13"/>
    </row>
    <row r="61" spans="2:8">
      <c r="B61" s="6"/>
      <c r="C61" s="5"/>
      <c r="D61" s="5"/>
      <c r="E61" s="5"/>
      <c r="F61" s="5"/>
      <c r="G61" s="5"/>
      <c r="H61" s="13"/>
    </row>
    <row r="62" spans="2:8">
      <c r="B62" s="6"/>
      <c r="C62" s="5"/>
      <c r="D62" s="5"/>
      <c r="E62" s="5"/>
      <c r="F62" s="5"/>
      <c r="G62" s="5"/>
      <c r="H62" s="13"/>
    </row>
    <row r="63" spans="2:8">
      <c r="B63" s="6"/>
      <c r="C63" s="5"/>
      <c r="D63" s="5"/>
      <c r="E63" s="5"/>
      <c r="F63" s="5"/>
      <c r="G63" s="5"/>
      <c r="H63" s="13"/>
    </row>
    <row r="64" spans="2:8">
      <c r="B64" s="6"/>
      <c r="C64" s="5"/>
      <c r="D64" s="5"/>
      <c r="E64" s="5"/>
      <c r="F64" s="5"/>
      <c r="G64" s="5"/>
      <c r="H64" s="13"/>
    </row>
    <row r="65" spans="2:8">
      <c r="B65" s="6"/>
      <c r="C65" s="5"/>
      <c r="D65" s="5"/>
      <c r="E65" s="5"/>
      <c r="F65" s="5"/>
      <c r="G65" s="5"/>
      <c r="H65" s="13"/>
    </row>
    <row r="66" spans="2:8">
      <c r="B66" s="6"/>
      <c r="C66" s="5"/>
      <c r="D66" s="5"/>
      <c r="E66" s="5"/>
      <c r="F66" s="5"/>
      <c r="G66" s="5"/>
      <c r="H66" s="13"/>
    </row>
    <row r="67" spans="2:8">
      <c r="B67" s="6"/>
      <c r="C67" s="5"/>
      <c r="D67" s="5"/>
      <c r="E67" s="5"/>
      <c r="F67" s="5"/>
      <c r="G67" s="5"/>
      <c r="H67" s="13"/>
    </row>
    <row r="68" spans="2:8">
      <c r="B68" s="6"/>
      <c r="C68" s="5"/>
      <c r="D68" s="5"/>
      <c r="E68" s="5"/>
      <c r="F68" s="5"/>
      <c r="G68" s="5"/>
      <c r="H68" s="13"/>
    </row>
    <row r="69" spans="2:8">
      <c r="B69" s="6"/>
      <c r="C69" s="5"/>
      <c r="D69" s="5"/>
      <c r="E69" s="5"/>
      <c r="F69" s="5"/>
      <c r="G69" s="5"/>
      <c r="H69" s="13"/>
    </row>
    <row r="70" spans="2:8">
      <c r="B70" s="6"/>
      <c r="C70" s="5"/>
      <c r="D70" s="5"/>
      <c r="E70" s="5"/>
      <c r="F70" s="5"/>
      <c r="G70" s="5"/>
      <c r="H70" s="13"/>
    </row>
    <row r="71" spans="2:8">
      <c r="B71" s="6"/>
      <c r="C71" s="5"/>
      <c r="D71" s="5"/>
      <c r="E71" s="5"/>
      <c r="F71" s="5"/>
      <c r="G71" s="5"/>
      <c r="H71" s="13"/>
    </row>
    <row r="72" spans="2:8">
      <c r="B72" s="6"/>
      <c r="C72" s="5"/>
      <c r="D72" s="5"/>
      <c r="E72" s="5"/>
      <c r="F72" s="5"/>
      <c r="G72" s="5"/>
      <c r="H72" s="13"/>
    </row>
    <row r="73" spans="2:8">
      <c r="B73" s="14"/>
      <c r="C73" s="18"/>
      <c r="D73" s="18"/>
      <c r="E73" s="18"/>
      <c r="F73" s="18"/>
      <c r="G73" s="18"/>
      <c r="H73" s="15"/>
    </row>
    <row r="75" spans="2:8">
      <c r="B75" s="906" t="s">
        <v>4338</v>
      </c>
      <c r="C75" s="907"/>
      <c r="D75" s="907"/>
      <c r="E75" s="907"/>
      <c r="F75" s="907"/>
      <c r="G75" s="907"/>
      <c r="H75" s="908"/>
    </row>
    <row r="76" spans="2:8" ht="6.75" customHeight="1">
      <c r="B76" s="836"/>
      <c r="C76" s="759"/>
      <c r="D76" s="745"/>
      <c r="E76" s="734"/>
      <c r="F76" s="734"/>
      <c r="G76" s="734"/>
      <c r="H76" s="734"/>
    </row>
    <row r="77" spans="2:8">
      <c r="B77" s="729">
        <f>'F1'!$K$17</f>
        <v>0</v>
      </c>
      <c r="C77" s="730"/>
      <c r="D77" s="730"/>
      <c r="E77" s="730"/>
      <c r="F77" s="730"/>
      <c r="G77" s="730"/>
      <c r="H77" s="731"/>
    </row>
    <row r="79" spans="2:8">
      <c r="H79" s="27" t="s">
        <v>5435</v>
      </c>
    </row>
  </sheetData>
  <sheetProtection password="99F3" sheet="1" formatCells="0" formatColumns="0" formatRows="0"/>
  <mergeCells count="71">
    <mergeCell ref="C35:D35"/>
    <mergeCell ref="F32:G32"/>
    <mergeCell ref="F33:G33"/>
    <mergeCell ref="F34:G34"/>
    <mergeCell ref="F35:G35"/>
    <mergeCell ref="C32:D32"/>
    <mergeCell ref="C33:D33"/>
    <mergeCell ref="C48:D48"/>
    <mergeCell ref="C49:D49"/>
    <mergeCell ref="C50:D50"/>
    <mergeCell ref="C51:D51"/>
    <mergeCell ref="C28:D28"/>
    <mergeCell ref="C29:D29"/>
    <mergeCell ref="C30:D30"/>
    <mergeCell ref="C31:D31"/>
    <mergeCell ref="C43:D43"/>
    <mergeCell ref="C34:D34"/>
    <mergeCell ref="C38:G38"/>
    <mergeCell ref="F46:G46"/>
    <mergeCell ref="C39:G39"/>
    <mergeCell ref="F47:G47"/>
    <mergeCell ref="F44:G44"/>
    <mergeCell ref="C42:D42"/>
    <mergeCell ref="F28:G28"/>
    <mergeCell ref="F29:G29"/>
    <mergeCell ref="F30:G30"/>
    <mergeCell ref="F31:G31"/>
    <mergeCell ref="F16:G16"/>
    <mergeCell ref="F17:G17"/>
    <mergeCell ref="C21:G21"/>
    <mergeCell ref="C24:D24"/>
    <mergeCell ref="C27:D27"/>
    <mergeCell ref="C26:D26"/>
    <mergeCell ref="F27:G27"/>
    <mergeCell ref="F26:G26"/>
    <mergeCell ref="C16:D16"/>
    <mergeCell ref="C17:D17"/>
    <mergeCell ref="F13:G13"/>
    <mergeCell ref="F14:G14"/>
    <mergeCell ref="F15:G15"/>
    <mergeCell ref="C10:D10"/>
    <mergeCell ref="C11:D11"/>
    <mergeCell ref="C12:D12"/>
    <mergeCell ref="C13:D13"/>
    <mergeCell ref="C15:D15"/>
    <mergeCell ref="F10:G10"/>
    <mergeCell ref="F11:G11"/>
    <mergeCell ref="F12:G12"/>
    <mergeCell ref="C3:G3"/>
    <mergeCell ref="C7:D7"/>
    <mergeCell ref="C4:G4"/>
    <mergeCell ref="C8:D8"/>
    <mergeCell ref="C9:D9"/>
    <mergeCell ref="F8:G8"/>
    <mergeCell ref="F9:G9"/>
    <mergeCell ref="F52:G52"/>
    <mergeCell ref="C52:D52"/>
    <mergeCell ref="F7:G7"/>
    <mergeCell ref="C20:G20"/>
    <mergeCell ref="F48:G48"/>
    <mergeCell ref="F49:G49"/>
    <mergeCell ref="F50:G50"/>
    <mergeCell ref="F51:G51"/>
    <mergeCell ref="F45:G45"/>
    <mergeCell ref="F43:G43"/>
    <mergeCell ref="F42:G42"/>
    <mergeCell ref="C44:D44"/>
    <mergeCell ref="C45:D45"/>
    <mergeCell ref="C46:D46"/>
    <mergeCell ref="C47:D47"/>
    <mergeCell ref="C14:D14"/>
  </mergeCells>
  <phoneticPr fontId="0" type="noConversion"/>
  <dataValidations count="1">
    <dataValidation type="list" allowBlank="1" showInputMessage="1" showErrorMessage="1" sqref="E8:E17 E26:E35" xr:uid="{00000000-0002-0000-2A00-000000000000}">
      <formula1>Concelhos</formula1>
    </dataValidation>
  </dataValidations>
  <printOptions horizontalCentered="1" verticalCentered="1" gridLinesSet="0"/>
  <pageMargins left="0.51181102362204722" right="0.31496062992125984" top="1.0236220472440944" bottom="0.9055118110236221" header="0.6692913385826772" footer="0.70866141732283472"/>
  <pageSetup paperSize="9" scale="72" orientation="portrait" horizontalDpi="180" verticalDpi="4294967292"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35"/>
  <dimension ref="A2:H7"/>
  <sheetViews>
    <sheetView showGridLines="0" zoomScaleNormal="100" zoomScaleSheetLayoutView="75" workbookViewId="0">
      <selection activeCell="M34" sqref="M34"/>
    </sheetView>
  </sheetViews>
  <sheetFormatPr defaultRowHeight="12.75"/>
  <cols>
    <col min="5" max="5" width="18.5703125" customWidth="1"/>
  </cols>
  <sheetData>
    <row r="2" spans="1:8">
      <c r="A2" s="2107"/>
      <c r="B2" s="2107"/>
      <c r="C2" s="2107"/>
      <c r="D2" s="2107"/>
      <c r="E2" s="2107"/>
      <c r="F2" s="2107"/>
      <c r="G2" s="2107"/>
      <c r="H2" s="2107"/>
    </row>
    <row r="3" spans="1:8">
      <c r="A3" s="2107"/>
      <c r="B3" s="2107"/>
      <c r="C3" s="2107"/>
      <c r="D3" s="2107"/>
      <c r="E3" s="2107"/>
      <c r="F3" s="2107"/>
      <c r="G3" s="2107"/>
      <c r="H3" s="2107"/>
    </row>
    <row r="4" spans="1:8">
      <c r="A4" s="2107"/>
      <c r="B4" s="2107"/>
      <c r="C4" s="2107"/>
      <c r="D4" s="2107"/>
      <c r="E4" s="2107"/>
      <c r="F4" s="2107"/>
      <c r="G4" s="2107"/>
      <c r="H4" s="2107"/>
    </row>
    <row r="5" spans="1:8">
      <c r="A5" s="1218"/>
      <c r="B5" s="1218"/>
      <c r="C5" s="1218"/>
      <c r="D5" s="1218"/>
      <c r="E5" s="1218"/>
      <c r="F5" s="1218"/>
      <c r="G5" s="1218"/>
      <c r="H5" s="1218"/>
    </row>
    <row r="6" spans="1:8" ht="26.25" customHeight="1"/>
    <row r="7" spans="1:8" ht="39" customHeight="1"/>
  </sheetData>
  <sheetProtection password="99F3" sheet="1"/>
  <mergeCells count="1">
    <mergeCell ref="A2:H4"/>
  </mergeCells>
  <phoneticPr fontId="0" type="noConversion"/>
  <printOptions horizontalCentered="1" verticalCentered="1"/>
  <pageMargins left="0.74803149606299213" right="0.74803149606299213" top="0.98425196850393704" bottom="0.98425196850393704" header="0.51181102362204722" footer="0.51181102362204722"/>
  <pageSetup paperSize="9" scale="87" orientation="portrait" r:id="rId1"/>
  <headerFooter alignWithMargins="0">
    <oddFooter>&amp;LAnexo I&amp;RRequerimento Municipal</oddFooter>
  </headerFooter>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36">
    <pageSetUpPr fitToPage="1"/>
  </sheetPr>
  <dimension ref="B2:J88"/>
  <sheetViews>
    <sheetView showGridLines="0" view="pageBreakPreview" topLeftCell="A34" zoomScaleNormal="100" workbookViewId="0">
      <selection activeCell="I57" sqref="I57"/>
    </sheetView>
  </sheetViews>
  <sheetFormatPr defaultColWidth="9.140625" defaultRowHeight="14.25"/>
  <cols>
    <col min="1" max="1" width="1.28515625" style="364" customWidth="1"/>
    <col min="2" max="2" width="12" style="364" customWidth="1"/>
    <col min="3" max="3" width="9.140625" style="364"/>
    <col min="4" max="4" width="11.5703125" style="364" customWidth="1"/>
    <col min="5" max="5" width="9.140625" style="364"/>
    <col min="6" max="6" width="14.85546875" style="364" customWidth="1"/>
    <col min="7" max="7" width="30.140625" style="364" customWidth="1"/>
    <col min="8" max="8" width="9.140625" style="364"/>
    <col min="9" max="9" width="13.28515625" style="364" customWidth="1"/>
    <col min="10" max="10" width="9.140625" style="364"/>
    <col min="11" max="11" width="2.7109375" style="364" customWidth="1"/>
    <col min="12" max="16384" width="9.140625" style="364"/>
  </cols>
  <sheetData>
    <row r="2" spans="2:10" ht="24" customHeight="1">
      <c r="B2" s="708" t="s">
        <v>5462</v>
      </c>
      <c r="C2" s="709"/>
      <c r="D2" s="709"/>
      <c r="E2" s="709"/>
      <c r="F2" s="709"/>
      <c r="G2" s="709"/>
      <c r="H2" s="709"/>
      <c r="I2" s="709"/>
      <c r="J2" s="710"/>
    </row>
    <row r="10" spans="2:10" ht="21" customHeight="1">
      <c r="B10" s="726" t="s">
        <v>2843</v>
      </c>
      <c r="C10" s="726"/>
      <c r="D10" s="726"/>
      <c r="E10" s="726"/>
      <c r="F10" s="726"/>
      <c r="G10" s="726"/>
      <c r="H10" s="726"/>
    </row>
    <row r="12" spans="2:10" ht="15" customHeight="1">
      <c r="B12" s="2109" t="s">
        <v>2844</v>
      </c>
      <c r="C12" s="2109"/>
      <c r="D12" s="2109"/>
      <c r="E12" s="2109"/>
      <c r="F12" s="2109"/>
      <c r="G12" s="2109"/>
      <c r="H12" s="2109"/>
      <c r="I12" s="2109"/>
      <c r="J12" s="2109"/>
    </row>
    <row r="13" spans="2:10">
      <c r="B13" s="2109"/>
      <c r="C13" s="2109"/>
      <c r="D13" s="2109"/>
      <c r="E13" s="2109"/>
      <c r="F13" s="2109"/>
      <c r="G13" s="2109"/>
      <c r="H13" s="2109"/>
      <c r="I13" s="2109"/>
      <c r="J13" s="2109"/>
    </row>
    <row r="15" spans="2:10" ht="15" customHeight="1">
      <c r="B15" s="2110" t="s">
        <v>2845</v>
      </c>
      <c r="C15" s="2110"/>
      <c r="D15" s="2110"/>
      <c r="E15" s="2110"/>
      <c r="F15" s="2110"/>
      <c r="G15" s="2110"/>
      <c r="H15" s="2110"/>
      <c r="I15" s="2110"/>
      <c r="J15" s="2110"/>
    </row>
    <row r="16" spans="2:10">
      <c r="B16" s="2110"/>
      <c r="C16" s="2110"/>
      <c r="D16" s="2110"/>
      <c r="E16" s="2110"/>
      <c r="F16" s="2110"/>
      <c r="G16" s="2110"/>
      <c r="H16" s="2110"/>
      <c r="I16" s="2110"/>
      <c r="J16" s="2110"/>
    </row>
    <row r="17" spans="2:8">
      <c r="B17" s="927"/>
      <c r="C17" s="927"/>
      <c r="D17" s="927"/>
      <c r="E17" s="927"/>
      <c r="F17" s="927"/>
      <c r="G17" s="927"/>
    </row>
    <row r="18" spans="2:8" ht="15">
      <c r="B18" s="1294" t="s">
        <v>2846</v>
      </c>
      <c r="C18" s="927"/>
      <c r="D18" s="927"/>
      <c r="E18" s="927"/>
      <c r="F18" s="927"/>
      <c r="G18" s="927"/>
    </row>
    <row r="19" spans="2:8">
      <c r="B19" s="1295" t="s">
        <v>1234</v>
      </c>
      <c r="C19" s="927"/>
      <c r="D19" s="927"/>
      <c r="E19" s="927"/>
      <c r="F19" s="927"/>
      <c r="G19" s="927"/>
    </row>
    <row r="20" spans="2:8">
      <c r="B20" s="927"/>
      <c r="C20" s="927"/>
      <c r="D20" s="927"/>
      <c r="E20" s="927"/>
      <c r="F20" s="927"/>
      <c r="G20" s="927"/>
    </row>
    <row r="21" spans="2:8" ht="15">
      <c r="B21" s="365" t="s">
        <v>2847</v>
      </c>
    </row>
    <row r="22" spans="2:8">
      <c r="B22" s="366" t="s">
        <v>5458</v>
      </c>
    </row>
    <row r="23" spans="2:8">
      <c r="B23" s="927"/>
      <c r="C23" s="927"/>
      <c r="D23" s="927"/>
      <c r="E23" s="927"/>
      <c r="F23" s="927"/>
      <c r="G23" s="927"/>
    </row>
    <row r="24" spans="2:8" ht="15">
      <c r="B24" s="928" t="s">
        <v>325</v>
      </c>
      <c r="C24" s="927"/>
      <c r="D24" s="927"/>
      <c r="E24" s="927"/>
      <c r="F24" s="927"/>
      <c r="G24" s="927"/>
    </row>
    <row r="25" spans="2:8">
      <c r="B25" s="929" t="s">
        <v>2868</v>
      </c>
      <c r="C25" s="927"/>
      <c r="D25" s="927"/>
      <c r="E25" s="927"/>
      <c r="F25" s="927"/>
      <c r="G25" s="927"/>
    </row>
    <row r="26" spans="2:8">
      <c r="B26" s="929"/>
      <c r="C26" s="927"/>
      <c r="D26" s="927"/>
      <c r="E26" s="927"/>
      <c r="F26" s="927"/>
      <c r="G26" s="927"/>
    </row>
    <row r="27" spans="2:8" ht="15">
      <c r="B27" s="930" t="s">
        <v>326</v>
      </c>
      <c r="C27" s="927"/>
      <c r="D27" s="927"/>
      <c r="E27" s="927"/>
      <c r="F27" s="927"/>
      <c r="G27" s="927"/>
    </row>
    <row r="28" spans="2:8">
      <c r="B28" s="366"/>
    </row>
    <row r="29" spans="2:8" ht="15">
      <c r="B29" s="365" t="s">
        <v>327</v>
      </c>
    </row>
    <row r="30" spans="2:8" ht="15" hidden="1">
      <c r="B30" s="1294" t="s">
        <v>6163</v>
      </c>
    </row>
    <row r="31" spans="2:8" ht="9" hidden="1" customHeight="1">
      <c r="B31" s="365"/>
    </row>
    <row r="32" spans="2:8" ht="21" hidden="1" customHeight="1">
      <c r="B32" s="1296" t="s">
        <v>6164</v>
      </c>
      <c r="C32" s="726"/>
      <c r="D32" s="726"/>
      <c r="E32" s="726"/>
      <c r="F32" s="726"/>
      <c r="G32" s="726"/>
      <c r="H32" s="726"/>
    </row>
    <row r="33" spans="2:10" ht="13.5" hidden="1" customHeight="1">
      <c r="B33" s="1297" t="s">
        <v>776</v>
      </c>
      <c r="C33" s="726"/>
      <c r="D33" s="726"/>
      <c r="E33" s="726"/>
      <c r="F33" s="726"/>
      <c r="G33" s="726"/>
      <c r="H33" s="726"/>
    </row>
    <row r="35" spans="2:10" ht="14.25" customHeight="1">
      <c r="B35" s="2108" t="s">
        <v>328</v>
      </c>
      <c r="C35" s="2108"/>
      <c r="D35" s="2108"/>
      <c r="E35" s="2108"/>
      <c r="F35" s="2108"/>
      <c r="G35" s="2108"/>
      <c r="H35" s="2108"/>
      <c r="I35" s="2108"/>
      <c r="J35" s="926"/>
    </row>
    <row r="36" spans="2:10">
      <c r="B36" s="2108"/>
      <c r="C36" s="2108"/>
      <c r="D36" s="2108"/>
      <c r="E36" s="2108"/>
      <c r="F36" s="2108"/>
      <c r="G36" s="2108"/>
      <c r="H36" s="2108"/>
      <c r="I36" s="2108"/>
      <c r="J36" s="926"/>
    </row>
    <row r="37" spans="2:10">
      <c r="B37" s="2108"/>
      <c r="C37" s="2108"/>
      <c r="D37" s="2108"/>
      <c r="E37" s="2108"/>
      <c r="F37" s="2108"/>
      <c r="G37" s="2108"/>
      <c r="H37" s="2108"/>
      <c r="I37" s="2108"/>
      <c r="J37" s="926"/>
    </row>
    <row r="38" spans="2:10" ht="7.5" customHeight="1">
      <c r="B38" s="1289"/>
      <c r="C38" s="1289"/>
      <c r="D38" s="1289"/>
      <c r="E38" s="1289"/>
      <c r="F38" s="1289"/>
      <c r="G38" s="1289"/>
      <c r="H38" s="1289"/>
      <c r="I38" s="1289"/>
      <c r="J38" s="926"/>
    </row>
    <row r="39" spans="2:10" ht="30.75" customHeight="1">
      <c r="B39" s="2108" t="s">
        <v>329</v>
      </c>
      <c r="C39" s="2108"/>
      <c r="D39" s="2108"/>
      <c r="E39" s="2108"/>
      <c r="F39" s="2108"/>
      <c r="G39" s="2108"/>
      <c r="H39" s="2108"/>
      <c r="I39" s="2108"/>
      <c r="J39" s="1289"/>
    </row>
    <row r="40" spans="2:10" ht="15">
      <c r="B40" s="1289"/>
      <c r="C40" s="1289"/>
      <c r="D40" s="1289"/>
      <c r="E40" s="1289"/>
      <c r="F40" s="1289"/>
      <c r="G40" s="1289"/>
      <c r="H40" s="1289"/>
      <c r="I40" s="1289"/>
      <c r="J40" s="926"/>
    </row>
    <row r="41" spans="2:10" ht="15" thickBot="1">
      <c r="B41" s="926"/>
      <c r="C41" s="926"/>
      <c r="D41" s="926"/>
      <c r="E41" s="926"/>
      <c r="F41" s="926"/>
      <c r="G41" s="926"/>
      <c r="H41" s="926"/>
      <c r="I41" s="926"/>
      <c r="J41" s="926"/>
    </row>
    <row r="42" spans="2:10" ht="15.75" thickBot="1">
      <c r="B42" s="365" t="s">
        <v>5459</v>
      </c>
      <c r="C42" s="367"/>
      <c r="D42" s="367"/>
      <c r="E42" s="367"/>
      <c r="F42" s="367"/>
      <c r="G42" s="367"/>
      <c r="H42" s="368" t="s">
        <v>993</v>
      </c>
      <c r="I42" s="369"/>
    </row>
    <row r="44" spans="2:10">
      <c r="B44" s="494" t="s">
        <v>5195</v>
      </c>
    </row>
    <row r="45" spans="2:10">
      <c r="B45" s="723"/>
      <c r="C45" s="711"/>
      <c r="D45" s="711"/>
      <c r="E45" s="711"/>
      <c r="F45" s="711"/>
      <c r="G45" s="711"/>
      <c r="H45" s="711"/>
      <c r="I45" s="711"/>
      <c r="J45" s="712"/>
    </row>
    <row r="46" spans="2:10">
      <c r="B46" s="713"/>
      <c r="C46" s="714"/>
      <c r="D46" s="714"/>
      <c r="E46" s="714"/>
      <c r="F46" s="714"/>
      <c r="G46" s="714"/>
      <c r="H46" s="714"/>
      <c r="I46" s="714"/>
      <c r="J46" s="715"/>
    </row>
    <row r="47" spans="2:10" ht="15">
      <c r="B47" s="724" t="s">
        <v>5196</v>
      </c>
      <c r="D47" s="714"/>
      <c r="E47" s="714"/>
      <c r="F47" s="714"/>
      <c r="G47" s="714"/>
      <c r="H47" s="714"/>
      <c r="I47" s="714"/>
      <c r="J47" s="715"/>
    </row>
    <row r="48" spans="2:10">
      <c r="B48" s="713"/>
      <c r="C48" s="714"/>
      <c r="D48" s="714"/>
      <c r="E48" s="714"/>
      <c r="F48" s="714"/>
      <c r="G48" s="714"/>
      <c r="H48" s="714"/>
      <c r="I48" s="714"/>
      <c r="J48" s="715"/>
    </row>
    <row r="49" spans="2:10" ht="15">
      <c r="B49" s="724" t="s">
        <v>5198</v>
      </c>
      <c r="C49" s="714"/>
      <c r="D49" s="714"/>
      <c r="E49" s="714"/>
      <c r="F49" s="714"/>
      <c r="G49" s="714"/>
      <c r="H49" s="714"/>
      <c r="I49" s="714"/>
      <c r="J49" s="715"/>
    </row>
    <row r="50" spans="2:10">
      <c r="B50" s="713"/>
      <c r="C50" s="714"/>
      <c r="D50" s="714"/>
      <c r="E50" s="714"/>
      <c r="F50" s="714"/>
      <c r="G50" s="714"/>
      <c r="H50" s="714"/>
      <c r="I50" s="714"/>
      <c r="J50" s="715"/>
    </row>
    <row r="51" spans="2:10" ht="15">
      <c r="B51" s="724" t="s">
        <v>5199</v>
      </c>
      <c r="C51" s="714"/>
      <c r="D51" s="714"/>
      <c r="E51" s="714"/>
      <c r="F51" s="714"/>
      <c r="G51" s="714"/>
      <c r="H51" s="714"/>
      <c r="I51" s="714"/>
      <c r="J51" s="715"/>
    </row>
    <row r="52" spans="2:10" ht="15">
      <c r="B52" s="724"/>
      <c r="C52" s="714"/>
      <c r="D52" s="714"/>
      <c r="E52" s="714"/>
      <c r="F52" s="714"/>
      <c r="G52" s="714"/>
      <c r="H52" s="714"/>
      <c r="I52" s="714"/>
      <c r="J52" s="715"/>
    </row>
    <row r="53" spans="2:10" ht="15.75" thickBot="1">
      <c r="B53" s="724" t="s">
        <v>4329</v>
      </c>
      <c r="C53" s="714"/>
      <c r="D53" s="714"/>
      <c r="E53" s="714"/>
      <c r="F53" s="714"/>
      <c r="G53" s="714"/>
      <c r="H53" s="714"/>
      <c r="I53" s="714"/>
      <c r="J53" s="715"/>
    </row>
    <row r="54" spans="2:10" ht="15.75" thickBot="1">
      <c r="B54" s="713" t="s">
        <v>4337</v>
      </c>
      <c r="C54" s="714"/>
      <c r="D54" s="714"/>
      <c r="E54" s="714"/>
      <c r="F54" s="714"/>
      <c r="G54" s="365"/>
      <c r="H54" s="933" t="s">
        <v>4334</v>
      </c>
      <c r="I54" s="932"/>
      <c r="J54" s="715"/>
    </row>
    <row r="55" spans="2:10" ht="6.75" customHeight="1">
      <c r="B55" s="713"/>
      <c r="C55" s="714"/>
      <c r="D55" s="714"/>
      <c r="E55" s="714"/>
      <c r="F55" s="714"/>
      <c r="G55" s="714"/>
      <c r="H55" s="714"/>
      <c r="I55" s="714"/>
      <c r="J55" s="715"/>
    </row>
    <row r="56" spans="2:10">
      <c r="B56" s="934" t="s">
        <v>4330</v>
      </c>
      <c r="C56" s="714"/>
      <c r="D56" s="714"/>
      <c r="E56" s="714"/>
      <c r="F56" s="714"/>
      <c r="G56" s="714"/>
      <c r="H56" s="714"/>
      <c r="I56" s="714"/>
      <c r="J56" s="715"/>
    </row>
    <row r="57" spans="2:10" ht="6.75" customHeight="1">
      <c r="B57" s="713"/>
      <c r="C57" s="714"/>
      <c r="D57" s="714"/>
      <c r="E57" s="714"/>
      <c r="F57" s="714"/>
      <c r="G57" s="714"/>
      <c r="H57" s="714"/>
      <c r="I57" s="714"/>
      <c r="J57" s="715"/>
    </row>
    <row r="58" spans="2:10">
      <c r="B58" s="931" t="s">
        <v>4331</v>
      </c>
      <c r="C58" s="714"/>
      <c r="D58" s="714"/>
      <c r="E58" s="714"/>
      <c r="F58" s="714"/>
      <c r="G58" s="714"/>
      <c r="H58" s="714"/>
      <c r="I58" s="714"/>
      <c r="J58" s="715"/>
    </row>
    <row r="59" spans="2:10" ht="15">
      <c r="B59" s="724"/>
      <c r="C59" s="714"/>
      <c r="D59" s="714"/>
      <c r="E59" s="714"/>
      <c r="F59" s="714"/>
      <c r="G59" s="714"/>
      <c r="H59" s="714"/>
      <c r="I59" s="714"/>
      <c r="J59" s="715"/>
    </row>
    <row r="60" spans="2:10" ht="15.75" thickBot="1">
      <c r="B60" s="724" t="s">
        <v>4333</v>
      </c>
      <c r="C60" s="714"/>
      <c r="D60" s="714"/>
      <c r="E60" s="714"/>
      <c r="F60" s="714"/>
      <c r="G60" s="714"/>
      <c r="H60" s="714"/>
      <c r="I60" s="714"/>
      <c r="J60" s="715"/>
    </row>
    <row r="61" spans="2:10" ht="15.75" thickBot="1">
      <c r="B61" s="713" t="s">
        <v>4332</v>
      </c>
      <c r="C61" s="714"/>
      <c r="D61" s="714"/>
      <c r="E61" s="714"/>
      <c r="F61" s="714"/>
      <c r="H61" s="933" t="s">
        <v>4334</v>
      </c>
      <c r="I61" s="932"/>
      <c r="J61" s="715"/>
    </row>
    <row r="62" spans="2:10" ht="6.75" customHeight="1">
      <c r="B62" s="713"/>
      <c r="C62" s="714"/>
      <c r="D62" s="714"/>
      <c r="E62" s="714"/>
      <c r="F62" s="714"/>
      <c r="G62" s="714"/>
      <c r="H62" s="714"/>
      <c r="I62" s="714"/>
      <c r="J62" s="715"/>
    </row>
    <row r="63" spans="2:10">
      <c r="B63" s="934" t="s">
        <v>4330</v>
      </c>
      <c r="C63" s="714"/>
      <c r="D63" s="714"/>
      <c r="E63" s="714"/>
      <c r="F63" s="714"/>
      <c r="G63" s="714"/>
      <c r="H63" s="714"/>
      <c r="I63" s="714"/>
      <c r="J63" s="715"/>
    </row>
    <row r="64" spans="2:10" ht="6.75" customHeight="1">
      <c r="B64" s="713"/>
      <c r="C64" s="714"/>
      <c r="D64" s="714"/>
      <c r="E64" s="714"/>
      <c r="F64" s="714"/>
      <c r="G64" s="714"/>
      <c r="H64" s="714"/>
      <c r="I64" s="714"/>
      <c r="J64" s="715"/>
    </row>
    <row r="65" spans="2:10">
      <c r="B65" s="713" t="s">
        <v>4336</v>
      </c>
      <c r="C65" s="714"/>
      <c r="D65" s="714"/>
      <c r="E65" s="714"/>
      <c r="F65" s="714"/>
      <c r="G65" s="714"/>
      <c r="H65" s="714"/>
      <c r="I65" s="714"/>
      <c r="J65" s="715"/>
    </row>
    <row r="66" spans="2:10">
      <c r="B66" s="713" t="s">
        <v>4335</v>
      </c>
      <c r="C66" s="714"/>
      <c r="D66" s="714"/>
      <c r="E66" s="714"/>
      <c r="F66" s="714"/>
      <c r="G66" s="714"/>
      <c r="H66" s="714"/>
      <c r="I66" s="714"/>
      <c r="J66" s="715"/>
    </row>
    <row r="67" spans="2:10" ht="15">
      <c r="B67" s="724"/>
      <c r="C67" s="714"/>
      <c r="D67" s="714"/>
      <c r="E67" s="714"/>
      <c r="F67" s="714"/>
      <c r="G67" s="714"/>
      <c r="H67" s="714"/>
      <c r="I67" s="714"/>
      <c r="J67" s="715"/>
    </row>
    <row r="68" spans="2:10" ht="15">
      <c r="B68" s="724" t="s">
        <v>2870</v>
      </c>
      <c r="C68" s="714"/>
      <c r="D68" s="714"/>
      <c r="E68" s="714"/>
      <c r="F68" s="714"/>
      <c r="G68" s="714"/>
      <c r="H68" s="714"/>
      <c r="I68" s="714"/>
      <c r="J68" s="715"/>
    </row>
    <row r="69" spans="2:10">
      <c r="B69" s="720"/>
      <c r="C69" s="721"/>
      <c r="D69" s="721"/>
      <c r="E69" s="721"/>
      <c r="F69" s="721"/>
      <c r="G69" s="721"/>
      <c r="H69" s="721"/>
      <c r="I69" s="721"/>
      <c r="J69" s="722"/>
    </row>
    <row r="70" spans="2:10">
      <c r="B70" s="714"/>
      <c r="C70" s="714"/>
      <c r="D70" s="714"/>
      <c r="E70" s="714"/>
      <c r="F70" s="714"/>
      <c r="G70" s="714"/>
      <c r="H70" s="714"/>
      <c r="I70" s="714"/>
      <c r="J70" s="714"/>
    </row>
    <row r="71" spans="2:10">
      <c r="B71" s="725" t="s">
        <v>5197</v>
      </c>
    </row>
    <row r="72" spans="2:10">
      <c r="B72" s="723"/>
      <c r="C72" s="711"/>
      <c r="D72" s="711"/>
      <c r="E72" s="711"/>
      <c r="F72" s="711"/>
      <c r="G72" s="711"/>
      <c r="H72" s="711"/>
      <c r="I72" s="711"/>
      <c r="J72" s="712"/>
    </row>
    <row r="73" spans="2:10">
      <c r="B73" s="713"/>
      <c r="C73" s="714"/>
      <c r="D73" s="714"/>
      <c r="E73" s="714"/>
      <c r="F73" s="714"/>
      <c r="G73" s="714"/>
      <c r="H73" s="714"/>
      <c r="I73" s="714"/>
      <c r="J73" s="715"/>
    </row>
    <row r="74" spans="2:10">
      <c r="B74" s="713"/>
      <c r="C74" s="714"/>
      <c r="D74" s="714"/>
      <c r="E74" s="714"/>
      <c r="F74" s="714"/>
      <c r="G74" s="714"/>
      <c r="H74" s="714"/>
      <c r="I74" s="714"/>
      <c r="J74" s="715"/>
    </row>
    <row r="75" spans="2:10">
      <c r="B75" s="713"/>
      <c r="C75" s="714"/>
      <c r="D75" s="714"/>
      <c r="E75" s="714"/>
      <c r="F75" s="714"/>
      <c r="G75" s="714"/>
      <c r="H75" s="714"/>
      <c r="I75" s="714"/>
      <c r="J75" s="715"/>
    </row>
    <row r="76" spans="2:10" ht="15" thickBot="1">
      <c r="B76" s="716" t="s">
        <v>711</v>
      </c>
      <c r="C76" s="717"/>
      <c r="D76" s="717"/>
      <c r="E76" s="717"/>
      <c r="F76" s="717"/>
      <c r="G76" s="717"/>
      <c r="H76" s="714"/>
      <c r="I76" s="714"/>
      <c r="J76" s="715"/>
    </row>
    <row r="77" spans="2:10" ht="15" thickBot="1">
      <c r="B77" s="718"/>
      <c r="C77" s="714"/>
      <c r="D77" s="714"/>
      <c r="E77" s="714"/>
      <c r="F77" s="714"/>
      <c r="G77" s="714"/>
      <c r="H77" s="714"/>
      <c r="I77" s="714"/>
      <c r="J77" s="715"/>
    </row>
    <row r="78" spans="2:10" ht="15.75" thickBot="1">
      <c r="B78" s="716" t="s">
        <v>5453</v>
      </c>
      <c r="C78" s="717"/>
      <c r="D78" s="717"/>
      <c r="E78" s="717"/>
      <c r="F78" s="717"/>
      <c r="G78" s="717"/>
      <c r="H78" s="368" t="s">
        <v>993</v>
      </c>
      <c r="I78" s="369"/>
      <c r="J78" s="715"/>
    </row>
    <row r="79" spans="2:10">
      <c r="B79" s="718"/>
      <c r="C79" s="714"/>
      <c r="D79" s="714"/>
      <c r="E79" s="714"/>
      <c r="F79" s="714"/>
      <c r="G79" s="714"/>
      <c r="H79" s="196"/>
      <c r="I79" s="196"/>
      <c r="J79" s="715"/>
    </row>
    <row r="80" spans="2:10" ht="15" thickBot="1">
      <c r="B80" s="716" t="s">
        <v>711</v>
      </c>
      <c r="C80" s="717"/>
      <c r="D80" s="717"/>
      <c r="E80" s="717"/>
      <c r="F80" s="717"/>
      <c r="G80" s="717"/>
      <c r="H80" s="196"/>
      <c r="I80" s="196"/>
      <c r="J80" s="715"/>
    </row>
    <row r="81" spans="2:10" ht="15" thickBot="1">
      <c r="B81" s="718"/>
      <c r="C81" s="714"/>
      <c r="D81" s="714"/>
      <c r="E81" s="714"/>
      <c r="F81" s="714"/>
      <c r="G81" s="714"/>
      <c r="H81" s="196"/>
      <c r="I81" s="196"/>
      <c r="J81" s="715"/>
    </row>
    <row r="82" spans="2:10" ht="15.75" thickBot="1">
      <c r="B82" s="716" t="s">
        <v>5454</v>
      </c>
      <c r="C82" s="717"/>
      <c r="D82" s="717"/>
      <c r="E82" s="717"/>
      <c r="F82" s="717"/>
      <c r="G82" s="717"/>
      <c r="H82" s="368" t="s">
        <v>993</v>
      </c>
      <c r="I82" s="369"/>
      <c r="J82" s="715"/>
    </row>
    <row r="83" spans="2:10">
      <c r="B83" s="719"/>
      <c r="C83" s="714"/>
      <c r="D83" s="714"/>
      <c r="E83" s="714"/>
      <c r="F83" s="714"/>
      <c r="G83" s="714"/>
      <c r="H83" s="714"/>
      <c r="I83" s="714"/>
      <c r="J83" s="715"/>
    </row>
    <row r="84" spans="2:10">
      <c r="B84" s="719"/>
      <c r="C84" s="714"/>
      <c r="D84" s="714"/>
      <c r="E84" s="714"/>
      <c r="F84" s="714"/>
      <c r="G84" s="714"/>
      <c r="H84" s="714"/>
      <c r="I84" s="714"/>
      <c r="J84" s="715"/>
    </row>
    <row r="85" spans="2:10">
      <c r="B85" s="718" t="s">
        <v>5194</v>
      </c>
      <c r="C85" s="714"/>
      <c r="D85" s="714"/>
      <c r="E85" s="714"/>
      <c r="F85" s="714"/>
      <c r="G85" s="714"/>
      <c r="H85" s="714"/>
      <c r="I85" s="714"/>
      <c r="J85" s="715"/>
    </row>
    <row r="86" spans="2:10">
      <c r="B86" s="720"/>
      <c r="C86" s="721"/>
      <c r="D86" s="721"/>
      <c r="E86" s="721"/>
      <c r="F86" s="721"/>
      <c r="G86" s="721"/>
      <c r="H86" s="721"/>
      <c r="I86" s="721"/>
      <c r="J86" s="722"/>
    </row>
    <row r="87" spans="2:10">
      <c r="B87" s="714"/>
      <c r="C87" s="714"/>
      <c r="D87" s="714"/>
      <c r="E87" s="714"/>
      <c r="F87" s="714"/>
      <c r="G87" s="714"/>
      <c r="H87" s="714"/>
      <c r="I87" s="714"/>
      <c r="J87" s="714"/>
    </row>
    <row r="88" spans="2:10">
      <c r="J88" s="286"/>
    </row>
  </sheetData>
  <mergeCells count="4">
    <mergeCell ref="B35:I37"/>
    <mergeCell ref="B12:J13"/>
    <mergeCell ref="B15:J16"/>
    <mergeCell ref="B39:I39"/>
  </mergeCells>
  <phoneticPr fontId="0" type="noConversion"/>
  <printOptions horizontalCentered="1"/>
  <pageMargins left="0.43307086614173229" right="0.35433070866141736" top="1.3779527559055118" bottom="0.98425196850393704" header="0.98425196850393704" footer="0.51181102362204722"/>
  <pageSetup paperSize="9" scale="56" orientation="portrait" r:id="rId1"/>
  <headerFooter alignWithMargins="0">
    <oddFooter>&amp;LAnexo I&amp;RDeclaração - DL 409/99</oddFooter>
  </headerFooter>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50">
    <pageSetUpPr fitToPage="1"/>
  </sheetPr>
  <dimension ref="B1:S71"/>
  <sheetViews>
    <sheetView showGridLines="0" zoomScaleNormal="100" zoomScaleSheetLayoutView="100" workbookViewId="0">
      <selection activeCell="L53" sqref="L53"/>
    </sheetView>
  </sheetViews>
  <sheetFormatPr defaultColWidth="9.140625" defaultRowHeight="14.25"/>
  <cols>
    <col min="1" max="1" width="1.28515625" style="364" customWidth="1"/>
    <col min="2" max="2" width="12" style="364" customWidth="1"/>
    <col min="3" max="3" width="9.140625" style="364"/>
    <col min="4" max="4" width="11.5703125" style="364" customWidth="1"/>
    <col min="5" max="5" width="9.140625" style="364"/>
    <col min="6" max="6" width="14.85546875" style="364" customWidth="1"/>
    <col min="7" max="7" width="33.85546875" style="364" customWidth="1"/>
    <col min="8" max="8" width="19.85546875" style="364" customWidth="1"/>
    <col min="9" max="9" width="13.28515625" style="364" customWidth="1"/>
    <col min="10" max="10" width="12.140625" style="364" customWidth="1"/>
    <col min="11" max="11" width="2.7109375" style="364" customWidth="1"/>
    <col min="12" max="16384" width="9.140625" style="364"/>
  </cols>
  <sheetData>
    <row r="1" spans="2:19" ht="6" customHeight="1"/>
    <row r="2" spans="2:19" ht="24" customHeight="1">
      <c r="B2" s="1544" t="s">
        <v>5462</v>
      </c>
      <c r="C2" s="1545"/>
      <c r="D2" s="1545"/>
      <c r="E2" s="1545"/>
      <c r="F2" s="1545"/>
      <c r="G2" s="1545"/>
      <c r="H2" s="1545"/>
      <c r="I2" s="1545"/>
      <c r="J2" s="1546"/>
    </row>
    <row r="3" spans="2:19" ht="4.5" customHeight="1"/>
    <row r="8" spans="2:19">
      <c r="B8" s="1306"/>
      <c r="C8" s="1306"/>
      <c r="D8" s="1306"/>
      <c r="E8" s="1306"/>
      <c r="F8" s="1306"/>
      <c r="G8" s="1306"/>
      <c r="H8" s="1306"/>
      <c r="I8" s="1299"/>
      <c r="J8" s="1305"/>
      <c r="K8" s="1304"/>
      <c r="L8" s="1304"/>
      <c r="M8" s="1304"/>
      <c r="N8" s="1304"/>
      <c r="O8" s="1304"/>
      <c r="P8" s="1304"/>
      <c r="Q8" s="1304"/>
      <c r="R8" s="1301"/>
      <c r="S8" s="1302"/>
    </row>
    <row r="9" spans="2:19" ht="15" customHeight="1">
      <c r="B9" s="1306"/>
      <c r="C9" s="1306"/>
      <c r="D9" s="1306"/>
      <c r="E9" s="1306"/>
      <c r="F9" s="1306"/>
      <c r="G9" s="1306"/>
      <c r="H9" s="1306"/>
      <c r="I9" s="1299"/>
      <c r="J9" s="1305"/>
      <c r="K9" s="1305"/>
      <c r="L9" s="1305"/>
      <c r="M9" s="1305"/>
      <c r="N9" s="1301"/>
      <c r="O9" s="1301"/>
      <c r="P9" s="1301"/>
      <c r="Q9" s="1301"/>
      <c r="R9" s="1301"/>
      <c r="S9" s="1302"/>
    </row>
    <row r="10" spans="2:19" ht="14.25" customHeight="1">
      <c r="B10" s="1307" t="s">
        <v>4962</v>
      </c>
      <c r="C10" s="1307"/>
      <c r="D10" s="1307"/>
      <c r="E10" s="1307"/>
      <c r="F10" s="1307"/>
      <c r="G10" s="1307"/>
      <c r="H10" s="1307"/>
      <c r="I10" s="1299" t="s">
        <v>415</v>
      </c>
      <c r="J10" s="1299" t="s">
        <v>418</v>
      </c>
      <c r="K10" s="1304"/>
      <c r="L10" s="1304"/>
      <c r="M10" s="1304"/>
      <c r="N10" s="1304"/>
      <c r="O10" s="1304"/>
      <c r="P10" s="1304"/>
      <c r="Q10" s="1304"/>
      <c r="R10" s="1301"/>
      <c r="S10" s="1302"/>
    </row>
    <row r="11" spans="2:19" ht="15">
      <c r="B11" s="1307"/>
      <c r="C11" s="1307"/>
      <c r="D11" s="1307"/>
      <c r="E11" s="1307"/>
      <c r="F11" s="1307"/>
      <c r="G11" s="1307"/>
      <c r="H11" s="1307"/>
      <c r="I11" s="1299"/>
      <c r="J11" s="1300"/>
      <c r="K11" s="1300"/>
      <c r="L11" s="1300"/>
      <c r="M11" s="1300"/>
      <c r="N11" s="1300"/>
      <c r="O11" s="1300"/>
      <c r="P11" s="1300"/>
      <c r="Q11" s="1300"/>
      <c r="R11" s="1301"/>
      <c r="S11" s="1302"/>
    </row>
    <row r="12" spans="2:19" ht="43.5" customHeight="1">
      <c r="B12" s="2111" t="s">
        <v>1603</v>
      </c>
      <c r="C12" s="2111"/>
      <c r="D12" s="2111"/>
      <c r="E12" s="2111"/>
      <c r="F12" s="2111"/>
      <c r="G12" s="2111"/>
      <c r="H12" s="2111"/>
      <c r="I12" s="1369"/>
      <c r="J12" s="1309"/>
      <c r="K12" s="1300"/>
      <c r="L12" s="1300"/>
      <c r="M12" s="1300"/>
      <c r="N12" s="1300"/>
      <c r="O12" s="1300"/>
      <c r="P12" s="1300"/>
      <c r="Q12" s="1300"/>
      <c r="R12" s="1301"/>
      <c r="S12" s="1302"/>
    </row>
    <row r="13" spans="2:19" ht="43.5" customHeight="1">
      <c r="B13" s="2111" t="s">
        <v>1991</v>
      </c>
      <c r="C13" s="2111"/>
      <c r="D13" s="2111"/>
      <c r="E13" s="2111"/>
      <c r="F13" s="2111"/>
      <c r="G13" s="2111"/>
      <c r="H13" s="2111"/>
      <c r="I13" s="1369"/>
      <c r="J13" s="1308"/>
      <c r="K13" s="1300"/>
      <c r="L13" s="1300"/>
      <c r="M13" s="1300"/>
      <c r="N13" s="1300"/>
      <c r="O13" s="1300"/>
      <c r="P13" s="1300"/>
      <c r="Q13" s="1300"/>
      <c r="R13" s="1301"/>
      <c r="S13" s="1302"/>
    </row>
    <row r="14" spans="2:19">
      <c r="B14" s="1306"/>
      <c r="C14" s="1306"/>
      <c r="D14" s="1306"/>
      <c r="E14" s="1306"/>
      <c r="F14" s="1306"/>
      <c r="G14" s="1306"/>
      <c r="H14" s="1306"/>
      <c r="I14" s="1299"/>
      <c r="J14" s="1305"/>
      <c r="K14" s="1300"/>
      <c r="L14" s="1300"/>
      <c r="M14" s="1300"/>
      <c r="N14" s="1300"/>
      <c r="O14" s="1300"/>
      <c r="P14" s="1300"/>
      <c r="Q14" s="1300"/>
      <c r="R14" s="1301"/>
      <c r="S14" s="1302"/>
    </row>
    <row r="15" spans="2:19">
      <c r="B15" s="1306"/>
      <c r="C15" s="1306"/>
      <c r="D15" s="1306"/>
      <c r="E15" s="1306"/>
      <c r="F15" s="1306"/>
      <c r="G15" s="1306"/>
      <c r="H15" s="1306"/>
      <c r="I15" s="1299"/>
      <c r="J15" s="1305"/>
      <c r="K15" s="1300"/>
      <c r="L15" s="1300"/>
      <c r="M15" s="1300"/>
      <c r="N15" s="1300"/>
      <c r="O15" s="1300"/>
      <c r="P15" s="1300"/>
      <c r="Q15" s="1300"/>
      <c r="R15" s="1301"/>
      <c r="S15" s="1302"/>
    </row>
    <row r="16" spans="2:19" ht="15">
      <c r="B16" s="1307" t="s">
        <v>4963</v>
      </c>
      <c r="C16" s="1307"/>
      <c r="D16" s="1307"/>
      <c r="E16" s="1307"/>
      <c r="F16" s="1307"/>
      <c r="G16" s="1307"/>
      <c r="H16" s="1307"/>
      <c r="I16" s="1310"/>
      <c r="J16" s="1304"/>
      <c r="K16" s="1304"/>
      <c r="L16" s="1304"/>
      <c r="M16" s="1304"/>
      <c r="N16" s="1304"/>
      <c r="O16" s="1304"/>
      <c r="P16" s="1304"/>
      <c r="Q16" s="1304"/>
      <c r="R16" s="1301"/>
      <c r="S16" s="1302"/>
    </row>
    <row r="17" spans="2:19" ht="15">
      <c r="B17" s="1307"/>
      <c r="C17" s="1307"/>
      <c r="D17" s="1307"/>
      <c r="E17" s="1307"/>
      <c r="F17" s="1307"/>
      <c r="G17" s="1307"/>
      <c r="H17" s="1307"/>
      <c r="I17" s="1299"/>
      <c r="J17" s="1300"/>
      <c r="K17" s="1300"/>
      <c r="L17" s="1300"/>
      <c r="M17" s="1300"/>
      <c r="N17" s="1300"/>
      <c r="O17" s="1300"/>
      <c r="P17" s="1300"/>
      <c r="Q17" s="1300"/>
      <c r="R17" s="1301"/>
      <c r="S17" s="1302"/>
    </row>
    <row r="18" spans="2:19" ht="44.25" customHeight="1">
      <c r="B18" s="2111" t="s">
        <v>1604</v>
      </c>
      <c r="C18" s="2111"/>
      <c r="D18" s="2111"/>
      <c r="E18" s="2111"/>
      <c r="F18" s="2111"/>
      <c r="G18" s="2111"/>
      <c r="H18" s="2111"/>
      <c r="I18" s="1369"/>
      <c r="J18" s="1309"/>
      <c r="K18" s="1300"/>
      <c r="L18" s="1300"/>
      <c r="M18" s="1300"/>
      <c r="N18" s="1300"/>
      <c r="O18" s="1300"/>
      <c r="P18" s="1300"/>
      <c r="Q18" s="1300"/>
      <c r="R18" s="1301"/>
      <c r="S18" s="1302"/>
    </row>
    <row r="19" spans="2:19" ht="72" customHeight="1">
      <c r="B19" s="2111" t="s">
        <v>1992</v>
      </c>
      <c r="C19" s="2111"/>
      <c r="D19" s="2111"/>
      <c r="E19" s="2111"/>
      <c r="F19" s="2111"/>
      <c r="G19" s="2111"/>
      <c r="H19" s="2111"/>
      <c r="I19" s="1369"/>
      <c r="J19" s="1308"/>
      <c r="K19" s="1300"/>
      <c r="L19" s="1300"/>
      <c r="M19" s="1300"/>
      <c r="N19" s="1300"/>
      <c r="O19" s="1300"/>
      <c r="P19" s="1300"/>
      <c r="Q19" s="1300"/>
      <c r="R19" s="1301"/>
      <c r="S19" s="1302"/>
    </row>
    <row r="20" spans="2:19">
      <c r="B20" s="1303"/>
      <c r="C20" s="1303"/>
      <c r="D20" s="1303"/>
      <c r="E20" s="1303"/>
      <c r="F20" s="1303"/>
      <c r="G20" s="1303"/>
      <c r="H20" s="1303"/>
      <c r="I20" s="1303"/>
      <c r="J20" s="1303"/>
      <c r="K20" s="1300"/>
      <c r="L20" s="1300"/>
      <c r="M20" s="1300"/>
      <c r="N20" s="1300"/>
      <c r="O20" s="1300"/>
      <c r="P20" s="1300"/>
      <c r="Q20" s="1300"/>
      <c r="R20" s="1301"/>
      <c r="S20" s="1302"/>
    </row>
    <row r="21" spans="2:19">
      <c r="B21" s="1300"/>
      <c r="C21" s="1300"/>
      <c r="D21" s="1300"/>
      <c r="E21" s="1300"/>
      <c r="F21" s="1300"/>
      <c r="G21" s="1300"/>
      <c r="H21" s="1300"/>
      <c r="I21" s="1300"/>
      <c r="J21" s="1300"/>
      <c r="K21" s="1300"/>
      <c r="L21" s="1300"/>
      <c r="M21" s="1300"/>
      <c r="N21" s="1300"/>
      <c r="O21" s="1300"/>
      <c r="P21" s="1300"/>
      <c r="Q21" s="1300"/>
      <c r="R21" s="1301"/>
      <c r="S21" s="1302"/>
    </row>
    <row r="22" spans="2:19" ht="15">
      <c r="B22" s="1307" t="s">
        <v>4964</v>
      </c>
      <c r="C22" s="1304"/>
      <c r="D22" s="1304"/>
      <c r="E22" s="1304"/>
      <c r="F22" s="1304"/>
      <c r="G22" s="1304"/>
      <c r="H22" s="1304"/>
      <c r="I22" s="1304"/>
      <c r="J22" s="1304"/>
      <c r="K22" s="1304"/>
      <c r="L22" s="1304"/>
      <c r="M22" s="1304"/>
      <c r="N22" s="1304"/>
      <c r="O22" s="1304"/>
      <c r="P22" s="1304"/>
      <c r="Q22" s="1304"/>
      <c r="R22" s="1301"/>
      <c r="S22" s="1302"/>
    </row>
    <row r="23" spans="2:19">
      <c r="B23" s="1300"/>
      <c r="C23" s="1300"/>
      <c r="D23" s="1300"/>
      <c r="E23" s="1300"/>
      <c r="F23" s="1300"/>
      <c r="G23" s="1300"/>
      <c r="H23" s="1300"/>
      <c r="I23" s="1300"/>
      <c r="J23" s="1300"/>
      <c r="K23" s="1300"/>
      <c r="L23" s="1300"/>
      <c r="M23" s="1300"/>
      <c r="N23" s="1300"/>
      <c r="O23" s="1300"/>
      <c r="P23" s="1300"/>
      <c r="Q23" s="1300"/>
      <c r="R23" s="1301"/>
      <c r="S23" s="1302"/>
    </row>
    <row r="24" spans="2:19" ht="48" customHeight="1">
      <c r="B24" s="2111" t="s">
        <v>1605</v>
      </c>
      <c r="C24" s="2111"/>
      <c r="D24" s="2111"/>
      <c r="E24" s="2111"/>
      <c r="F24" s="2111"/>
      <c r="G24" s="2111"/>
      <c r="H24" s="2111"/>
      <c r="I24" s="1369"/>
      <c r="J24" s="1308"/>
      <c r="K24" s="1300"/>
      <c r="L24" s="1300"/>
      <c r="M24" s="1300"/>
      <c r="N24" s="1300"/>
      <c r="O24" s="1300"/>
      <c r="P24" s="1300"/>
      <c r="Q24" s="1300"/>
      <c r="R24" s="1301"/>
      <c r="S24" s="1302"/>
    </row>
    <row r="25" spans="2:19" ht="15">
      <c r="B25" s="1289"/>
      <c r="C25" s="1289"/>
      <c r="D25" s="1289"/>
      <c r="E25" s="1289"/>
      <c r="F25" s="1289"/>
      <c r="G25" s="1289"/>
      <c r="H25" s="1289"/>
      <c r="I25" s="1289"/>
      <c r="J25" s="926"/>
    </row>
    <row r="27" spans="2:19">
      <c r="B27" s="494" t="s">
        <v>5195</v>
      </c>
    </row>
    <row r="28" spans="2:19">
      <c r="B28" s="723"/>
      <c r="C28" s="711"/>
      <c r="D28" s="711"/>
      <c r="E28" s="711"/>
      <c r="F28" s="711"/>
      <c r="G28" s="711"/>
      <c r="H28" s="711"/>
      <c r="I28" s="711"/>
      <c r="J28" s="712"/>
    </row>
    <row r="29" spans="2:19">
      <c r="B29" s="713"/>
      <c r="C29" s="714"/>
      <c r="D29" s="714"/>
      <c r="E29" s="714"/>
      <c r="F29" s="714"/>
      <c r="G29" s="714"/>
      <c r="H29" s="714"/>
      <c r="I29" s="714"/>
      <c r="J29" s="715"/>
    </row>
    <row r="30" spans="2:19" ht="15">
      <c r="B30" s="724" t="s">
        <v>5196</v>
      </c>
      <c r="D30" s="714"/>
      <c r="E30" s="714"/>
      <c r="F30" s="714"/>
      <c r="G30" s="714"/>
      <c r="H30" s="714"/>
      <c r="I30" s="714"/>
      <c r="J30" s="715"/>
    </row>
    <row r="31" spans="2:19">
      <c r="B31" s="713"/>
      <c r="C31" s="714"/>
      <c r="D31" s="714"/>
      <c r="E31" s="714"/>
      <c r="F31" s="714"/>
      <c r="G31" s="714"/>
      <c r="H31" s="714"/>
      <c r="I31" s="714"/>
      <c r="J31" s="715"/>
    </row>
    <row r="32" spans="2:19" ht="15">
      <c r="B32" s="724" t="s">
        <v>5198</v>
      </c>
      <c r="C32" s="714"/>
      <c r="D32" s="714"/>
      <c r="E32" s="714"/>
      <c r="F32" s="714"/>
      <c r="G32" s="714"/>
      <c r="H32" s="714"/>
      <c r="I32" s="714"/>
      <c r="J32" s="715"/>
    </row>
    <row r="33" spans="2:10">
      <c r="B33" s="713"/>
      <c r="C33" s="714"/>
      <c r="D33" s="714"/>
      <c r="E33" s="714"/>
      <c r="F33" s="714"/>
      <c r="G33" s="714"/>
      <c r="H33" s="714"/>
      <c r="I33" s="714"/>
      <c r="J33" s="715"/>
    </row>
    <row r="34" spans="2:10" ht="15">
      <c r="B34" s="724" t="s">
        <v>5199</v>
      </c>
      <c r="C34" s="714"/>
      <c r="D34" s="714"/>
      <c r="E34" s="714"/>
      <c r="F34" s="714"/>
      <c r="G34" s="714"/>
      <c r="H34" s="714"/>
      <c r="I34" s="714"/>
      <c r="J34" s="715"/>
    </row>
    <row r="35" spans="2:10" ht="15">
      <c r="B35" s="724"/>
      <c r="C35" s="714"/>
      <c r="D35" s="714"/>
      <c r="E35" s="714"/>
      <c r="F35" s="714"/>
      <c r="G35" s="714"/>
      <c r="H35" s="714"/>
      <c r="I35" s="714"/>
      <c r="J35" s="715"/>
    </row>
    <row r="36" spans="2:10" ht="15.75" thickBot="1">
      <c r="B36" s="724" t="s">
        <v>6239</v>
      </c>
      <c r="C36" s="714"/>
      <c r="D36" s="714"/>
      <c r="E36" s="714"/>
      <c r="F36" s="714"/>
      <c r="G36" s="714"/>
      <c r="H36" s="714"/>
      <c r="I36" s="714"/>
      <c r="J36" s="715"/>
    </row>
    <row r="37" spans="2:10" ht="15.75" thickBot="1">
      <c r="B37" s="713" t="s">
        <v>4337</v>
      </c>
      <c r="C37" s="714"/>
      <c r="D37" s="714"/>
      <c r="E37" s="714"/>
      <c r="F37" s="714"/>
      <c r="G37" s="365"/>
      <c r="H37" s="933" t="s">
        <v>4334</v>
      </c>
      <c r="I37" s="1556"/>
      <c r="J37" s="715"/>
    </row>
    <row r="38" spans="2:10" ht="6.75" customHeight="1">
      <c r="B38" s="713"/>
      <c r="C38" s="714"/>
      <c r="D38" s="714"/>
      <c r="E38" s="714"/>
      <c r="F38" s="714"/>
      <c r="G38" s="714"/>
      <c r="H38" s="714"/>
      <c r="I38" s="714"/>
      <c r="J38" s="715"/>
    </row>
    <row r="39" spans="2:10">
      <c r="B39" s="934" t="s">
        <v>4330</v>
      </c>
      <c r="C39" s="714"/>
      <c r="D39" s="714"/>
      <c r="E39" s="714"/>
      <c r="F39" s="714"/>
      <c r="G39" s="714"/>
      <c r="H39" s="714"/>
      <c r="I39" s="714"/>
      <c r="J39" s="715"/>
    </row>
    <row r="40" spans="2:10" ht="6.75" customHeight="1">
      <c r="B40" s="713"/>
      <c r="C40" s="714"/>
      <c r="D40" s="714"/>
      <c r="E40" s="714"/>
      <c r="F40" s="714"/>
      <c r="G40" s="714"/>
      <c r="H40" s="714"/>
      <c r="I40" s="714"/>
      <c r="J40" s="715"/>
    </row>
    <row r="41" spans="2:10">
      <c r="B41" s="931" t="s">
        <v>4331</v>
      </c>
      <c r="C41" s="714"/>
      <c r="D41" s="714"/>
      <c r="E41" s="714"/>
      <c r="F41" s="714"/>
      <c r="G41" s="714"/>
      <c r="H41" s="714"/>
      <c r="I41" s="714"/>
      <c r="J41" s="715"/>
    </row>
    <row r="42" spans="2:10" ht="15">
      <c r="B42" s="724"/>
      <c r="C42" s="714"/>
      <c r="D42" s="714"/>
      <c r="E42" s="714"/>
      <c r="F42" s="714"/>
      <c r="G42" s="714"/>
      <c r="H42" s="714"/>
      <c r="I42" s="714"/>
      <c r="J42" s="715"/>
    </row>
    <row r="43" spans="2:10" ht="15.75" thickBot="1">
      <c r="B43" s="724" t="s">
        <v>4333</v>
      </c>
      <c r="C43" s="714"/>
      <c r="D43" s="714"/>
      <c r="E43" s="714"/>
      <c r="F43" s="714"/>
      <c r="G43" s="714"/>
      <c r="H43" s="714"/>
      <c r="I43" s="714"/>
      <c r="J43" s="715"/>
    </row>
    <row r="44" spans="2:10" ht="15.75" thickBot="1">
      <c r="B44" s="713" t="s">
        <v>4332</v>
      </c>
      <c r="C44" s="714"/>
      <c r="D44" s="714"/>
      <c r="E44" s="714"/>
      <c r="F44" s="714"/>
      <c r="H44" s="933" t="s">
        <v>4334</v>
      </c>
      <c r="I44" s="1556"/>
      <c r="J44" s="715"/>
    </row>
    <row r="45" spans="2:10" ht="6.75" customHeight="1">
      <c r="B45" s="713"/>
      <c r="C45" s="714"/>
      <c r="D45" s="714"/>
      <c r="E45" s="714"/>
      <c r="F45" s="714"/>
      <c r="G45" s="714"/>
      <c r="H45" s="714"/>
      <c r="I45" s="714"/>
      <c r="J45" s="715"/>
    </row>
    <row r="46" spans="2:10">
      <c r="B46" s="934" t="s">
        <v>4330</v>
      </c>
      <c r="C46" s="714"/>
      <c r="D46" s="714"/>
      <c r="E46" s="714"/>
      <c r="F46" s="714"/>
      <c r="G46" s="714"/>
      <c r="H46" s="714"/>
      <c r="I46" s="714"/>
      <c r="J46" s="715"/>
    </row>
    <row r="47" spans="2:10" ht="6.75" customHeight="1">
      <c r="B47" s="713"/>
      <c r="C47" s="714"/>
      <c r="D47" s="714"/>
      <c r="E47" s="714"/>
      <c r="F47" s="714"/>
      <c r="G47" s="714"/>
      <c r="H47" s="714"/>
      <c r="I47" s="714"/>
      <c r="J47" s="715"/>
    </row>
    <row r="48" spans="2:10">
      <c r="B48" s="713" t="s">
        <v>4336</v>
      </c>
      <c r="C48" s="714"/>
      <c r="D48" s="714"/>
      <c r="E48" s="714"/>
      <c r="F48" s="714"/>
      <c r="G48" s="714"/>
      <c r="H48" s="714"/>
      <c r="I48" s="714"/>
      <c r="J48" s="715"/>
    </row>
    <row r="49" spans="2:10">
      <c r="B49" s="713" t="s">
        <v>4335</v>
      </c>
      <c r="C49" s="714"/>
      <c r="D49" s="714"/>
      <c r="E49" s="714"/>
      <c r="F49" s="714"/>
      <c r="G49" s="714"/>
      <c r="H49" s="714"/>
      <c r="I49" s="714"/>
      <c r="J49" s="715"/>
    </row>
    <row r="50" spans="2:10" ht="15">
      <c r="B50" s="724"/>
      <c r="C50" s="714"/>
      <c r="D50" s="714"/>
      <c r="E50" s="714"/>
      <c r="F50" s="714"/>
      <c r="G50" s="714"/>
      <c r="H50" s="714"/>
      <c r="I50" s="714"/>
      <c r="J50" s="715"/>
    </row>
    <row r="51" spans="2:10" ht="15">
      <c r="B51" s="724" t="s">
        <v>2870</v>
      </c>
      <c r="C51" s="714"/>
      <c r="D51" s="714"/>
      <c r="E51" s="714"/>
      <c r="F51" s="714"/>
      <c r="G51" s="714"/>
      <c r="H51" s="714"/>
      <c r="I51" s="714"/>
      <c r="J51" s="715"/>
    </row>
    <row r="52" spans="2:10">
      <c r="B52" s="720"/>
      <c r="C52" s="721"/>
      <c r="D52" s="721"/>
      <c r="E52" s="721"/>
      <c r="F52" s="721"/>
      <c r="G52" s="721"/>
      <c r="H52" s="721"/>
      <c r="I52" s="721"/>
      <c r="J52" s="722"/>
    </row>
    <row r="53" spans="2:10">
      <c r="B53" s="714"/>
      <c r="C53" s="714"/>
      <c r="D53" s="714"/>
      <c r="E53" s="714"/>
      <c r="F53" s="714"/>
      <c r="G53" s="714"/>
      <c r="H53" s="714"/>
      <c r="I53" s="714"/>
      <c r="J53" s="714"/>
    </row>
    <row r="54" spans="2:10">
      <c r="B54" s="725" t="s">
        <v>5197</v>
      </c>
    </row>
    <row r="55" spans="2:10">
      <c r="B55" s="723"/>
      <c r="C55" s="711"/>
      <c r="D55" s="711"/>
      <c r="E55" s="711"/>
      <c r="F55" s="711"/>
      <c r="G55" s="711"/>
      <c r="H55" s="711"/>
      <c r="I55" s="711"/>
      <c r="J55" s="712"/>
    </row>
    <row r="56" spans="2:10">
      <c r="B56" s="713"/>
      <c r="C56" s="714"/>
      <c r="D56" s="714"/>
      <c r="E56" s="714"/>
      <c r="F56" s="714"/>
      <c r="G56" s="714"/>
      <c r="H56" s="714"/>
      <c r="I56" s="714"/>
      <c r="J56" s="715"/>
    </row>
    <row r="57" spans="2:10">
      <c r="B57" s="713"/>
      <c r="C57" s="714"/>
      <c r="D57" s="714"/>
      <c r="E57" s="714"/>
      <c r="F57" s="714"/>
      <c r="G57" s="714"/>
      <c r="H57" s="714"/>
      <c r="I57" s="714"/>
      <c r="J57" s="715"/>
    </row>
    <row r="58" spans="2:10">
      <c r="B58" s="713"/>
      <c r="C58" s="714"/>
      <c r="D58" s="714"/>
      <c r="E58" s="714"/>
      <c r="F58" s="714"/>
      <c r="G58" s="714"/>
      <c r="H58" s="714"/>
      <c r="I58" s="714"/>
      <c r="J58" s="715"/>
    </row>
    <row r="59" spans="2:10" ht="15" thickBot="1">
      <c r="B59" s="716" t="s">
        <v>711</v>
      </c>
      <c r="C59" s="717"/>
      <c r="D59" s="717"/>
      <c r="E59" s="717"/>
      <c r="F59" s="717"/>
      <c r="G59" s="717"/>
      <c r="H59" s="714"/>
      <c r="I59" s="714"/>
      <c r="J59" s="715"/>
    </row>
    <row r="60" spans="2:10" ht="15" thickBot="1">
      <c r="B60" s="718"/>
      <c r="C60" s="714"/>
      <c r="D60" s="714"/>
      <c r="E60" s="714"/>
      <c r="F60" s="714"/>
      <c r="G60" s="714"/>
      <c r="H60" s="714"/>
      <c r="I60" s="714"/>
      <c r="J60" s="715"/>
    </row>
    <row r="61" spans="2:10" ht="15.75" thickBot="1">
      <c r="B61" s="716" t="s">
        <v>5453</v>
      </c>
      <c r="C61" s="717"/>
      <c r="D61" s="717"/>
      <c r="E61" s="717"/>
      <c r="F61" s="717"/>
      <c r="G61" s="717"/>
      <c r="H61" s="368" t="s">
        <v>993</v>
      </c>
      <c r="I61" s="1557"/>
      <c r="J61" s="715"/>
    </row>
    <row r="62" spans="2:10">
      <c r="B62" s="718"/>
      <c r="C62" s="714"/>
      <c r="D62" s="714"/>
      <c r="E62" s="714"/>
      <c r="F62" s="714"/>
      <c r="G62" s="714"/>
      <c r="H62" s="196"/>
      <c r="I62" s="196"/>
      <c r="J62" s="715"/>
    </row>
    <row r="63" spans="2:10" ht="15" thickBot="1">
      <c r="B63" s="716" t="s">
        <v>711</v>
      </c>
      <c r="C63" s="717"/>
      <c r="D63" s="717"/>
      <c r="E63" s="717"/>
      <c r="F63" s="717"/>
      <c r="G63" s="717"/>
      <c r="H63" s="196"/>
      <c r="I63" s="196"/>
      <c r="J63" s="715"/>
    </row>
    <row r="64" spans="2:10" ht="15" thickBot="1">
      <c r="B64" s="718"/>
      <c r="C64" s="714"/>
      <c r="D64" s="714"/>
      <c r="E64" s="714"/>
      <c r="F64" s="714"/>
      <c r="G64" s="714"/>
      <c r="H64" s="196"/>
      <c r="I64" s="196"/>
      <c r="J64" s="715"/>
    </row>
    <row r="65" spans="2:10" ht="15.75" thickBot="1">
      <c r="B65" s="716" t="s">
        <v>5454</v>
      </c>
      <c r="C65" s="717"/>
      <c r="D65" s="717"/>
      <c r="E65" s="717"/>
      <c r="F65" s="717"/>
      <c r="G65" s="717"/>
      <c r="H65" s="368" t="s">
        <v>993</v>
      </c>
      <c r="I65" s="1557"/>
      <c r="J65" s="715"/>
    </row>
    <row r="66" spans="2:10">
      <c r="B66" s="719"/>
      <c r="C66" s="714"/>
      <c r="D66" s="714"/>
      <c r="E66" s="714"/>
      <c r="F66" s="714"/>
      <c r="G66" s="714"/>
      <c r="H66" s="714"/>
      <c r="I66" s="714"/>
      <c r="J66" s="715"/>
    </row>
    <row r="67" spans="2:10">
      <c r="B67" s="719"/>
      <c r="C67" s="714"/>
      <c r="D67" s="714"/>
      <c r="E67" s="714"/>
      <c r="F67" s="714"/>
      <c r="G67" s="714"/>
      <c r="H67" s="714"/>
      <c r="I67" s="714"/>
      <c r="J67" s="715"/>
    </row>
    <row r="68" spans="2:10">
      <c r="B68" s="718" t="s">
        <v>5194</v>
      </c>
      <c r="C68" s="714"/>
      <c r="D68" s="714"/>
      <c r="E68" s="714"/>
      <c r="F68" s="714"/>
      <c r="G68" s="714"/>
      <c r="H68" s="714"/>
      <c r="I68" s="714"/>
      <c r="J68" s="715"/>
    </row>
    <row r="69" spans="2:10">
      <c r="B69" s="720"/>
      <c r="C69" s="721"/>
      <c r="D69" s="721"/>
      <c r="E69" s="721"/>
      <c r="F69" s="721"/>
      <c r="G69" s="721"/>
      <c r="H69" s="721"/>
      <c r="I69" s="721"/>
      <c r="J69" s="722"/>
    </row>
    <row r="70" spans="2:10">
      <c r="B70" s="714"/>
      <c r="C70" s="714"/>
      <c r="D70" s="714"/>
      <c r="E70" s="714"/>
      <c r="F70" s="714"/>
      <c r="G70" s="714"/>
      <c r="H70" s="714"/>
      <c r="I70" s="714"/>
      <c r="J70" s="714"/>
    </row>
    <row r="71" spans="2:10">
      <c r="J71" s="286"/>
    </row>
  </sheetData>
  <sheetProtection algorithmName="SHA-512" hashValue="FyBnaV0KXFujYL3BKHeXsR5H1KcgcuC0htYlGSxrt9RiFcJqF3u2Pjqli6w8grTmdDk+1bFEmRxGLNHVd1UaIA==" saltValue="zJ/cbmVH/AEGyWecIrCWFQ==" spinCount="100000" sheet="1"/>
  <mergeCells count="5">
    <mergeCell ref="B18:H18"/>
    <mergeCell ref="B19:H19"/>
    <mergeCell ref="B24:H24"/>
    <mergeCell ref="B12:H12"/>
    <mergeCell ref="B13:H13"/>
  </mergeCells>
  <phoneticPr fontId="0" type="noConversion"/>
  <dataValidations count="1">
    <dataValidation type="list" allowBlank="1" showInputMessage="1" showErrorMessage="1" sqref="I24 I12:I13 I18:I19" xr:uid="{00000000-0002-0000-2D00-000000000000}">
      <formula1>"SIM"</formula1>
    </dataValidation>
  </dataValidations>
  <printOptions horizontalCentered="1"/>
  <pageMargins left="0.43307086614173229" right="0.35433070866141736" top="1" bottom="0.82" header="0.98425196850393704" footer="0.51181102362204722"/>
  <pageSetup paperSize="9" scale="62" orientation="portrait" r:id="rId1"/>
  <headerFooter alignWithMargins="0">
    <oddFooter>&amp;LAnexo I&amp;RDeclaração - DL 409/99</oddFooter>
  </headerFooter>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51"/>
  <dimension ref="A1:I56"/>
  <sheetViews>
    <sheetView showGridLines="0" zoomScaleNormal="100" workbookViewId="0">
      <selection activeCell="L6" sqref="L6"/>
    </sheetView>
  </sheetViews>
  <sheetFormatPr defaultRowHeight="12.75"/>
  <cols>
    <col min="1" max="1" width="14.140625" customWidth="1"/>
  </cols>
  <sheetData>
    <row r="1" spans="1:9">
      <c r="A1" s="1518"/>
      <c r="B1" s="1518"/>
      <c r="C1" s="1518"/>
      <c r="D1" s="1518"/>
      <c r="E1" s="1518"/>
      <c r="F1" s="1518"/>
      <c r="G1" s="1518"/>
      <c r="H1" s="1518"/>
      <c r="I1" s="1518"/>
    </row>
    <row r="2" spans="1:9">
      <c r="A2" s="1518"/>
      <c r="B2" s="1518"/>
      <c r="C2" s="1518"/>
      <c r="D2" s="1518"/>
      <c r="E2" s="1518"/>
      <c r="F2" s="1518"/>
      <c r="G2" s="1518"/>
      <c r="H2" s="1518"/>
      <c r="I2" s="1518"/>
    </row>
    <row r="3" spans="1:9">
      <c r="A3" s="1518"/>
      <c r="B3" s="1518"/>
      <c r="C3" s="1518"/>
      <c r="D3" s="1518"/>
      <c r="E3" s="1518"/>
      <c r="F3" s="1518"/>
      <c r="G3" s="1518"/>
      <c r="H3" s="1518"/>
      <c r="I3" s="1518"/>
    </row>
    <row r="4" spans="1:9">
      <c r="A4" s="1518"/>
      <c r="B4" s="1518"/>
      <c r="C4" s="1518"/>
      <c r="D4" s="1518"/>
      <c r="E4" s="1518"/>
      <c r="F4" s="1518"/>
      <c r="G4" s="1518"/>
      <c r="H4" s="1518"/>
      <c r="I4" s="1518"/>
    </row>
    <row r="5" spans="1:9">
      <c r="A5" s="1518"/>
      <c r="B5" s="1518"/>
      <c r="C5" s="1518"/>
      <c r="D5" s="1518"/>
      <c r="E5" s="1518"/>
      <c r="F5" s="1518"/>
      <c r="G5" s="1518"/>
      <c r="H5" s="1518"/>
      <c r="I5" s="1518"/>
    </row>
    <row r="6" spans="1:9">
      <c r="A6" s="1518"/>
      <c r="B6" s="1518"/>
      <c r="C6" s="1518"/>
      <c r="D6" s="1518"/>
      <c r="E6" s="1518"/>
      <c r="F6" s="1518"/>
      <c r="G6" s="1518"/>
      <c r="H6" s="1518"/>
      <c r="I6" s="1518"/>
    </row>
    <row r="7" spans="1:9">
      <c r="A7" s="1518"/>
      <c r="B7" s="1518"/>
      <c r="C7" s="1519"/>
      <c r="D7" s="1518"/>
      <c r="E7" s="1518"/>
      <c r="F7" s="1518"/>
      <c r="G7" s="1518"/>
      <c r="H7" s="1518"/>
      <c r="I7" s="1518"/>
    </row>
    <row r="8" spans="1:9">
      <c r="A8" s="1518"/>
      <c r="B8" s="1518"/>
      <c r="C8" s="1519"/>
      <c r="D8" s="1518"/>
      <c r="E8" s="1518"/>
      <c r="F8" s="1518"/>
      <c r="G8" s="1518"/>
      <c r="H8" s="1518"/>
      <c r="I8" s="1518"/>
    </row>
    <row r="9" spans="1:9">
      <c r="A9" s="1518"/>
      <c r="B9" s="1518"/>
      <c r="C9" s="1519"/>
      <c r="D9" s="1518"/>
      <c r="E9" s="1518"/>
      <c r="F9" s="1518"/>
      <c r="G9" s="1518"/>
      <c r="H9" s="1518"/>
      <c r="I9" s="1518"/>
    </row>
    <row r="10" spans="1:9">
      <c r="A10" s="1518"/>
      <c r="B10" s="1518"/>
      <c r="C10" s="1519"/>
      <c r="D10" s="1518"/>
      <c r="E10" s="1518"/>
      <c r="F10" s="1518"/>
      <c r="G10" s="1518"/>
      <c r="H10" s="1518"/>
      <c r="I10" s="1518"/>
    </row>
    <row r="11" spans="1:9">
      <c r="A11" s="1518"/>
      <c r="B11" s="1518"/>
      <c r="C11" s="1519"/>
      <c r="D11" s="1518"/>
      <c r="E11" s="1518"/>
      <c r="F11" s="1518"/>
      <c r="G11" s="1518"/>
      <c r="H11" s="1518"/>
      <c r="I11" s="1518"/>
    </row>
    <row r="12" spans="1:9">
      <c r="A12" s="1518"/>
      <c r="B12" s="1518"/>
      <c r="C12" s="1519"/>
      <c r="D12" s="1518"/>
      <c r="E12" s="1518"/>
      <c r="F12" s="1518"/>
      <c r="G12" s="1518"/>
      <c r="H12" s="1518"/>
      <c r="I12" s="1518"/>
    </row>
    <row r="13" spans="1:9">
      <c r="A13" s="1518"/>
      <c r="B13" s="1518"/>
      <c r="C13" s="1519"/>
      <c r="D13" s="1518"/>
      <c r="E13" s="1518"/>
      <c r="F13" s="1518"/>
      <c r="G13" s="1518"/>
      <c r="H13" s="1518"/>
      <c r="I13" s="1518"/>
    </row>
    <row r="14" spans="1:9">
      <c r="A14" s="1518"/>
      <c r="B14" s="1518"/>
      <c r="C14" s="1519"/>
      <c r="D14" s="1518"/>
      <c r="E14" s="1518"/>
      <c r="F14" s="1518"/>
      <c r="G14" s="1518"/>
      <c r="H14" s="1518"/>
      <c r="I14" s="1518"/>
    </row>
    <row r="15" spans="1:9">
      <c r="A15" s="1518"/>
      <c r="B15" s="1518"/>
      <c r="C15" s="1519"/>
      <c r="D15" s="1518"/>
      <c r="E15" s="1518"/>
      <c r="F15" s="1518"/>
      <c r="G15" s="1518"/>
      <c r="H15" s="1518"/>
      <c r="I15" s="1518"/>
    </row>
    <row r="16" spans="1:9">
      <c r="A16" s="1518"/>
      <c r="B16" s="1518"/>
      <c r="C16" s="1519"/>
      <c r="D16" s="1518"/>
      <c r="E16" s="1518"/>
      <c r="F16" s="1518"/>
      <c r="G16" s="1518"/>
      <c r="H16" s="1518"/>
      <c r="I16" s="1518"/>
    </row>
    <row r="17" spans="1:9">
      <c r="A17" s="1518"/>
      <c r="B17" s="1518"/>
      <c r="C17" s="1519"/>
      <c r="D17" s="1518"/>
      <c r="E17" s="1518"/>
      <c r="F17" s="1518"/>
      <c r="G17" s="1518"/>
      <c r="H17" s="1518"/>
      <c r="I17" s="1518"/>
    </row>
    <row r="18" spans="1:9">
      <c r="A18" s="1518"/>
      <c r="B18" s="1518"/>
      <c r="C18" s="1518"/>
      <c r="D18" s="1518"/>
      <c r="E18" s="1518"/>
      <c r="F18" s="1518"/>
      <c r="G18" s="1518"/>
      <c r="H18" s="1518"/>
      <c r="I18" s="1518"/>
    </row>
    <row r="19" spans="1:9">
      <c r="A19" s="1518"/>
      <c r="B19" s="1518"/>
      <c r="C19" s="1518"/>
      <c r="D19" s="1518"/>
      <c r="E19" s="1518"/>
      <c r="F19" s="1518"/>
      <c r="G19" s="1518"/>
      <c r="H19" s="1518"/>
      <c r="I19" s="1518"/>
    </row>
    <row r="20" spans="1:9">
      <c r="A20" s="1518"/>
      <c r="B20" s="1518"/>
      <c r="C20" s="1518"/>
      <c r="D20" s="1518"/>
      <c r="E20" s="1518"/>
      <c r="F20" s="1518"/>
      <c r="G20" s="1518"/>
      <c r="H20" s="1518"/>
      <c r="I20" s="1518"/>
    </row>
    <row r="21" spans="1:9">
      <c r="A21" s="1518"/>
      <c r="B21" s="1518"/>
      <c r="C21" s="1518"/>
      <c r="D21" s="1518"/>
      <c r="E21" s="1518"/>
      <c r="F21" s="1518"/>
      <c r="G21" s="1518"/>
      <c r="H21" s="1518"/>
      <c r="I21" s="1518"/>
    </row>
    <row r="22" spans="1:9">
      <c r="A22" s="1518"/>
      <c r="B22" s="1518"/>
      <c r="C22" s="1518"/>
      <c r="D22" s="1518"/>
      <c r="E22" s="1518"/>
      <c r="F22" s="1518"/>
      <c r="G22" s="1518"/>
      <c r="H22" s="1518"/>
      <c r="I22" s="1518"/>
    </row>
    <row r="23" spans="1:9" ht="63" customHeight="1">
      <c r="A23" s="1518"/>
      <c r="B23" s="1518"/>
      <c r="C23" s="1518"/>
      <c r="D23" s="1520" t="s">
        <v>4463</v>
      </c>
      <c r="E23" s="1518"/>
      <c r="F23" s="1518"/>
      <c r="G23" s="1518"/>
      <c r="H23" s="1518"/>
      <c r="I23" s="1518"/>
    </row>
    <row r="24" spans="1:9" ht="39.75" customHeight="1">
      <c r="A24" s="1518"/>
      <c r="B24" s="2112" t="s">
        <v>4464</v>
      </c>
      <c r="C24" s="2112"/>
      <c r="D24" s="2112"/>
      <c r="E24" s="2112"/>
      <c r="F24" s="2112"/>
      <c r="G24" s="2112"/>
      <c r="H24" s="2112"/>
      <c r="I24" s="1518"/>
    </row>
    <row r="25" spans="1:9" ht="32.25" customHeight="1">
      <c r="A25" s="1518"/>
      <c r="B25" s="2112"/>
      <c r="C25" s="2112"/>
      <c r="D25" s="2112"/>
      <c r="E25" s="2112"/>
      <c r="F25" s="2112"/>
      <c r="G25" s="2112"/>
      <c r="H25" s="2112"/>
      <c r="I25" s="1518"/>
    </row>
    <row r="26" spans="1:9" ht="25.5" customHeight="1">
      <c r="A26" s="1518"/>
      <c r="B26" s="2113" t="s">
        <v>4465</v>
      </c>
      <c r="C26" s="2113"/>
      <c r="D26" s="2113"/>
      <c r="E26" s="2113"/>
      <c r="F26" s="2113"/>
      <c r="G26" s="2113"/>
      <c r="H26" s="2113"/>
      <c r="I26" s="1518"/>
    </row>
    <row r="27" spans="1:9">
      <c r="A27" s="1518"/>
      <c r="B27" s="1518"/>
      <c r="C27" s="1518"/>
      <c r="D27" s="1518"/>
      <c r="E27" s="1518"/>
      <c r="F27" s="1518"/>
      <c r="G27" s="1518"/>
      <c r="H27" s="1518"/>
      <c r="I27" s="1518"/>
    </row>
    <row r="28" spans="1:9">
      <c r="A28" s="1518"/>
      <c r="B28" s="1518"/>
      <c r="C28" s="1518"/>
      <c r="D28" s="1518"/>
      <c r="E28" s="1518"/>
      <c r="F28" s="1518"/>
      <c r="G28" s="1518"/>
      <c r="H28" s="1518"/>
      <c r="I28" s="1518"/>
    </row>
    <row r="29" spans="1:9">
      <c r="A29" s="1518"/>
      <c r="B29" s="1518"/>
      <c r="C29" s="1518"/>
      <c r="D29" s="1518"/>
      <c r="E29" s="1518"/>
      <c r="F29" s="1518"/>
      <c r="G29" s="1518"/>
      <c r="H29" s="1518"/>
      <c r="I29" s="1518"/>
    </row>
    <row r="30" spans="1:9">
      <c r="A30" s="1518"/>
      <c r="B30" s="1518"/>
      <c r="C30" s="1518"/>
      <c r="D30" s="1518"/>
      <c r="E30" s="1518"/>
      <c r="F30" s="1518"/>
      <c r="G30" s="1518"/>
      <c r="H30" s="1518"/>
      <c r="I30" s="1518"/>
    </row>
    <row r="31" spans="1:9">
      <c r="A31" s="1518"/>
      <c r="B31" s="1518"/>
      <c r="C31" s="1518"/>
      <c r="D31" s="1518"/>
      <c r="E31" s="1518"/>
      <c r="F31" s="1518"/>
      <c r="G31" s="1518"/>
      <c r="H31" s="1518"/>
      <c r="I31" s="1518"/>
    </row>
    <row r="32" spans="1:9">
      <c r="A32" s="1518"/>
      <c r="B32" s="1518"/>
      <c r="C32" s="1518"/>
      <c r="D32" s="1518"/>
      <c r="E32" s="1518"/>
      <c r="F32" s="1518"/>
      <c r="G32" s="1518"/>
      <c r="H32" s="1518"/>
      <c r="I32" s="1518"/>
    </row>
    <row r="33" spans="1:9">
      <c r="A33" s="1518"/>
      <c r="B33" s="1518"/>
      <c r="C33" s="1518"/>
      <c r="D33" s="1518"/>
      <c r="E33" s="1518"/>
      <c r="F33" s="1518"/>
      <c r="G33" s="1518"/>
      <c r="H33" s="1518"/>
      <c r="I33" s="1518"/>
    </row>
    <row r="34" spans="1:9">
      <c r="A34" s="1518"/>
      <c r="B34" s="1518"/>
      <c r="C34" s="1518"/>
      <c r="D34" s="1518"/>
      <c r="E34" s="1518"/>
      <c r="F34" s="1518"/>
      <c r="G34" s="1518"/>
      <c r="H34" s="1518"/>
      <c r="I34" s="1518"/>
    </row>
    <row r="35" spans="1:9">
      <c r="A35" s="1518"/>
      <c r="B35" s="1518"/>
      <c r="C35" s="1518"/>
      <c r="D35" s="1518"/>
      <c r="E35" s="1518"/>
      <c r="F35" s="1518"/>
      <c r="G35" s="1518"/>
      <c r="H35" s="1518"/>
      <c r="I35" s="1518"/>
    </row>
    <row r="36" spans="1:9">
      <c r="A36" s="1518"/>
      <c r="B36" s="1518"/>
      <c r="C36" s="1518"/>
      <c r="D36" s="1518"/>
      <c r="E36" s="1518"/>
      <c r="F36" s="1518"/>
      <c r="G36" s="1518"/>
      <c r="H36" s="1518"/>
      <c r="I36" s="1518"/>
    </row>
    <row r="37" spans="1:9">
      <c r="A37" s="1518"/>
      <c r="B37" s="1518"/>
      <c r="C37" s="1518"/>
      <c r="D37" s="1518"/>
      <c r="E37" s="1518"/>
      <c r="F37" s="1518"/>
      <c r="G37" s="1518"/>
      <c r="H37" s="1518"/>
      <c r="I37" s="1518"/>
    </row>
    <row r="38" spans="1:9">
      <c r="A38" s="1518"/>
      <c r="B38" s="1518"/>
      <c r="C38" s="1518"/>
      <c r="D38" s="1518"/>
      <c r="E38" s="1518"/>
      <c r="F38" s="1518"/>
      <c r="G38" s="1518"/>
      <c r="H38" s="1518"/>
      <c r="I38" s="1518"/>
    </row>
    <row r="39" spans="1:9">
      <c r="A39" s="1518"/>
      <c r="B39" s="1518"/>
      <c r="C39" s="1518"/>
      <c r="D39" s="1518"/>
      <c r="E39" s="1518"/>
      <c r="F39" s="1518"/>
      <c r="G39" s="1518"/>
      <c r="H39" s="1518"/>
      <c r="I39" s="1518"/>
    </row>
    <row r="40" spans="1:9">
      <c r="A40" s="1518"/>
      <c r="B40" s="1518"/>
      <c r="C40" s="1518"/>
      <c r="D40" s="1518"/>
      <c r="E40" s="1518"/>
      <c r="F40" s="1518"/>
      <c r="G40" s="1518"/>
      <c r="H40" s="1518"/>
      <c r="I40" s="1518"/>
    </row>
    <row r="41" spans="1:9">
      <c r="A41" s="1518"/>
      <c r="B41" s="1518"/>
      <c r="C41" s="1518"/>
      <c r="D41" s="1518"/>
      <c r="E41" s="1518"/>
      <c r="F41" s="1518"/>
      <c r="G41" s="1518"/>
      <c r="H41" s="1518"/>
      <c r="I41" s="1518"/>
    </row>
    <row r="42" spans="1:9">
      <c r="A42" s="1518"/>
      <c r="B42" s="1518"/>
      <c r="C42" s="1518"/>
      <c r="D42" s="1518"/>
      <c r="E42" s="1518"/>
      <c r="F42" s="1518"/>
      <c r="G42" s="1518"/>
      <c r="H42" s="1518"/>
      <c r="I42" s="1518"/>
    </row>
    <row r="43" spans="1:9">
      <c r="A43" s="1518"/>
      <c r="B43" s="1518"/>
      <c r="C43" s="1518"/>
      <c r="D43" s="1518"/>
      <c r="E43" s="1518"/>
      <c r="F43" s="1518"/>
      <c r="G43" s="1518"/>
      <c r="H43" s="1518"/>
      <c r="I43" s="1518"/>
    </row>
    <row r="44" spans="1:9">
      <c r="A44" s="1518"/>
      <c r="B44" s="1518"/>
      <c r="C44" s="1518"/>
      <c r="D44" s="1518"/>
      <c r="E44" s="1518"/>
      <c r="F44" s="1518"/>
      <c r="G44" s="1518"/>
      <c r="H44" s="1518"/>
      <c r="I44" s="1518"/>
    </row>
    <row r="45" spans="1:9">
      <c r="A45" s="1518"/>
      <c r="B45" s="1518"/>
      <c r="C45" s="1518"/>
      <c r="D45" s="1518"/>
      <c r="E45" s="1518"/>
      <c r="F45" s="1518"/>
      <c r="G45" s="1518"/>
      <c r="H45" s="1518"/>
      <c r="I45" s="1518"/>
    </row>
    <row r="46" spans="1:9">
      <c r="A46" s="1518"/>
      <c r="B46" s="1518"/>
      <c r="C46" s="1518"/>
      <c r="D46" s="1518"/>
      <c r="E46" s="1518"/>
      <c r="F46" s="1518"/>
      <c r="G46" s="1518"/>
      <c r="H46" s="1518"/>
      <c r="I46" s="1518"/>
    </row>
    <row r="47" spans="1:9">
      <c r="A47" s="1518"/>
      <c r="B47" s="1518"/>
      <c r="C47" s="1518"/>
      <c r="D47" s="1518"/>
      <c r="E47" s="1518"/>
      <c r="F47" s="1518"/>
      <c r="G47" s="1518"/>
      <c r="H47" s="1518"/>
      <c r="I47" s="1518"/>
    </row>
    <row r="48" spans="1:9">
      <c r="A48" s="1518"/>
      <c r="B48" s="1518"/>
      <c r="C48" s="1518"/>
      <c r="D48" s="1518"/>
      <c r="E48" s="1518"/>
      <c r="F48" s="1518"/>
      <c r="G48" s="1518"/>
      <c r="H48" s="1518"/>
      <c r="I48" s="1518"/>
    </row>
    <row r="49" spans="1:9">
      <c r="A49" s="1518"/>
      <c r="B49" s="1518"/>
      <c r="C49" s="1518"/>
      <c r="D49" s="1518"/>
      <c r="E49" s="1518"/>
      <c r="F49" s="1518"/>
      <c r="G49" s="1518"/>
      <c r="H49" s="1518"/>
      <c r="I49" s="1518"/>
    </row>
    <row r="50" spans="1:9">
      <c r="A50" s="1518"/>
      <c r="B50" s="1518"/>
      <c r="C50" s="1518"/>
      <c r="D50" s="1518"/>
      <c r="E50" s="1518"/>
      <c r="F50" s="1518"/>
      <c r="G50" s="1518"/>
      <c r="H50" s="1518"/>
      <c r="I50" s="1518"/>
    </row>
    <row r="51" spans="1:9">
      <c r="A51" s="1518"/>
      <c r="B51" s="1518"/>
      <c r="C51" s="1518"/>
      <c r="D51" s="1518"/>
      <c r="E51" s="1518"/>
      <c r="F51" s="1518"/>
      <c r="G51" s="1518"/>
      <c r="H51" s="1518"/>
      <c r="I51" s="1518"/>
    </row>
    <row r="52" spans="1:9">
      <c r="A52" s="1518"/>
      <c r="B52" s="1518"/>
      <c r="C52" s="1518"/>
      <c r="D52" s="1518"/>
      <c r="E52" s="1518"/>
      <c r="F52" s="1518"/>
      <c r="G52" s="1518"/>
      <c r="H52" s="1518"/>
      <c r="I52" s="1518"/>
    </row>
    <row r="53" spans="1:9">
      <c r="A53" s="1518"/>
      <c r="B53" s="1518"/>
      <c r="C53" s="1518"/>
      <c r="D53" s="1518"/>
      <c r="E53" s="1518"/>
      <c r="F53" s="1518"/>
      <c r="G53" s="1518"/>
      <c r="H53" s="1518"/>
      <c r="I53" s="1518"/>
    </row>
    <row r="54" spans="1:9">
      <c r="A54" s="1518"/>
      <c r="B54" s="1518"/>
      <c r="C54" s="1518"/>
      <c r="D54" s="1518"/>
      <c r="E54" s="1518"/>
      <c r="F54" s="1518"/>
      <c r="G54" s="1518"/>
      <c r="H54" s="1518"/>
      <c r="I54" s="1518"/>
    </row>
    <row r="55" spans="1:9">
      <c r="A55" s="1518"/>
      <c r="B55" s="1518"/>
      <c r="C55" s="1518"/>
      <c r="D55" s="1518"/>
      <c r="E55" s="1518"/>
      <c r="F55" s="1518"/>
      <c r="G55" s="1518"/>
      <c r="H55" s="1518"/>
      <c r="I55" s="1518"/>
    </row>
    <row r="56" spans="1:9">
      <c r="A56" s="1521">
        <f>'F1'!K17</f>
        <v>0</v>
      </c>
      <c r="B56" s="1518"/>
      <c r="C56" s="1518"/>
      <c r="D56" s="1518"/>
      <c r="E56" s="1518"/>
      <c r="F56" s="1518"/>
      <c r="G56" s="1518"/>
      <c r="H56" s="1518"/>
      <c r="I56" s="1518"/>
    </row>
  </sheetData>
  <sheetProtection password="99F3" sheet="1" objects="1" scenarios="1"/>
  <mergeCells count="2">
    <mergeCell ref="B24:H25"/>
    <mergeCell ref="B26:H26"/>
  </mergeCells>
  <phoneticPr fontId="46" type="noConversion"/>
  <printOptions horizontalCentered="1" verticalCentered="1"/>
  <pageMargins left="0" right="0" top="0" bottom="0" header="0" footer="0"/>
  <pageSetup paperSize="9" orientation="portrait"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54">
    <pageSetUpPr fitToPage="1"/>
  </sheetPr>
  <dimension ref="B2:U87"/>
  <sheetViews>
    <sheetView showGridLines="0" topLeftCell="A2" zoomScale="80" zoomScaleNormal="80" zoomScaleSheetLayoutView="100" workbookViewId="0">
      <selection activeCell="S24" sqref="S24"/>
    </sheetView>
  </sheetViews>
  <sheetFormatPr defaultColWidth="5.7109375" defaultRowHeight="12.75"/>
  <cols>
    <col min="1" max="1" width="5.140625" style="489" customWidth="1"/>
    <col min="2" max="2" width="3" style="489" customWidth="1"/>
    <col min="3" max="3" width="31.140625" style="489" customWidth="1"/>
    <col min="4" max="4" width="16" style="489" customWidth="1"/>
    <col min="5" max="5" width="10" style="489" customWidth="1"/>
    <col min="6" max="6" width="5.7109375" style="489" customWidth="1"/>
    <col min="7" max="7" width="22.140625" style="489" customWidth="1"/>
    <col min="8" max="8" width="21.140625" style="489" customWidth="1"/>
    <col min="9" max="9" width="7" style="489" customWidth="1"/>
    <col min="10" max="10" width="5.7109375" style="489" customWidth="1"/>
    <col min="11" max="11" width="8" style="489" customWidth="1"/>
    <col min="12" max="16384" width="5.7109375" style="489"/>
  </cols>
  <sheetData>
    <row r="2" spans="2:13" ht="13.5" customHeight="1">
      <c r="C2" s="181"/>
      <c r="D2" s="181"/>
      <c r="E2" s="181"/>
      <c r="F2" s="181"/>
      <c r="G2" s="181"/>
      <c r="H2" s="181"/>
      <c r="I2" s="181"/>
      <c r="J2" s="181"/>
      <c r="K2" s="181"/>
      <c r="L2" s="181"/>
      <c r="M2" s="181"/>
    </row>
    <row r="3" spans="2:13">
      <c r="B3" s="762"/>
      <c r="C3" s="763"/>
      <c r="D3" s="763"/>
      <c r="E3" s="763"/>
      <c r="F3" s="763"/>
      <c r="G3" s="763"/>
      <c r="H3" s="763"/>
      <c r="I3" s="763"/>
      <c r="J3" s="763"/>
      <c r="K3" s="763"/>
      <c r="L3" s="764"/>
      <c r="M3" s="181"/>
    </row>
    <row r="4" spans="2:13" ht="40.5" customHeight="1">
      <c r="B4" s="765"/>
      <c r="C4" s="2114" t="s">
        <v>4462</v>
      </c>
      <c r="D4" s="2115"/>
      <c r="E4" s="2115"/>
      <c r="F4" s="2115"/>
      <c r="G4" s="2115"/>
      <c r="H4" s="2115"/>
      <c r="I4" s="2115"/>
      <c r="J4" s="2115"/>
      <c r="K4" s="2116"/>
      <c r="L4" s="766"/>
      <c r="M4" s="181"/>
    </row>
    <row r="5" spans="2:13">
      <c r="B5" s="765"/>
      <c r="C5" s="206"/>
      <c r="D5" s="206"/>
      <c r="E5" s="206"/>
      <c r="F5" s="206"/>
      <c r="G5" s="206"/>
      <c r="H5" s="206"/>
      <c r="I5" s="206"/>
      <c r="J5" s="206"/>
      <c r="K5" s="206"/>
      <c r="L5" s="766"/>
      <c r="M5" s="181"/>
    </row>
    <row r="6" spans="2:13">
      <c r="B6" s="765"/>
      <c r="C6" s="206"/>
      <c r="D6" s="206"/>
      <c r="E6" s="206"/>
      <c r="F6" s="206"/>
      <c r="G6" s="206"/>
      <c r="H6" s="206"/>
      <c r="I6" s="206"/>
      <c r="J6" s="206"/>
      <c r="K6" s="206"/>
      <c r="L6" s="766"/>
      <c r="M6" s="181"/>
    </row>
    <row r="7" spans="2:13">
      <c r="B7" s="765"/>
      <c r="C7" s="206"/>
      <c r="D7" s="206"/>
      <c r="E7" s="206"/>
      <c r="F7" s="206"/>
      <c r="G7" s="206"/>
      <c r="H7" s="206"/>
      <c r="I7" s="206"/>
      <c r="J7" s="206"/>
      <c r="K7" s="206"/>
      <c r="L7" s="766"/>
      <c r="M7" s="181"/>
    </row>
    <row r="8" spans="2:13">
      <c r="B8" s="765"/>
      <c r="C8" s="206"/>
      <c r="D8" s="206"/>
      <c r="E8" s="206"/>
      <c r="F8" s="206"/>
      <c r="G8" s="206"/>
      <c r="H8" s="206"/>
      <c r="I8" s="206"/>
      <c r="J8" s="206"/>
      <c r="K8" s="206"/>
      <c r="L8" s="766"/>
      <c r="M8" s="181"/>
    </row>
    <row r="9" spans="2:13">
      <c r="B9" s="765"/>
      <c r="C9" s="206"/>
      <c r="D9" s="206"/>
      <c r="E9" s="206"/>
      <c r="F9" s="206"/>
      <c r="G9" s="206"/>
      <c r="H9" s="206"/>
      <c r="I9" s="206"/>
      <c r="J9" s="206"/>
      <c r="K9" s="206"/>
      <c r="L9" s="766"/>
      <c r="M9" s="181"/>
    </row>
    <row r="10" spans="2:13">
      <c r="B10" s="765"/>
      <c r="C10" s="206"/>
      <c r="D10" s="206"/>
      <c r="E10" s="206"/>
      <c r="F10" s="206"/>
      <c r="G10" s="206"/>
      <c r="H10" s="206"/>
      <c r="I10" s="206"/>
      <c r="J10" s="206"/>
      <c r="K10" s="206"/>
      <c r="L10" s="766"/>
      <c r="M10" s="181"/>
    </row>
    <row r="11" spans="2:13">
      <c r="B11" s="765"/>
      <c r="C11" s="206"/>
      <c r="D11" s="206"/>
      <c r="E11" s="206"/>
      <c r="F11" s="206"/>
      <c r="G11" s="206"/>
      <c r="H11" s="206"/>
      <c r="I11" s="206"/>
      <c r="J11" s="206"/>
      <c r="K11" s="206"/>
      <c r="L11" s="766"/>
      <c r="M11" s="181"/>
    </row>
    <row r="12" spans="2:13">
      <c r="B12" s="765"/>
      <c r="C12" s="206"/>
      <c r="D12" s="206"/>
      <c r="E12" s="206"/>
      <c r="F12" s="206"/>
      <c r="G12" s="206"/>
      <c r="H12" s="206"/>
      <c r="I12" s="206"/>
      <c r="J12" s="206"/>
      <c r="K12" s="206"/>
      <c r="L12" s="766"/>
      <c r="M12" s="181"/>
    </row>
    <row r="13" spans="2:13">
      <c r="B13" s="765"/>
      <c r="C13" s="206"/>
      <c r="D13" s="206"/>
      <c r="E13" s="206"/>
      <c r="F13" s="206"/>
      <c r="G13" s="206"/>
      <c r="H13" s="206"/>
      <c r="I13" s="206"/>
      <c r="J13" s="206"/>
      <c r="K13" s="206"/>
      <c r="L13" s="766"/>
      <c r="M13" s="181"/>
    </row>
    <row r="14" spans="2:13">
      <c r="B14" s="765"/>
      <c r="C14" s="206"/>
      <c r="D14" s="206"/>
      <c r="E14" s="206"/>
      <c r="F14" s="206"/>
      <c r="G14" s="206"/>
      <c r="H14" s="206"/>
      <c r="I14" s="206"/>
      <c r="J14" s="206"/>
      <c r="K14" s="206"/>
      <c r="L14" s="766"/>
      <c r="M14" s="181"/>
    </row>
    <row r="15" spans="2:13">
      <c r="B15" s="765"/>
      <c r="C15" s="206"/>
      <c r="D15" s="206"/>
      <c r="E15" s="206"/>
      <c r="F15" s="206"/>
      <c r="G15" s="206"/>
      <c r="H15" s="206"/>
      <c r="I15" s="206"/>
      <c r="J15" s="206"/>
      <c r="K15" s="206"/>
      <c r="L15" s="766"/>
      <c r="M15" s="181"/>
    </row>
    <row r="16" spans="2:13">
      <c r="B16" s="765"/>
      <c r="C16" s="206"/>
      <c r="D16" s="206"/>
      <c r="E16" s="206"/>
      <c r="F16" s="206"/>
      <c r="G16" s="206"/>
      <c r="H16" s="206"/>
      <c r="I16" s="206"/>
      <c r="J16" s="206"/>
      <c r="K16" s="206"/>
      <c r="L16" s="766"/>
      <c r="M16" s="181"/>
    </row>
    <row r="17" spans="2:21">
      <c r="B17" s="765"/>
      <c r="C17" s="206"/>
      <c r="D17" s="206"/>
      <c r="E17" s="206"/>
      <c r="F17" s="206"/>
      <c r="G17" s="206"/>
      <c r="H17" s="206"/>
      <c r="I17" s="206"/>
      <c r="J17" s="206"/>
      <c r="K17" s="206"/>
      <c r="L17" s="766"/>
      <c r="M17" s="181"/>
    </row>
    <row r="18" spans="2:21">
      <c r="B18" s="765"/>
      <c r="C18" s="206"/>
      <c r="D18" s="206"/>
      <c r="E18" s="206"/>
      <c r="F18" s="206"/>
      <c r="G18" s="206"/>
      <c r="H18" s="206"/>
      <c r="I18" s="206"/>
      <c r="J18" s="206"/>
      <c r="K18" s="206"/>
      <c r="L18" s="766"/>
      <c r="M18" s="181"/>
    </row>
    <row r="19" spans="2:21">
      <c r="B19" s="765"/>
      <c r="C19" s="206"/>
      <c r="D19" s="206"/>
      <c r="E19" s="206"/>
      <c r="F19" s="206"/>
      <c r="G19" s="206"/>
      <c r="H19" s="206"/>
      <c r="I19" s="206"/>
      <c r="J19" s="206"/>
      <c r="K19" s="206"/>
      <c r="L19" s="766"/>
      <c r="M19" s="181"/>
    </row>
    <row r="20" spans="2:21">
      <c r="B20" s="765"/>
      <c r="C20" s="206"/>
      <c r="D20" s="206"/>
      <c r="E20" s="206"/>
      <c r="F20" s="206"/>
      <c r="G20" s="206"/>
      <c r="H20" s="206"/>
      <c r="I20" s="206"/>
      <c r="J20" s="206"/>
      <c r="K20" s="206"/>
      <c r="L20" s="766"/>
      <c r="M20" s="181"/>
    </row>
    <row r="21" spans="2:21">
      <c r="B21" s="765"/>
      <c r="C21" s="206"/>
      <c r="D21" s="206"/>
      <c r="E21" s="206"/>
      <c r="F21" s="206"/>
      <c r="G21" s="206"/>
      <c r="H21" s="206"/>
      <c r="I21" s="206"/>
      <c r="J21" s="206"/>
      <c r="K21" s="206"/>
      <c r="L21" s="766"/>
      <c r="M21" s="181"/>
      <c r="U21" s="1311"/>
    </row>
    <row r="22" spans="2:21">
      <c r="B22" s="765"/>
      <c r="C22" s="206"/>
      <c r="D22" s="206"/>
      <c r="E22" s="206"/>
      <c r="F22" s="206"/>
      <c r="G22" s="206"/>
      <c r="H22" s="206"/>
      <c r="I22" s="206"/>
      <c r="J22" s="206"/>
      <c r="K22" s="206"/>
      <c r="L22" s="766"/>
      <c r="M22" s="181"/>
      <c r="U22" s="1311"/>
    </row>
    <row r="23" spans="2:21">
      <c r="B23" s="765"/>
      <c r="C23" s="206"/>
      <c r="D23" s="206"/>
      <c r="E23" s="206"/>
      <c r="F23" s="206"/>
      <c r="G23" s="206"/>
      <c r="H23" s="206"/>
      <c r="I23" s="206"/>
      <c r="J23" s="206"/>
      <c r="K23" s="206"/>
      <c r="L23" s="766"/>
      <c r="M23" s="181"/>
      <c r="U23" s="1311"/>
    </row>
    <row r="24" spans="2:21">
      <c r="B24" s="765"/>
      <c r="C24" s="206"/>
      <c r="D24" s="206"/>
      <c r="E24" s="206"/>
      <c r="F24" s="206"/>
      <c r="G24" s="206"/>
      <c r="H24" s="206"/>
      <c r="I24" s="206"/>
      <c r="J24" s="206"/>
      <c r="K24" s="206"/>
      <c r="L24" s="766"/>
      <c r="M24" s="181"/>
      <c r="U24" s="1311"/>
    </row>
    <row r="25" spans="2:21">
      <c r="B25" s="765"/>
      <c r="C25" s="206"/>
      <c r="D25" s="206"/>
      <c r="E25" s="206"/>
      <c r="F25" s="206"/>
      <c r="G25" s="206"/>
      <c r="H25" s="206"/>
      <c r="I25" s="206"/>
      <c r="J25" s="206"/>
      <c r="K25" s="206"/>
      <c r="L25" s="766"/>
      <c r="M25" s="181"/>
      <c r="U25" s="1311"/>
    </row>
    <row r="26" spans="2:21">
      <c r="B26" s="765"/>
      <c r="C26" s="206"/>
      <c r="D26" s="206"/>
      <c r="E26" s="206"/>
      <c r="F26" s="206"/>
      <c r="G26" s="206"/>
      <c r="H26" s="206"/>
      <c r="I26" s="206"/>
      <c r="J26" s="206"/>
      <c r="K26" s="206"/>
      <c r="L26" s="766"/>
      <c r="M26" s="181"/>
      <c r="U26" s="1311"/>
    </row>
    <row r="27" spans="2:21">
      <c r="B27" s="765"/>
      <c r="C27" s="206"/>
      <c r="D27" s="206"/>
      <c r="E27" s="206"/>
      <c r="F27" s="206"/>
      <c r="G27" s="206"/>
      <c r="H27" s="206"/>
      <c r="I27" s="206"/>
      <c r="J27" s="206"/>
      <c r="K27" s="206"/>
      <c r="L27" s="766"/>
      <c r="M27" s="181"/>
      <c r="U27" s="1311"/>
    </row>
    <row r="28" spans="2:21">
      <c r="B28" s="765"/>
      <c r="C28" s="206"/>
      <c r="D28" s="206"/>
      <c r="E28" s="206"/>
      <c r="F28" s="206"/>
      <c r="G28" s="206"/>
      <c r="H28" s="206"/>
      <c r="I28" s="206"/>
      <c r="J28" s="206"/>
      <c r="K28" s="206"/>
      <c r="L28" s="766"/>
      <c r="M28" s="181"/>
      <c r="U28" s="1311"/>
    </row>
    <row r="29" spans="2:21">
      <c r="B29" s="765"/>
      <c r="C29" s="206"/>
      <c r="D29" s="206"/>
      <c r="E29" s="206"/>
      <c r="F29" s="206"/>
      <c r="G29" s="206"/>
      <c r="H29" s="206"/>
      <c r="I29" s="206"/>
      <c r="J29" s="206"/>
      <c r="K29" s="206"/>
      <c r="L29" s="766"/>
      <c r="M29" s="181"/>
      <c r="U29" s="1311"/>
    </row>
    <row r="30" spans="2:21">
      <c r="B30" s="765"/>
      <c r="C30" s="206"/>
      <c r="D30" s="206"/>
      <c r="E30" s="206"/>
      <c r="F30" s="206"/>
      <c r="G30" s="206"/>
      <c r="H30" s="206"/>
      <c r="I30" s="206"/>
      <c r="J30" s="206"/>
      <c r="K30" s="206"/>
      <c r="L30" s="766"/>
      <c r="M30" s="181"/>
      <c r="U30" s="1311"/>
    </row>
    <row r="31" spans="2:21">
      <c r="B31" s="765"/>
      <c r="C31" s="206"/>
      <c r="D31" s="206"/>
      <c r="E31" s="206"/>
      <c r="F31" s="206"/>
      <c r="G31" s="206"/>
      <c r="H31" s="206"/>
      <c r="I31" s="206"/>
      <c r="J31" s="206"/>
      <c r="K31" s="206"/>
      <c r="L31" s="766"/>
      <c r="M31" s="181"/>
      <c r="U31" s="1311"/>
    </row>
    <row r="32" spans="2:21">
      <c r="B32" s="765"/>
      <c r="C32" s="206"/>
      <c r="D32" s="206"/>
      <c r="E32" s="206"/>
      <c r="F32" s="206"/>
      <c r="G32" s="206"/>
      <c r="H32" s="206"/>
      <c r="I32" s="206"/>
      <c r="J32" s="206"/>
      <c r="K32" s="206"/>
      <c r="L32" s="766"/>
      <c r="M32" s="181"/>
    </row>
    <row r="33" spans="2:13">
      <c r="B33" s="765"/>
      <c r="C33" s="206"/>
      <c r="D33" s="206"/>
      <c r="E33" s="206"/>
      <c r="F33" s="206"/>
      <c r="G33" s="206"/>
      <c r="H33" s="206"/>
      <c r="I33" s="206"/>
      <c r="J33" s="206"/>
      <c r="K33" s="206"/>
      <c r="L33" s="766"/>
      <c r="M33" s="181"/>
    </row>
    <row r="34" spans="2:13">
      <c r="B34" s="765"/>
      <c r="C34" s="206"/>
      <c r="D34" s="206"/>
      <c r="E34" s="206"/>
      <c r="F34" s="206"/>
      <c r="G34" s="206"/>
      <c r="H34" s="206"/>
      <c r="I34" s="206"/>
      <c r="J34" s="206"/>
      <c r="K34" s="206"/>
      <c r="L34" s="766"/>
      <c r="M34" s="181"/>
    </row>
    <row r="35" spans="2:13">
      <c r="B35" s="765"/>
      <c r="C35" s="206"/>
      <c r="D35" s="206"/>
      <c r="E35" s="206"/>
      <c r="F35" s="206"/>
      <c r="G35" s="206"/>
      <c r="H35" s="206"/>
      <c r="I35" s="206"/>
      <c r="J35" s="206"/>
      <c r="K35" s="206"/>
      <c r="L35" s="766"/>
      <c r="M35" s="181"/>
    </row>
    <row r="36" spans="2:13">
      <c r="B36" s="765"/>
      <c r="C36" s="206"/>
      <c r="D36" s="206"/>
      <c r="E36" s="206"/>
      <c r="F36" s="206"/>
      <c r="G36" s="206"/>
      <c r="H36" s="206"/>
      <c r="I36" s="206"/>
      <c r="J36" s="206"/>
      <c r="K36" s="206"/>
      <c r="L36" s="766"/>
      <c r="M36" s="181"/>
    </row>
    <row r="37" spans="2:13">
      <c r="B37" s="765"/>
      <c r="C37" s="206"/>
      <c r="D37" s="206"/>
      <c r="E37" s="206"/>
      <c r="F37" s="206"/>
      <c r="G37" s="206"/>
      <c r="H37" s="206"/>
      <c r="I37" s="206"/>
      <c r="J37" s="206"/>
      <c r="K37" s="206"/>
      <c r="L37" s="766"/>
      <c r="M37" s="181"/>
    </row>
    <row r="38" spans="2:13">
      <c r="B38" s="765"/>
      <c r="C38" s="206"/>
      <c r="D38" s="206"/>
      <c r="E38" s="206"/>
      <c r="F38" s="206"/>
      <c r="G38" s="206"/>
      <c r="H38" s="206"/>
      <c r="I38" s="206"/>
      <c r="J38" s="206"/>
      <c r="K38" s="206"/>
      <c r="L38" s="766"/>
      <c r="M38" s="181"/>
    </row>
    <row r="39" spans="2:13">
      <c r="B39" s="765"/>
      <c r="C39" s="206"/>
      <c r="D39" s="206"/>
      <c r="E39" s="206"/>
      <c r="F39" s="206"/>
      <c r="G39" s="206"/>
      <c r="H39" s="206"/>
      <c r="I39" s="206"/>
      <c r="J39" s="206"/>
      <c r="K39" s="206"/>
      <c r="L39" s="766"/>
      <c r="M39" s="181"/>
    </row>
    <row r="40" spans="2:13">
      <c r="B40" s="765"/>
      <c r="C40" s="206"/>
      <c r="D40" s="206"/>
      <c r="E40" s="206"/>
      <c r="F40" s="206"/>
      <c r="G40" s="206"/>
      <c r="H40" s="206"/>
      <c r="I40" s="206"/>
      <c r="J40" s="206"/>
      <c r="K40" s="206"/>
      <c r="L40" s="766"/>
      <c r="M40" s="181"/>
    </row>
    <row r="41" spans="2:13">
      <c r="B41" s="765"/>
      <c r="C41" s="206"/>
      <c r="D41" s="206"/>
      <c r="E41" s="206"/>
      <c r="F41" s="206"/>
      <c r="G41" s="206"/>
      <c r="H41" s="206"/>
      <c r="I41" s="206"/>
      <c r="J41" s="206"/>
      <c r="K41" s="206"/>
      <c r="L41" s="766"/>
      <c r="M41" s="181"/>
    </row>
    <row r="42" spans="2:13">
      <c r="B42" s="765"/>
      <c r="C42" s="206"/>
      <c r="D42" s="206"/>
      <c r="E42" s="206"/>
      <c r="F42" s="206"/>
      <c r="G42" s="206"/>
      <c r="H42" s="206"/>
      <c r="I42" s="206"/>
      <c r="J42" s="206"/>
      <c r="K42" s="206"/>
      <c r="L42" s="766"/>
      <c r="M42" s="181"/>
    </row>
    <row r="43" spans="2:13">
      <c r="B43" s="765"/>
      <c r="C43" s="206"/>
      <c r="D43" s="206"/>
      <c r="E43" s="206"/>
      <c r="F43" s="206"/>
      <c r="G43" s="206"/>
      <c r="H43" s="206"/>
      <c r="I43" s="206"/>
      <c r="J43" s="206"/>
      <c r="K43" s="206"/>
      <c r="L43" s="766"/>
      <c r="M43" s="181"/>
    </row>
    <row r="44" spans="2:13">
      <c r="B44" s="765"/>
      <c r="C44" s="206"/>
      <c r="D44" s="206"/>
      <c r="E44" s="206"/>
      <c r="F44" s="206"/>
      <c r="G44" s="206"/>
      <c r="H44" s="206"/>
      <c r="I44" s="206"/>
      <c r="J44" s="206"/>
      <c r="K44" s="206"/>
      <c r="L44" s="766"/>
      <c r="M44" s="181"/>
    </row>
    <row r="45" spans="2:13">
      <c r="B45" s="765"/>
      <c r="C45" s="206"/>
      <c r="D45" s="206"/>
      <c r="E45" s="206"/>
      <c r="F45" s="206"/>
      <c r="G45" s="206"/>
      <c r="H45" s="206"/>
      <c r="I45" s="206"/>
      <c r="J45" s="206"/>
      <c r="K45" s="206"/>
      <c r="L45" s="766"/>
      <c r="M45" s="181"/>
    </row>
    <row r="46" spans="2:13">
      <c r="B46" s="765"/>
      <c r="C46" s="206"/>
      <c r="D46" s="206"/>
      <c r="E46" s="206"/>
      <c r="F46" s="206"/>
      <c r="G46" s="206"/>
      <c r="H46" s="206"/>
      <c r="I46" s="206"/>
      <c r="J46" s="206"/>
      <c r="K46" s="206"/>
      <c r="L46" s="766"/>
      <c r="M46" s="181"/>
    </row>
    <row r="47" spans="2:13">
      <c r="B47" s="765"/>
      <c r="C47" s="206"/>
      <c r="D47" s="206"/>
      <c r="E47" s="206"/>
      <c r="F47" s="206"/>
      <c r="G47" s="206"/>
      <c r="H47" s="206"/>
      <c r="I47" s="206"/>
      <c r="J47" s="206"/>
      <c r="K47" s="206"/>
      <c r="L47" s="766"/>
      <c r="M47" s="181"/>
    </row>
    <row r="48" spans="2:13">
      <c r="B48" s="765"/>
      <c r="C48" s="206"/>
      <c r="D48" s="206"/>
      <c r="E48" s="206"/>
      <c r="F48" s="206"/>
      <c r="G48" s="206"/>
      <c r="H48" s="206"/>
      <c r="I48" s="206"/>
      <c r="J48" s="206"/>
      <c r="K48" s="206"/>
      <c r="L48" s="766"/>
      <c r="M48" s="181"/>
    </row>
    <row r="49" spans="2:13">
      <c r="B49" s="765"/>
      <c r="C49" s="206"/>
      <c r="D49" s="206"/>
      <c r="E49" s="206"/>
      <c r="F49" s="206"/>
      <c r="G49" s="206"/>
      <c r="H49" s="206"/>
      <c r="I49" s="206"/>
      <c r="J49" s="206"/>
      <c r="K49" s="206"/>
      <c r="L49" s="766"/>
      <c r="M49" s="181"/>
    </row>
    <row r="50" spans="2:13">
      <c r="B50" s="765"/>
      <c r="C50" s="206"/>
      <c r="D50" s="206"/>
      <c r="E50" s="206"/>
      <c r="F50" s="206"/>
      <c r="G50" s="206"/>
      <c r="H50" s="206"/>
      <c r="I50" s="206"/>
      <c r="J50" s="206"/>
      <c r="K50" s="206"/>
      <c r="L50" s="766"/>
      <c r="M50" s="181"/>
    </row>
    <row r="51" spans="2:13">
      <c r="B51" s="765"/>
      <c r="C51" s="206"/>
      <c r="D51" s="206"/>
      <c r="E51" s="206"/>
      <c r="F51" s="206"/>
      <c r="G51" s="206"/>
      <c r="H51" s="206"/>
      <c r="I51" s="206"/>
      <c r="J51" s="206"/>
      <c r="K51" s="206"/>
      <c r="L51" s="766"/>
      <c r="M51" s="181"/>
    </row>
    <row r="52" spans="2:13">
      <c r="B52" s="765"/>
      <c r="C52" s="206"/>
      <c r="D52" s="206"/>
      <c r="E52" s="206"/>
      <c r="F52" s="206"/>
      <c r="G52" s="206"/>
      <c r="H52" s="206"/>
      <c r="I52" s="206"/>
      <c r="J52" s="206"/>
      <c r="K52" s="206"/>
      <c r="L52" s="766"/>
      <c r="M52" s="181"/>
    </row>
    <row r="53" spans="2:13">
      <c r="B53" s="765"/>
      <c r="C53" s="206"/>
      <c r="D53" s="206"/>
      <c r="E53" s="206"/>
      <c r="F53" s="206"/>
      <c r="G53" s="206"/>
      <c r="H53" s="206"/>
      <c r="I53" s="206"/>
      <c r="J53" s="206"/>
      <c r="K53" s="206"/>
      <c r="L53" s="766"/>
      <c r="M53" s="181"/>
    </row>
    <row r="54" spans="2:13">
      <c r="B54" s="765"/>
      <c r="C54" s="206"/>
      <c r="D54" s="206"/>
      <c r="E54" s="206"/>
      <c r="F54" s="206"/>
      <c r="G54" s="206"/>
      <c r="H54" s="206"/>
      <c r="I54" s="206"/>
      <c r="J54" s="206"/>
      <c r="K54" s="206"/>
      <c r="L54" s="766"/>
      <c r="M54" s="181"/>
    </row>
    <row r="55" spans="2:13">
      <c r="B55" s="765"/>
      <c r="C55" s="206"/>
      <c r="D55" s="206"/>
      <c r="E55" s="206"/>
      <c r="F55" s="206"/>
      <c r="G55" s="206"/>
      <c r="H55" s="206"/>
      <c r="I55" s="206"/>
      <c r="J55" s="206"/>
      <c r="K55" s="206"/>
      <c r="L55" s="766"/>
      <c r="M55" s="181"/>
    </row>
    <row r="56" spans="2:13">
      <c r="B56" s="765"/>
      <c r="C56" s="206"/>
      <c r="D56" s="206"/>
      <c r="E56" s="206"/>
      <c r="F56" s="206"/>
      <c r="G56" s="206"/>
      <c r="H56" s="206"/>
      <c r="I56" s="206"/>
      <c r="J56" s="206"/>
      <c r="K56" s="206"/>
      <c r="L56" s="766"/>
      <c r="M56" s="181"/>
    </row>
    <row r="57" spans="2:13">
      <c r="B57" s="765"/>
      <c r="C57" s="206"/>
      <c r="D57" s="206"/>
      <c r="E57" s="206"/>
      <c r="F57" s="206"/>
      <c r="G57" s="206"/>
      <c r="H57" s="206"/>
      <c r="I57" s="206"/>
      <c r="J57" s="206"/>
      <c r="K57" s="206"/>
      <c r="L57" s="766"/>
      <c r="M57" s="181"/>
    </row>
    <row r="58" spans="2:13">
      <c r="B58" s="765"/>
      <c r="C58" s="206"/>
      <c r="D58" s="206"/>
      <c r="E58" s="206"/>
      <c r="F58" s="206"/>
      <c r="G58" s="206"/>
      <c r="H58" s="206"/>
      <c r="I58" s="206"/>
      <c r="J58" s="206"/>
      <c r="K58" s="206"/>
      <c r="L58" s="766"/>
      <c r="M58" s="181"/>
    </row>
    <row r="59" spans="2:13">
      <c r="B59" s="765"/>
      <c r="C59" s="206"/>
      <c r="D59" s="206"/>
      <c r="E59" s="206"/>
      <c r="F59" s="206"/>
      <c r="G59" s="206"/>
      <c r="H59" s="206"/>
      <c r="I59" s="206"/>
      <c r="J59" s="206"/>
      <c r="K59" s="206"/>
      <c r="L59" s="766"/>
      <c r="M59" s="181"/>
    </row>
    <row r="60" spans="2:13">
      <c r="B60" s="765"/>
      <c r="C60" s="206"/>
      <c r="D60" s="206"/>
      <c r="E60" s="206"/>
      <c r="F60" s="206"/>
      <c r="G60" s="206"/>
      <c r="H60" s="206"/>
      <c r="I60" s="206"/>
      <c r="J60" s="206"/>
      <c r="K60" s="206"/>
      <c r="L60" s="766"/>
      <c r="M60" s="181"/>
    </row>
    <row r="61" spans="2:13">
      <c r="B61" s="765"/>
      <c r="C61" s="206"/>
      <c r="D61" s="206"/>
      <c r="E61" s="206"/>
      <c r="F61" s="206"/>
      <c r="G61" s="206"/>
      <c r="H61" s="206"/>
      <c r="I61" s="206"/>
      <c r="J61" s="206"/>
      <c r="K61" s="206"/>
      <c r="L61" s="766"/>
      <c r="M61" s="181"/>
    </row>
    <row r="62" spans="2:13">
      <c r="B62" s="765"/>
      <c r="C62" s="206"/>
      <c r="D62" s="206"/>
      <c r="E62" s="206"/>
      <c r="F62" s="206"/>
      <c r="G62" s="206"/>
      <c r="H62" s="206"/>
      <c r="I62" s="206"/>
      <c r="J62" s="206"/>
      <c r="K62" s="206"/>
      <c r="L62" s="766"/>
      <c r="M62" s="181"/>
    </row>
    <row r="63" spans="2:13">
      <c r="B63" s="765"/>
      <c r="C63" s="206"/>
      <c r="D63" s="206"/>
      <c r="E63" s="206"/>
      <c r="F63" s="206"/>
      <c r="G63" s="206"/>
      <c r="H63" s="206"/>
      <c r="I63" s="206"/>
      <c r="J63" s="206"/>
      <c r="K63" s="206"/>
      <c r="L63" s="766"/>
      <c r="M63" s="181"/>
    </row>
    <row r="64" spans="2:13">
      <c r="B64" s="765"/>
      <c r="C64" s="206"/>
      <c r="D64" s="206"/>
      <c r="E64" s="206"/>
      <c r="F64" s="206"/>
      <c r="G64" s="206"/>
      <c r="H64" s="206"/>
      <c r="I64" s="206"/>
      <c r="J64" s="206"/>
      <c r="K64" s="206"/>
      <c r="L64" s="766"/>
      <c r="M64" s="181"/>
    </row>
    <row r="65" spans="2:13">
      <c r="B65" s="765"/>
      <c r="C65" s="206"/>
      <c r="D65" s="206"/>
      <c r="E65" s="206"/>
      <c r="F65" s="206"/>
      <c r="G65" s="206"/>
      <c r="H65" s="206"/>
      <c r="I65" s="206"/>
      <c r="J65" s="206"/>
      <c r="K65" s="206"/>
      <c r="L65" s="766"/>
      <c r="M65" s="181"/>
    </row>
    <row r="66" spans="2:13">
      <c r="B66" s="765"/>
      <c r="C66" s="206"/>
      <c r="D66" s="206"/>
      <c r="E66" s="206"/>
      <c r="F66" s="206"/>
      <c r="G66" s="206"/>
      <c r="H66" s="206"/>
      <c r="I66" s="206"/>
      <c r="J66" s="206"/>
      <c r="K66" s="206"/>
      <c r="L66" s="766"/>
      <c r="M66" s="181"/>
    </row>
    <row r="67" spans="2:13">
      <c r="B67" s="765"/>
      <c r="C67" s="206"/>
      <c r="D67" s="206"/>
      <c r="E67" s="206"/>
      <c r="F67" s="206"/>
      <c r="G67" s="206"/>
      <c r="H67" s="206"/>
      <c r="I67" s="206"/>
      <c r="J67" s="206"/>
      <c r="K67" s="206"/>
      <c r="L67" s="766"/>
      <c r="M67" s="181"/>
    </row>
    <row r="68" spans="2:13">
      <c r="B68" s="765"/>
      <c r="C68" s="206"/>
      <c r="D68" s="206"/>
      <c r="E68" s="206"/>
      <c r="F68" s="206"/>
      <c r="G68" s="206"/>
      <c r="H68" s="206"/>
      <c r="I68" s="206"/>
      <c r="J68" s="206"/>
      <c r="K68" s="206"/>
      <c r="L68" s="766"/>
      <c r="M68" s="181"/>
    </row>
    <row r="69" spans="2:13">
      <c r="B69" s="765"/>
      <c r="C69" s="206"/>
      <c r="D69" s="206"/>
      <c r="E69" s="206"/>
      <c r="F69" s="206"/>
      <c r="G69" s="206"/>
      <c r="H69" s="206"/>
      <c r="I69" s="206"/>
      <c r="J69" s="206"/>
      <c r="K69" s="206"/>
      <c r="L69" s="766"/>
      <c r="M69" s="181"/>
    </row>
    <row r="70" spans="2:13">
      <c r="B70" s="765"/>
      <c r="C70" s="206"/>
      <c r="D70" s="206"/>
      <c r="E70" s="206"/>
      <c r="F70" s="206"/>
      <c r="G70" s="206"/>
      <c r="H70" s="206"/>
      <c r="I70" s="206"/>
      <c r="J70" s="206"/>
      <c r="K70" s="206"/>
      <c r="L70" s="766"/>
      <c r="M70" s="181"/>
    </row>
    <row r="71" spans="2:13">
      <c r="B71" s="765"/>
      <c r="C71" s="206"/>
      <c r="D71" s="206"/>
      <c r="E71" s="206"/>
      <c r="F71" s="206"/>
      <c r="G71" s="206"/>
      <c r="H71" s="206"/>
      <c r="I71" s="206"/>
      <c r="J71" s="206"/>
      <c r="K71" s="206"/>
      <c r="L71" s="766"/>
      <c r="M71" s="181"/>
    </row>
    <row r="72" spans="2:13">
      <c r="B72" s="765"/>
      <c r="C72" s="206"/>
      <c r="D72" s="206"/>
      <c r="E72" s="206"/>
      <c r="F72" s="206"/>
      <c r="G72" s="206"/>
      <c r="H72" s="206"/>
      <c r="I72" s="206"/>
      <c r="J72" s="206"/>
      <c r="K72" s="206"/>
      <c r="L72" s="766"/>
      <c r="M72" s="181"/>
    </row>
    <row r="73" spans="2:13">
      <c r="B73" s="765"/>
      <c r="C73" s="206"/>
      <c r="D73" s="206"/>
      <c r="E73" s="206"/>
      <c r="F73" s="206"/>
      <c r="G73" s="206"/>
      <c r="H73" s="206"/>
      <c r="I73" s="206"/>
      <c r="J73" s="206"/>
      <c r="K73" s="206"/>
      <c r="L73" s="766"/>
      <c r="M73" s="181"/>
    </row>
    <row r="74" spans="2:13">
      <c r="B74" s="765"/>
      <c r="C74" s="206"/>
      <c r="D74" s="206"/>
      <c r="E74" s="206"/>
      <c r="F74" s="206"/>
      <c r="G74" s="206"/>
      <c r="H74" s="206"/>
      <c r="I74" s="206"/>
      <c r="J74" s="206"/>
      <c r="K74" s="206"/>
      <c r="L74" s="766"/>
      <c r="M74" s="181"/>
    </row>
    <row r="75" spans="2:13">
      <c r="B75" s="765"/>
      <c r="C75" s="206"/>
      <c r="D75" s="206"/>
      <c r="E75" s="206"/>
      <c r="F75" s="206"/>
      <c r="G75" s="206"/>
      <c r="H75" s="206"/>
      <c r="I75" s="206"/>
      <c r="J75" s="206"/>
      <c r="K75" s="206"/>
      <c r="L75" s="766"/>
      <c r="M75" s="181"/>
    </row>
    <row r="76" spans="2:13">
      <c r="B76" s="765"/>
      <c r="C76" s="206"/>
      <c r="D76" s="206"/>
      <c r="E76" s="206"/>
      <c r="F76" s="206"/>
      <c r="G76" s="206"/>
      <c r="H76" s="206"/>
      <c r="I76" s="206"/>
      <c r="J76" s="206"/>
      <c r="K76" s="206"/>
      <c r="L76" s="766"/>
      <c r="M76" s="181"/>
    </row>
    <row r="77" spans="2:13">
      <c r="B77" s="765"/>
      <c r="C77" s="206"/>
      <c r="D77" s="206"/>
      <c r="E77" s="206"/>
      <c r="F77" s="206"/>
      <c r="G77" s="206"/>
      <c r="H77" s="206"/>
      <c r="I77" s="206"/>
      <c r="J77" s="206"/>
      <c r="K77" s="206"/>
      <c r="L77" s="766"/>
      <c r="M77" s="181"/>
    </row>
    <row r="78" spans="2:13">
      <c r="B78" s="765"/>
      <c r="C78" s="206"/>
      <c r="D78" s="206"/>
      <c r="E78" s="206"/>
      <c r="F78" s="206"/>
      <c r="G78" s="206"/>
      <c r="H78" s="206"/>
      <c r="I78" s="206"/>
      <c r="J78" s="206"/>
      <c r="K78" s="206"/>
      <c r="L78" s="766"/>
      <c r="M78" s="181"/>
    </row>
    <row r="79" spans="2:13">
      <c r="B79" s="765"/>
      <c r="C79" s="206"/>
      <c r="D79" s="206"/>
      <c r="E79" s="206"/>
      <c r="F79" s="206"/>
      <c r="G79" s="206"/>
      <c r="H79" s="206"/>
      <c r="I79" s="206"/>
      <c r="J79" s="206"/>
      <c r="K79" s="206"/>
      <c r="L79" s="766"/>
      <c r="M79" s="181"/>
    </row>
    <row r="80" spans="2:13">
      <c r="B80" s="767"/>
      <c r="C80" s="768"/>
      <c r="D80" s="768"/>
      <c r="E80" s="768"/>
      <c r="F80" s="768"/>
      <c r="G80" s="768"/>
      <c r="H80" s="768"/>
      <c r="I80" s="768"/>
      <c r="J80" s="768"/>
      <c r="K80" s="769"/>
      <c r="L80" s="770"/>
      <c r="M80" s="181"/>
    </row>
    <row r="81" spans="2:13">
      <c r="C81" s="181"/>
      <c r="D81" s="181"/>
      <c r="E81" s="181"/>
      <c r="F81" s="181"/>
      <c r="G81" s="181"/>
      <c r="H81" s="181"/>
      <c r="I81" s="181"/>
      <c r="J81" s="181"/>
      <c r="K81" s="490"/>
      <c r="L81" s="181"/>
      <c r="M81" s="181"/>
    </row>
    <row r="82" spans="2:13">
      <c r="B82" s="1764" t="s">
        <v>4338</v>
      </c>
      <c r="C82" s="1765"/>
      <c r="D82" s="1765"/>
      <c r="E82" s="1765"/>
      <c r="F82" s="1765"/>
      <c r="G82" s="1765"/>
      <c r="H82" s="1765"/>
      <c r="I82" s="1765"/>
      <c r="J82" s="1765"/>
      <c r="K82" s="1765"/>
      <c r="L82" s="1766"/>
      <c r="M82" s="181"/>
    </row>
    <row r="83" spans="2:13" ht="7.5" customHeight="1">
      <c r="C83" s="744"/>
      <c r="D83" s="732"/>
      <c r="E83" s="732"/>
      <c r="F83" s="732"/>
      <c r="G83" s="732"/>
      <c r="H83" s="732"/>
      <c r="I83" s="732"/>
      <c r="J83" s="732"/>
      <c r="K83" s="732"/>
      <c r="L83" s="181"/>
      <c r="M83" s="181"/>
    </row>
    <row r="84" spans="2:13">
      <c r="B84" s="1758">
        <f>'F1'!$K$17</f>
        <v>0</v>
      </c>
      <c r="C84" s="1759"/>
      <c r="D84" s="1759"/>
      <c r="E84" s="1759"/>
      <c r="F84" s="1759"/>
      <c r="G84" s="1759"/>
      <c r="H84" s="1759"/>
      <c r="I84" s="1759"/>
      <c r="J84" s="1759"/>
      <c r="K84" s="1759"/>
      <c r="L84" s="1760"/>
      <c r="M84" s="181"/>
    </row>
    <row r="85" spans="2:13">
      <c r="C85" s="181"/>
      <c r="D85" s="181"/>
      <c r="E85" s="181"/>
      <c r="F85" s="181"/>
      <c r="G85" s="181"/>
      <c r="H85" s="181"/>
      <c r="I85" s="181"/>
      <c r="J85" s="181"/>
      <c r="M85" s="181"/>
    </row>
    <row r="86" spans="2:13">
      <c r="C86" s="181"/>
      <c r="D86" s="181"/>
      <c r="E86" s="181"/>
      <c r="F86" s="181"/>
      <c r="G86" s="181"/>
      <c r="H86" s="181"/>
      <c r="I86" s="181"/>
      <c r="J86" s="181"/>
      <c r="K86" s="181"/>
      <c r="L86" s="313" t="s">
        <v>2036</v>
      </c>
      <c r="M86" s="181"/>
    </row>
    <row r="87" spans="2:13">
      <c r="K87" s="491"/>
    </row>
  </sheetData>
  <sheetProtection algorithmName="SHA-512" hashValue="b6Y7jtEUUSOfRAgPJAgBUKesj7Qd0VykV4/Ahgsyu6E7oMOaQvb0sbPERLvwE5e25SnyGbFTNgrfgh4r2Q0GTg==" saltValue="nsp8pFbQvBtzQjp+siD8lw==" spinCount="100000" sheet="1" objects="1" formatCells="0" formatColumns="0" formatRows="0"/>
  <mergeCells count="3">
    <mergeCell ref="C4:K4"/>
    <mergeCell ref="B82:L82"/>
    <mergeCell ref="B84:L84"/>
  </mergeCells>
  <phoneticPr fontId="0" type="noConversion"/>
  <printOptions horizontalCentered="1" verticalCentered="1"/>
  <pageMargins left="0.5" right="0.48" top="0.7" bottom="0.6" header="0.51181102362204722" footer="0.43"/>
  <pageSetup paperSize="9" scale="64" orientation="portrait"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55">
    <pageSetUpPr fitToPage="1"/>
  </sheetPr>
  <dimension ref="B2:AR85"/>
  <sheetViews>
    <sheetView showGridLines="0" zoomScale="75" zoomScaleNormal="75" zoomScaleSheetLayoutView="100" workbookViewId="0">
      <selection activeCell="AL92" sqref="AL92"/>
    </sheetView>
  </sheetViews>
  <sheetFormatPr defaultColWidth="5.7109375" defaultRowHeight="12.75"/>
  <cols>
    <col min="1" max="1" width="5.140625" style="489" customWidth="1"/>
    <col min="2" max="2" width="3" style="489" customWidth="1"/>
    <col min="3" max="34" width="4" style="489" customWidth="1"/>
    <col min="35" max="16384" width="5.7109375" style="489"/>
  </cols>
  <sheetData>
    <row r="2" spans="2:36" ht="13.5" customHeight="1">
      <c r="C2" s="181"/>
      <c r="D2" s="181"/>
      <c r="E2" s="181"/>
      <c r="F2" s="18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181"/>
    </row>
    <row r="3" spans="2:36">
      <c r="B3" s="762"/>
      <c r="C3" s="763"/>
      <c r="D3" s="763"/>
      <c r="E3" s="763"/>
      <c r="F3" s="763"/>
      <c r="G3" s="763"/>
      <c r="H3" s="763"/>
      <c r="I3" s="763"/>
      <c r="J3" s="763"/>
      <c r="K3" s="763"/>
      <c r="L3" s="763"/>
      <c r="M3" s="763"/>
      <c r="N3" s="763"/>
      <c r="O3" s="763"/>
      <c r="P3" s="763"/>
      <c r="Q3" s="763"/>
      <c r="R3" s="763"/>
      <c r="S3" s="763"/>
      <c r="T3" s="763"/>
      <c r="U3" s="763"/>
      <c r="V3" s="763"/>
      <c r="W3" s="763"/>
      <c r="X3" s="763"/>
      <c r="Y3" s="763"/>
      <c r="Z3" s="763"/>
      <c r="AA3" s="763"/>
      <c r="AB3" s="763"/>
      <c r="AC3" s="763"/>
      <c r="AD3" s="763"/>
      <c r="AE3" s="763"/>
      <c r="AF3" s="763"/>
      <c r="AG3" s="763"/>
      <c r="AH3" s="763"/>
      <c r="AI3" s="764"/>
      <c r="AJ3" s="181"/>
    </row>
    <row r="4" spans="2:36" ht="12.75" customHeight="1">
      <c r="B4" s="765"/>
      <c r="C4" s="2117" t="s">
        <v>6237</v>
      </c>
      <c r="D4" s="2118"/>
      <c r="E4" s="2118"/>
      <c r="F4" s="2118"/>
      <c r="G4" s="2118"/>
      <c r="H4" s="2118"/>
      <c r="I4" s="2118"/>
      <c r="J4" s="2118"/>
      <c r="K4" s="2118"/>
      <c r="L4" s="2118"/>
      <c r="M4" s="2118"/>
      <c r="N4" s="2118"/>
      <c r="O4" s="2118"/>
      <c r="P4" s="2118"/>
      <c r="Q4" s="2118"/>
      <c r="R4" s="2118"/>
      <c r="S4" s="2118"/>
      <c r="T4" s="2118"/>
      <c r="U4" s="2118"/>
      <c r="V4" s="2118"/>
      <c r="W4" s="2118"/>
      <c r="X4" s="2118"/>
      <c r="Y4" s="2118"/>
      <c r="Z4" s="2118"/>
      <c r="AA4" s="2118"/>
      <c r="AB4" s="2118"/>
      <c r="AC4" s="2118"/>
      <c r="AD4" s="2118"/>
      <c r="AE4" s="2118"/>
      <c r="AF4" s="2118"/>
      <c r="AG4" s="2118"/>
      <c r="AH4" s="2119"/>
      <c r="AI4" s="766"/>
      <c r="AJ4" s="181"/>
    </row>
    <row r="5" spans="2:36">
      <c r="B5" s="765"/>
      <c r="C5" s="206"/>
      <c r="D5" s="206"/>
      <c r="E5" s="206"/>
      <c r="F5" s="206"/>
      <c r="G5" s="206"/>
      <c r="H5" s="206"/>
      <c r="I5" s="206"/>
      <c r="J5" s="206"/>
      <c r="K5" s="206"/>
      <c r="L5" s="206"/>
      <c r="M5" s="206"/>
      <c r="N5" s="206"/>
      <c r="O5" s="206"/>
      <c r="P5" s="206"/>
      <c r="Q5" s="206"/>
      <c r="R5" s="206"/>
      <c r="S5" s="206"/>
      <c r="T5" s="206"/>
      <c r="U5" s="206"/>
      <c r="V5" s="206"/>
      <c r="W5" s="206"/>
      <c r="X5" s="206"/>
      <c r="Y5" s="206"/>
      <c r="Z5" s="206"/>
      <c r="AA5" s="206"/>
      <c r="AB5" s="206"/>
      <c r="AC5" s="206"/>
      <c r="AD5" s="206"/>
      <c r="AE5" s="206"/>
      <c r="AF5" s="206"/>
      <c r="AG5" s="206"/>
      <c r="AH5" s="206"/>
      <c r="AI5" s="766"/>
      <c r="AJ5" s="181"/>
    </row>
    <row r="6" spans="2:36">
      <c r="B6" s="765"/>
      <c r="C6" s="1522" t="s">
        <v>4466</v>
      </c>
      <c r="D6" s="1522"/>
      <c r="E6" s="1522"/>
      <c r="F6" s="1522"/>
      <c r="G6" s="1522"/>
      <c r="H6" s="1522"/>
      <c r="I6" s="1522"/>
      <c r="J6" s="1522"/>
      <c r="K6" s="1522"/>
      <c r="M6" s="206"/>
      <c r="N6" s="1523"/>
      <c r="O6" s="206"/>
      <c r="P6" s="206"/>
      <c r="Q6" s="206"/>
      <c r="R6" s="206"/>
      <c r="S6" s="206"/>
      <c r="T6" s="206"/>
      <c r="U6" s="206"/>
      <c r="V6" s="206"/>
      <c r="W6" s="206"/>
      <c r="X6" s="206"/>
      <c r="Y6" s="206"/>
      <c r="Z6" s="206"/>
      <c r="AA6" s="206"/>
      <c r="AB6" s="206"/>
      <c r="AC6" s="206"/>
      <c r="AD6" s="206"/>
      <c r="AE6" s="206"/>
      <c r="AF6" s="206"/>
      <c r="AG6" s="206"/>
      <c r="AH6" s="206"/>
      <c r="AI6" s="766"/>
      <c r="AJ6" s="181"/>
    </row>
    <row r="7" spans="2:36">
      <c r="B7" s="765"/>
      <c r="C7" s="207"/>
      <c r="D7" s="207"/>
      <c r="E7" s="207"/>
      <c r="F7" s="207"/>
      <c r="G7" s="207"/>
      <c r="H7" s="207"/>
      <c r="I7" s="207"/>
      <c r="J7" s="207"/>
      <c r="K7" s="207"/>
      <c r="L7" s="206"/>
      <c r="M7" s="206"/>
      <c r="N7" s="206"/>
      <c r="O7" s="206"/>
      <c r="P7" s="206"/>
      <c r="Q7" s="206"/>
      <c r="R7" s="206"/>
      <c r="S7" s="206"/>
      <c r="T7" s="206"/>
      <c r="U7" s="206"/>
      <c r="V7" s="206"/>
      <c r="W7" s="206"/>
      <c r="X7" s="206"/>
      <c r="Y7" s="206"/>
      <c r="Z7" s="206"/>
      <c r="AA7" s="206"/>
      <c r="AB7" s="206"/>
      <c r="AC7" s="206"/>
      <c r="AD7" s="206"/>
      <c r="AE7" s="206"/>
      <c r="AF7" s="206"/>
      <c r="AG7" s="206"/>
      <c r="AH7" s="206"/>
      <c r="AI7" s="766"/>
      <c r="AJ7" s="181"/>
    </row>
    <row r="8" spans="2:36">
      <c r="B8" s="765"/>
      <c r="C8" s="1522" t="s">
        <v>4467</v>
      </c>
      <c r="D8" s="1522"/>
      <c r="E8" s="1522"/>
      <c r="F8" s="1522"/>
      <c r="G8" s="1522"/>
      <c r="H8" s="1522"/>
      <c r="I8" s="1522"/>
      <c r="J8" s="1522"/>
      <c r="K8" s="1522"/>
      <c r="M8" s="206"/>
      <c r="N8" s="1523"/>
      <c r="O8" s="206"/>
      <c r="P8" s="206"/>
      <c r="Q8" s="206"/>
      <c r="R8" s="206"/>
      <c r="S8" s="206"/>
      <c r="T8" s="206"/>
      <c r="U8" s="206"/>
      <c r="V8" s="206"/>
      <c r="W8" s="206"/>
      <c r="X8" s="206"/>
      <c r="Y8" s="206"/>
      <c r="Z8" s="206"/>
      <c r="AA8" s="206"/>
      <c r="AB8" s="206"/>
      <c r="AC8" s="206"/>
      <c r="AD8" s="206"/>
      <c r="AE8" s="206"/>
      <c r="AF8" s="206"/>
      <c r="AG8" s="206"/>
      <c r="AH8" s="206"/>
      <c r="AI8" s="766"/>
      <c r="AJ8" s="181"/>
    </row>
    <row r="9" spans="2:36">
      <c r="B9" s="765"/>
      <c r="C9" s="206"/>
      <c r="D9" s="206"/>
      <c r="E9" s="206"/>
      <c r="F9" s="206"/>
      <c r="G9" s="206"/>
      <c r="H9" s="206"/>
      <c r="I9" s="206"/>
      <c r="J9" s="206"/>
      <c r="K9" s="206"/>
      <c r="L9" s="206"/>
      <c r="M9" s="206"/>
      <c r="N9" s="206"/>
      <c r="O9" s="206"/>
      <c r="P9" s="206"/>
      <c r="Q9" s="206"/>
      <c r="R9" s="206"/>
      <c r="S9" s="206"/>
      <c r="T9" s="206"/>
      <c r="U9" s="206"/>
      <c r="V9" s="206"/>
      <c r="W9" s="206"/>
      <c r="X9" s="206"/>
      <c r="Y9" s="206"/>
      <c r="Z9" s="206"/>
      <c r="AA9" s="206"/>
      <c r="AB9" s="206"/>
      <c r="AC9" s="206"/>
      <c r="AD9" s="206"/>
      <c r="AE9" s="206"/>
      <c r="AF9" s="206"/>
      <c r="AG9" s="206"/>
      <c r="AH9" s="206"/>
      <c r="AI9" s="766"/>
      <c r="AJ9" s="181"/>
    </row>
    <row r="10" spans="2:36">
      <c r="B10" s="765"/>
      <c r="C10" s="206"/>
      <c r="D10" s="206"/>
      <c r="E10" s="206"/>
      <c r="F10" s="206"/>
      <c r="G10" s="206"/>
      <c r="H10" s="206"/>
      <c r="I10" s="206"/>
      <c r="J10" s="206"/>
      <c r="K10" s="206"/>
      <c r="L10" s="206"/>
      <c r="M10" s="206"/>
      <c r="N10" s="206"/>
      <c r="O10" s="206"/>
      <c r="P10" s="206"/>
      <c r="Q10" s="206"/>
      <c r="R10" s="206"/>
      <c r="S10" s="206"/>
      <c r="T10" s="206"/>
      <c r="U10" s="206"/>
      <c r="V10" s="206"/>
      <c r="W10" s="206"/>
      <c r="X10" s="206"/>
      <c r="Y10" s="206"/>
      <c r="Z10" s="206"/>
      <c r="AA10" s="206"/>
      <c r="AB10" s="206"/>
      <c r="AC10" s="206"/>
      <c r="AD10" s="206"/>
      <c r="AE10" s="206"/>
      <c r="AF10" s="206"/>
      <c r="AG10" s="206"/>
      <c r="AH10" s="206"/>
      <c r="AI10" s="766"/>
      <c r="AJ10" s="181"/>
    </row>
    <row r="11" spans="2:36">
      <c r="B11" s="765"/>
      <c r="C11" s="206"/>
      <c r="D11" s="206"/>
      <c r="E11" s="206"/>
      <c r="F11" s="206"/>
      <c r="G11" s="206"/>
      <c r="H11" s="206"/>
      <c r="I11" s="206"/>
      <c r="J11" s="206"/>
      <c r="K11" s="206"/>
      <c r="L11" s="206"/>
      <c r="M11" s="206"/>
      <c r="N11" s="206"/>
      <c r="O11" s="206"/>
      <c r="P11" s="206"/>
      <c r="Q11" s="206"/>
      <c r="R11" s="206"/>
      <c r="S11" s="206"/>
      <c r="T11" s="206"/>
      <c r="U11" s="206"/>
      <c r="V11" s="206"/>
      <c r="W11" s="206"/>
      <c r="X11" s="206"/>
      <c r="Y11" s="206"/>
      <c r="Z11" s="206"/>
      <c r="AA11" s="206"/>
      <c r="AB11" s="206"/>
      <c r="AC11" s="206"/>
      <c r="AD11" s="206"/>
      <c r="AE11" s="206"/>
      <c r="AF11" s="206"/>
      <c r="AG11" s="206"/>
      <c r="AH11" s="206"/>
      <c r="AI11" s="766"/>
      <c r="AJ11" s="181"/>
    </row>
    <row r="12" spans="2:36">
      <c r="B12" s="765"/>
      <c r="C12" s="206"/>
      <c r="D12" s="206"/>
      <c r="E12" s="206"/>
      <c r="F12" s="206"/>
      <c r="G12" s="206"/>
      <c r="H12" s="206"/>
      <c r="I12" s="206"/>
      <c r="J12" s="206"/>
      <c r="K12" s="206"/>
      <c r="L12" s="206"/>
      <c r="M12" s="206"/>
      <c r="N12" s="206"/>
      <c r="O12" s="206"/>
      <c r="P12" s="206"/>
      <c r="Q12" s="206"/>
      <c r="R12" s="206"/>
      <c r="S12" s="206"/>
      <c r="T12" s="206"/>
      <c r="U12" s="206"/>
      <c r="V12" s="206"/>
      <c r="W12" s="206"/>
      <c r="X12" s="206"/>
      <c r="Y12" s="206"/>
      <c r="Z12" s="206"/>
      <c r="AA12" s="206"/>
      <c r="AB12" s="206"/>
      <c r="AC12" s="206"/>
      <c r="AD12" s="206"/>
      <c r="AE12" s="206"/>
      <c r="AF12" s="206"/>
      <c r="AG12" s="206"/>
      <c r="AH12" s="206"/>
      <c r="AI12" s="766"/>
      <c r="AJ12" s="181"/>
    </row>
    <row r="13" spans="2:36">
      <c r="B13" s="765"/>
      <c r="C13" s="206"/>
      <c r="D13" s="206"/>
      <c r="E13" s="206"/>
      <c r="F13" s="206"/>
      <c r="G13" s="206"/>
      <c r="H13" s="206"/>
      <c r="I13" s="206"/>
      <c r="J13" s="206"/>
      <c r="K13" s="206"/>
      <c r="L13" s="206"/>
      <c r="M13" s="206"/>
      <c r="N13" s="206"/>
      <c r="O13" s="206"/>
      <c r="P13" s="206"/>
      <c r="Q13" s="206"/>
      <c r="R13" s="206"/>
      <c r="S13" s="206"/>
      <c r="T13" s="206"/>
      <c r="U13" s="206"/>
      <c r="V13" s="206"/>
      <c r="W13" s="206"/>
      <c r="X13" s="206"/>
      <c r="Y13" s="206"/>
      <c r="Z13" s="206"/>
      <c r="AA13" s="206"/>
      <c r="AB13" s="206"/>
      <c r="AC13" s="206"/>
      <c r="AD13" s="206"/>
      <c r="AE13" s="206"/>
      <c r="AF13" s="206"/>
      <c r="AG13" s="206"/>
      <c r="AH13" s="206"/>
      <c r="AI13" s="766"/>
      <c r="AJ13" s="181"/>
    </row>
    <row r="14" spans="2:36">
      <c r="B14" s="765"/>
      <c r="C14" s="206"/>
      <c r="D14" s="206"/>
      <c r="E14" s="206"/>
      <c r="F14" s="206"/>
      <c r="G14" s="206"/>
      <c r="H14" s="206"/>
      <c r="I14" s="206"/>
      <c r="J14" s="206"/>
      <c r="K14" s="206"/>
      <c r="L14" s="206"/>
      <c r="M14" s="206"/>
      <c r="N14" s="206"/>
      <c r="O14" s="206"/>
      <c r="P14" s="206"/>
      <c r="Q14" s="206"/>
      <c r="R14" s="206"/>
      <c r="S14" s="206"/>
      <c r="T14" s="206"/>
      <c r="U14" s="206"/>
      <c r="V14" s="206"/>
      <c r="W14" s="206"/>
      <c r="X14" s="206"/>
      <c r="Y14" s="206"/>
      <c r="Z14" s="206"/>
      <c r="AA14" s="206"/>
      <c r="AB14" s="206"/>
      <c r="AC14" s="206"/>
      <c r="AD14" s="206"/>
      <c r="AE14" s="206"/>
      <c r="AF14" s="206"/>
      <c r="AG14" s="206"/>
      <c r="AH14" s="206"/>
      <c r="AI14" s="766"/>
      <c r="AJ14" s="181"/>
    </row>
    <row r="15" spans="2:36">
      <c r="B15" s="765"/>
      <c r="C15" s="206"/>
      <c r="D15" s="206"/>
      <c r="E15" s="206"/>
      <c r="F15" s="206"/>
      <c r="G15" s="206"/>
      <c r="H15" s="206"/>
      <c r="I15" s="206"/>
      <c r="J15" s="206"/>
      <c r="K15" s="206"/>
      <c r="L15" s="206"/>
      <c r="M15" s="206"/>
      <c r="N15" s="206"/>
      <c r="O15" s="206"/>
      <c r="P15" s="206"/>
      <c r="Q15" s="206"/>
      <c r="R15" s="206"/>
      <c r="S15" s="206"/>
      <c r="T15" s="206"/>
      <c r="U15" s="206"/>
      <c r="V15" s="206"/>
      <c r="W15" s="206"/>
      <c r="X15" s="206"/>
      <c r="Y15" s="206"/>
      <c r="Z15" s="206"/>
      <c r="AA15" s="206"/>
      <c r="AB15" s="206"/>
      <c r="AC15" s="206"/>
      <c r="AD15" s="206"/>
      <c r="AE15" s="206"/>
      <c r="AF15" s="206"/>
      <c r="AG15" s="206"/>
      <c r="AH15" s="206"/>
      <c r="AI15" s="766"/>
      <c r="AJ15" s="181"/>
    </row>
    <row r="16" spans="2:36">
      <c r="B16" s="765"/>
      <c r="C16" s="206"/>
      <c r="D16" s="206"/>
      <c r="E16" s="206"/>
      <c r="F16" s="206"/>
      <c r="G16" s="206"/>
      <c r="H16" s="206"/>
      <c r="I16" s="206"/>
      <c r="J16" s="206"/>
      <c r="K16" s="206"/>
      <c r="L16" s="206"/>
      <c r="M16" s="206"/>
      <c r="N16" s="206"/>
      <c r="O16" s="206"/>
      <c r="P16" s="206"/>
      <c r="Q16" s="206"/>
      <c r="R16" s="206"/>
      <c r="S16" s="206"/>
      <c r="T16" s="206"/>
      <c r="U16" s="206"/>
      <c r="V16" s="206"/>
      <c r="W16" s="206"/>
      <c r="X16" s="206"/>
      <c r="Y16" s="206"/>
      <c r="Z16" s="206"/>
      <c r="AA16" s="206"/>
      <c r="AB16" s="206"/>
      <c r="AC16" s="206"/>
      <c r="AD16" s="206"/>
      <c r="AE16" s="206"/>
      <c r="AF16" s="206"/>
      <c r="AG16" s="206"/>
      <c r="AH16" s="206"/>
      <c r="AI16" s="766"/>
      <c r="AJ16" s="181"/>
    </row>
    <row r="17" spans="2:44">
      <c r="B17" s="765"/>
      <c r="C17" s="206"/>
      <c r="D17" s="206"/>
      <c r="E17" s="206"/>
      <c r="F17" s="206"/>
      <c r="G17" s="206"/>
      <c r="H17" s="206"/>
      <c r="I17" s="206"/>
      <c r="J17" s="206"/>
      <c r="K17" s="206"/>
      <c r="L17" s="206"/>
      <c r="M17" s="206"/>
      <c r="N17" s="206"/>
      <c r="O17" s="206"/>
      <c r="P17" s="206"/>
      <c r="Q17" s="206"/>
      <c r="R17" s="206"/>
      <c r="S17" s="206"/>
      <c r="T17" s="206"/>
      <c r="U17" s="206"/>
      <c r="V17" s="206"/>
      <c r="W17" s="206"/>
      <c r="X17" s="206"/>
      <c r="Y17" s="206"/>
      <c r="Z17" s="206"/>
      <c r="AA17" s="206"/>
      <c r="AB17" s="206"/>
      <c r="AC17" s="206"/>
      <c r="AD17" s="206"/>
      <c r="AE17" s="206"/>
      <c r="AF17" s="206"/>
      <c r="AG17" s="206"/>
      <c r="AH17" s="206"/>
      <c r="AI17" s="766"/>
      <c r="AJ17" s="181"/>
    </row>
    <row r="18" spans="2:44">
      <c r="B18" s="765"/>
      <c r="C18" s="206"/>
      <c r="D18" s="206"/>
      <c r="E18" s="206"/>
      <c r="F18" s="206"/>
      <c r="G18" s="206"/>
      <c r="H18" s="206"/>
      <c r="I18" s="206"/>
      <c r="J18" s="206"/>
      <c r="K18" s="206"/>
      <c r="L18" s="206"/>
      <c r="M18" s="206"/>
      <c r="N18" s="206"/>
      <c r="O18" s="206"/>
      <c r="P18" s="206"/>
      <c r="Q18" s="206"/>
      <c r="R18" s="206"/>
      <c r="S18" s="206"/>
      <c r="T18" s="206"/>
      <c r="U18" s="206"/>
      <c r="V18" s="206"/>
      <c r="W18" s="206"/>
      <c r="X18" s="206"/>
      <c r="Y18" s="206"/>
      <c r="Z18" s="206"/>
      <c r="AA18" s="206"/>
      <c r="AB18" s="206"/>
      <c r="AC18" s="206"/>
      <c r="AD18" s="206"/>
      <c r="AE18" s="206"/>
      <c r="AF18" s="206"/>
      <c r="AG18" s="206"/>
      <c r="AH18" s="206"/>
      <c r="AI18" s="766"/>
      <c r="AJ18" s="181"/>
    </row>
    <row r="19" spans="2:44">
      <c r="B19" s="765"/>
      <c r="C19" s="206"/>
      <c r="D19" s="206"/>
      <c r="E19" s="206"/>
      <c r="F19" s="206"/>
      <c r="G19" s="206"/>
      <c r="H19" s="206"/>
      <c r="I19" s="206"/>
      <c r="J19" s="206"/>
      <c r="K19" s="206"/>
      <c r="L19" s="206"/>
      <c r="M19" s="206"/>
      <c r="N19" s="206"/>
      <c r="O19" s="206"/>
      <c r="P19" s="206"/>
      <c r="Q19" s="206"/>
      <c r="R19" s="206"/>
      <c r="S19" s="206"/>
      <c r="T19" s="206"/>
      <c r="U19" s="206"/>
      <c r="V19" s="206"/>
      <c r="W19" s="206"/>
      <c r="X19" s="206"/>
      <c r="Y19" s="206"/>
      <c r="Z19" s="206"/>
      <c r="AA19" s="206"/>
      <c r="AB19" s="206"/>
      <c r="AC19" s="206"/>
      <c r="AD19" s="206"/>
      <c r="AE19" s="206"/>
      <c r="AF19" s="206"/>
      <c r="AG19" s="206"/>
      <c r="AH19" s="206"/>
      <c r="AI19" s="766"/>
      <c r="AJ19" s="181"/>
    </row>
    <row r="20" spans="2:44">
      <c r="B20" s="765"/>
      <c r="C20" s="206"/>
      <c r="D20" s="206"/>
      <c r="E20" s="206"/>
      <c r="F20" s="206"/>
      <c r="G20" s="206"/>
      <c r="H20" s="206"/>
      <c r="I20" s="206"/>
      <c r="J20" s="206"/>
      <c r="K20" s="206"/>
      <c r="L20" s="206"/>
      <c r="M20" s="206"/>
      <c r="N20" s="206"/>
      <c r="O20" s="206"/>
      <c r="P20" s="206"/>
      <c r="Q20" s="206"/>
      <c r="R20" s="206"/>
      <c r="S20" s="206"/>
      <c r="T20" s="206"/>
      <c r="U20" s="206"/>
      <c r="V20" s="206"/>
      <c r="W20" s="206"/>
      <c r="X20" s="206"/>
      <c r="Y20" s="206"/>
      <c r="Z20" s="206"/>
      <c r="AA20" s="206"/>
      <c r="AB20" s="206"/>
      <c r="AC20" s="206"/>
      <c r="AD20" s="206"/>
      <c r="AE20" s="206"/>
      <c r="AF20" s="206"/>
      <c r="AG20" s="206"/>
      <c r="AH20" s="206"/>
      <c r="AI20" s="766"/>
      <c r="AJ20" s="181"/>
    </row>
    <row r="21" spans="2:44">
      <c r="B21" s="765"/>
      <c r="C21" s="206"/>
      <c r="D21" s="206"/>
      <c r="E21" s="206"/>
      <c r="F21" s="206"/>
      <c r="G21" s="206"/>
      <c r="H21" s="206"/>
      <c r="I21" s="206"/>
      <c r="J21" s="206"/>
      <c r="K21" s="206"/>
      <c r="L21" s="206"/>
      <c r="M21" s="206"/>
      <c r="N21" s="206"/>
      <c r="O21" s="206"/>
      <c r="P21" s="206"/>
      <c r="Q21" s="206"/>
      <c r="R21" s="206"/>
      <c r="S21" s="206"/>
      <c r="T21" s="206"/>
      <c r="U21" s="206"/>
      <c r="V21" s="206"/>
      <c r="W21" s="206"/>
      <c r="X21" s="206"/>
      <c r="Y21" s="206"/>
      <c r="Z21" s="206"/>
      <c r="AA21" s="206"/>
      <c r="AB21" s="206"/>
      <c r="AC21" s="206"/>
      <c r="AD21" s="206"/>
      <c r="AE21" s="206"/>
      <c r="AF21" s="206"/>
      <c r="AG21" s="206"/>
      <c r="AH21" s="206"/>
      <c r="AI21" s="766"/>
      <c r="AJ21" s="181"/>
      <c r="AR21" s="1311"/>
    </row>
    <row r="22" spans="2:44">
      <c r="B22" s="765"/>
      <c r="C22" s="206"/>
      <c r="D22" s="206"/>
      <c r="E22" s="206"/>
      <c r="F22" s="206"/>
      <c r="G22" s="206"/>
      <c r="H22" s="206"/>
      <c r="I22" s="206"/>
      <c r="J22" s="206"/>
      <c r="K22" s="206"/>
      <c r="L22" s="206"/>
      <c r="M22" s="206"/>
      <c r="N22" s="206"/>
      <c r="O22" s="206"/>
      <c r="P22" s="206"/>
      <c r="Q22" s="206"/>
      <c r="R22" s="206"/>
      <c r="S22" s="206"/>
      <c r="T22" s="206"/>
      <c r="U22" s="206"/>
      <c r="V22" s="206"/>
      <c r="W22" s="206"/>
      <c r="X22" s="206"/>
      <c r="Y22" s="206"/>
      <c r="Z22" s="206"/>
      <c r="AA22" s="206"/>
      <c r="AB22" s="206"/>
      <c r="AC22" s="206"/>
      <c r="AD22" s="206"/>
      <c r="AE22" s="206"/>
      <c r="AF22" s="206"/>
      <c r="AG22" s="206"/>
      <c r="AH22" s="206"/>
      <c r="AI22" s="766"/>
      <c r="AJ22" s="181"/>
      <c r="AR22" s="1311"/>
    </row>
    <row r="23" spans="2:44">
      <c r="B23" s="765"/>
      <c r="C23" s="206"/>
      <c r="D23" s="206"/>
      <c r="E23" s="206"/>
      <c r="F23" s="206"/>
      <c r="G23" s="206"/>
      <c r="H23" s="206"/>
      <c r="I23" s="206"/>
      <c r="J23" s="206"/>
      <c r="K23" s="206"/>
      <c r="L23" s="206"/>
      <c r="M23" s="206"/>
      <c r="N23" s="206"/>
      <c r="O23" s="206"/>
      <c r="P23" s="206"/>
      <c r="Q23" s="206"/>
      <c r="R23" s="206"/>
      <c r="S23" s="206"/>
      <c r="T23" s="206"/>
      <c r="U23" s="206"/>
      <c r="V23" s="206"/>
      <c r="W23" s="206"/>
      <c r="X23" s="206"/>
      <c r="Y23" s="206"/>
      <c r="Z23" s="206"/>
      <c r="AA23" s="206"/>
      <c r="AB23" s="206"/>
      <c r="AC23" s="206"/>
      <c r="AD23" s="206"/>
      <c r="AE23" s="206"/>
      <c r="AF23" s="206"/>
      <c r="AG23" s="206"/>
      <c r="AH23" s="206"/>
      <c r="AI23" s="766"/>
      <c r="AJ23" s="181"/>
      <c r="AR23" s="1311"/>
    </row>
    <row r="24" spans="2:44">
      <c r="B24" s="765"/>
      <c r="C24" s="206"/>
      <c r="D24" s="206"/>
      <c r="E24" s="206"/>
      <c r="F24" s="206"/>
      <c r="G24" s="206"/>
      <c r="H24" s="206"/>
      <c r="I24" s="206"/>
      <c r="J24" s="206"/>
      <c r="K24" s="206"/>
      <c r="L24" s="206"/>
      <c r="M24" s="206"/>
      <c r="N24" s="206"/>
      <c r="O24" s="206"/>
      <c r="P24" s="206"/>
      <c r="Q24" s="206"/>
      <c r="R24" s="206"/>
      <c r="S24" s="206"/>
      <c r="T24" s="206"/>
      <c r="U24" s="206"/>
      <c r="V24" s="206"/>
      <c r="W24" s="206"/>
      <c r="X24" s="206"/>
      <c r="Y24" s="206"/>
      <c r="Z24" s="206"/>
      <c r="AA24" s="206"/>
      <c r="AB24" s="206"/>
      <c r="AC24" s="206"/>
      <c r="AD24" s="206"/>
      <c r="AE24" s="206"/>
      <c r="AF24" s="206"/>
      <c r="AG24" s="206"/>
      <c r="AH24" s="206"/>
      <c r="AI24" s="766"/>
      <c r="AJ24" s="181"/>
      <c r="AR24" s="1311"/>
    </row>
    <row r="25" spans="2:44">
      <c r="B25" s="765"/>
      <c r="C25" s="206"/>
      <c r="D25" s="206"/>
      <c r="E25" s="206"/>
      <c r="F25" s="206"/>
      <c r="G25" s="206"/>
      <c r="H25" s="206"/>
      <c r="I25" s="206"/>
      <c r="J25" s="206"/>
      <c r="K25" s="206"/>
      <c r="L25" s="206"/>
      <c r="M25" s="206"/>
      <c r="N25" s="206"/>
      <c r="O25" s="206"/>
      <c r="P25" s="206"/>
      <c r="Q25" s="206"/>
      <c r="R25" s="206"/>
      <c r="S25" s="206"/>
      <c r="T25" s="206"/>
      <c r="U25" s="206"/>
      <c r="V25" s="206"/>
      <c r="W25" s="206"/>
      <c r="X25" s="206"/>
      <c r="Y25" s="206"/>
      <c r="Z25" s="206"/>
      <c r="AA25" s="206"/>
      <c r="AB25" s="206"/>
      <c r="AC25" s="206"/>
      <c r="AD25" s="206"/>
      <c r="AE25" s="206"/>
      <c r="AF25" s="206"/>
      <c r="AG25" s="206"/>
      <c r="AH25" s="206"/>
      <c r="AI25" s="766"/>
      <c r="AJ25" s="181"/>
      <c r="AR25" s="1311"/>
    </row>
    <row r="26" spans="2:44">
      <c r="B26" s="765"/>
      <c r="C26" s="206"/>
      <c r="D26" s="206"/>
      <c r="E26" s="206"/>
      <c r="F26" s="206"/>
      <c r="G26" s="206"/>
      <c r="H26" s="206"/>
      <c r="I26" s="206"/>
      <c r="J26" s="206"/>
      <c r="K26" s="206"/>
      <c r="L26" s="206"/>
      <c r="M26" s="206"/>
      <c r="N26" s="206"/>
      <c r="O26" s="206"/>
      <c r="P26" s="206"/>
      <c r="Q26" s="206"/>
      <c r="R26" s="206"/>
      <c r="S26" s="206"/>
      <c r="T26" s="206"/>
      <c r="U26" s="206"/>
      <c r="V26" s="206"/>
      <c r="W26" s="206"/>
      <c r="X26" s="206"/>
      <c r="Y26" s="206"/>
      <c r="Z26" s="206"/>
      <c r="AA26" s="206"/>
      <c r="AB26" s="206"/>
      <c r="AC26" s="206"/>
      <c r="AD26" s="206"/>
      <c r="AE26" s="206"/>
      <c r="AF26" s="206"/>
      <c r="AG26" s="206"/>
      <c r="AH26" s="206"/>
      <c r="AI26" s="766"/>
      <c r="AJ26" s="181"/>
      <c r="AR26" s="1311"/>
    </row>
    <row r="27" spans="2:44">
      <c r="B27" s="765"/>
      <c r="C27" s="206"/>
      <c r="D27" s="206"/>
      <c r="E27" s="206"/>
      <c r="F27" s="206"/>
      <c r="G27" s="206"/>
      <c r="H27" s="206"/>
      <c r="I27" s="206"/>
      <c r="J27" s="206"/>
      <c r="K27" s="206"/>
      <c r="L27" s="206"/>
      <c r="M27" s="206"/>
      <c r="N27" s="206"/>
      <c r="O27" s="206"/>
      <c r="P27" s="206"/>
      <c r="Q27" s="206"/>
      <c r="R27" s="206"/>
      <c r="S27" s="206"/>
      <c r="T27" s="206"/>
      <c r="U27" s="206"/>
      <c r="V27" s="206"/>
      <c r="W27" s="206"/>
      <c r="X27" s="206"/>
      <c r="Y27" s="206"/>
      <c r="Z27" s="206"/>
      <c r="AA27" s="206"/>
      <c r="AB27" s="206"/>
      <c r="AC27" s="206"/>
      <c r="AD27" s="206"/>
      <c r="AE27" s="206"/>
      <c r="AF27" s="206"/>
      <c r="AG27" s="206"/>
      <c r="AH27" s="206"/>
      <c r="AI27" s="766"/>
      <c r="AJ27" s="181"/>
      <c r="AR27" s="1311"/>
    </row>
    <row r="28" spans="2:44">
      <c r="B28" s="765"/>
      <c r="C28" s="206"/>
      <c r="D28" s="206"/>
      <c r="E28" s="206"/>
      <c r="F28" s="206"/>
      <c r="G28" s="206"/>
      <c r="H28" s="206"/>
      <c r="I28" s="206"/>
      <c r="J28" s="206"/>
      <c r="K28" s="206"/>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766"/>
      <c r="AJ28" s="181"/>
      <c r="AR28" s="1311"/>
    </row>
    <row r="29" spans="2:44">
      <c r="B29" s="765"/>
      <c r="C29" s="206"/>
      <c r="D29" s="206"/>
      <c r="E29" s="206"/>
      <c r="F29" s="206"/>
      <c r="G29" s="206"/>
      <c r="H29" s="206"/>
      <c r="I29" s="206"/>
      <c r="J29" s="206"/>
      <c r="K29" s="206"/>
      <c r="L29" s="206"/>
      <c r="M29" s="206"/>
      <c r="N29" s="206"/>
      <c r="O29" s="206"/>
      <c r="P29" s="206"/>
      <c r="Q29" s="206"/>
      <c r="R29" s="206"/>
      <c r="S29" s="206"/>
      <c r="T29" s="206"/>
      <c r="U29" s="206"/>
      <c r="V29" s="206"/>
      <c r="W29" s="206"/>
      <c r="X29" s="206"/>
      <c r="Y29" s="206"/>
      <c r="Z29" s="206"/>
      <c r="AA29" s="206"/>
      <c r="AB29" s="206"/>
      <c r="AC29" s="206"/>
      <c r="AD29" s="206"/>
      <c r="AE29" s="206"/>
      <c r="AF29" s="206"/>
      <c r="AG29" s="206"/>
      <c r="AH29" s="206"/>
      <c r="AI29" s="1630"/>
      <c r="AJ29" s="181"/>
      <c r="AR29" s="1311"/>
    </row>
    <row r="30" spans="2:44">
      <c r="B30" s="765"/>
      <c r="C30" s="206"/>
      <c r="D30" s="206"/>
      <c r="E30" s="206"/>
      <c r="F30" s="206"/>
      <c r="G30" s="206"/>
      <c r="H30" s="206"/>
      <c r="I30" s="206"/>
      <c r="J30" s="206"/>
      <c r="K30" s="206"/>
      <c r="L30" s="206"/>
      <c r="M30" s="206"/>
      <c r="N30" s="206"/>
      <c r="O30" s="206"/>
      <c r="P30" s="206"/>
      <c r="Q30" s="206"/>
      <c r="R30" s="206"/>
      <c r="S30" s="206"/>
      <c r="T30" s="206"/>
      <c r="U30" s="206"/>
      <c r="V30" s="206"/>
      <c r="W30" s="206"/>
      <c r="X30" s="206"/>
      <c r="Y30" s="206"/>
      <c r="Z30" s="206"/>
      <c r="AA30" s="206"/>
      <c r="AB30" s="206"/>
      <c r="AC30" s="206"/>
      <c r="AD30" s="206"/>
      <c r="AE30" s="206"/>
      <c r="AF30" s="206"/>
      <c r="AG30" s="206"/>
      <c r="AH30" s="206"/>
      <c r="AI30" s="766"/>
      <c r="AJ30" s="181"/>
      <c r="AR30" s="1311"/>
    </row>
    <row r="31" spans="2:44">
      <c r="B31" s="765"/>
      <c r="C31" s="206"/>
      <c r="D31" s="206"/>
      <c r="E31" s="206"/>
      <c r="F31" s="206"/>
      <c r="G31" s="206"/>
      <c r="H31" s="206"/>
      <c r="I31" s="206"/>
      <c r="J31" s="206"/>
      <c r="K31" s="206"/>
      <c r="L31" s="206"/>
      <c r="M31" s="206"/>
      <c r="N31" s="206"/>
      <c r="O31" s="206"/>
      <c r="P31" s="206"/>
      <c r="Q31" s="206"/>
      <c r="R31" s="206"/>
      <c r="S31" s="206"/>
      <c r="T31" s="206"/>
      <c r="U31" s="206"/>
      <c r="V31" s="206"/>
      <c r="W31" s="206"/>
      <c r="X31" s="206"/>
      <c r="Y31" s="206"/>
      <c r="Z31" s="206"/>
      <c r="AA31" s="206"/>
      <c r="AB31" s="206"/>
      <c r="AC31" s="206"/>
      <c r="AD31" s="206"/>
      <c r="AE31" s="206"/>
      <c r="AF31" s="206"/>
      <c r="AG31" s="206"/>
      <c r="AH31" s="206"/>
      <c r="AI31" s="766"/>
      <c r="AJ31" s="181"/>
      <c r="AR31" s="1311"/>
    </row>
    <row r="32" spans="2:44">
      <c r="B32" s="765"/>
      <c r="C32" s="206"/>
      <c r="D32" s="206"/>
      <c r="E32" s="206"/>
      <c r="F32" s="206"/>
      <c r="G32" s="206"/>
      <c r="H32" s="206"/>
      <c r="I32" s="206"/>
      <c r="J32" s="206"/>
      <c r="K32" s="206"/>
      <c r="L32" s="206"/>
      <c r="M32" s="206"/>
      <c r="N32" s="206"/>
      <c r="O32" s="206"/>
      <c r="P32" s="206"/>
      <c r="Q32" s="206"/>
      <c r="R32" s="206"/>
      <c r="S32" s="206"/>
      <c r="T32" s="206"/>
      <c r="U32" s="206"/>
      <c r="V32" s="206"/>
      <c r="W32" s="206"/>
      <c r="X32" s="206"/>
      <c r="Y32" s="206"/>
      <c r="Z32" s="206"/>
      <c r="AA32" s="206"/>
      <c r="AB32" s="206"/>
      <c r="AC32" s="206"/>
      <c r="AD32" s="206"/>
      <c r="AE32" s="206"/>
      <c r="AF32" s="206"/>
      <c r="AG32" s="206"/>
      <c r="AH32" s="206"/>
      <c r="AI32" s="766"/>
      <c r="AJ32" s="181"/>
    </row>
    <row r="33" spans="2:36">
      <c r="B33" s="765"/>
      <c r="C33" s="206"/>
      <c r="D33" s="206"/>
      <c r="E33" s="206"/>
      <c r="F33" s="206"/>
      <c r="G33" s="206"/>
      <c r="H33" s="206"/>
      <c r="I33" s="206"/>
      <c r="J33" s="206"/>
      <c r="K33" s="206"/>
      <c r="L33" s="206"/>
      <c r="M33" s="206"/>
      <c r="N33" s="206"/>
      <c r="O33" s="206"/>
      <c r="P33" s="206"/>
      <c r="Q33" s="206"/>
      <c r="R33" s="206"/>
      <c r="S33" s="206"/>
      <c r="T33" s="206"/>
      <c r="U33" s="206"/>
      <c r="V33" s="206"/>
      <c r="W33" s="206"/>
      <c r="X33" s="206"/>
      <c r="Y33" s="206"/>
      <c r="Z33" s="206"/>
      <c r="AA33" s="206"/>
      <c r="AB33" s="206"/>
      <c r="AC33" s="206"/>
      <c r="AD33" s="206"/>
      <c r="AE33" s="206"/>
      <c r="AF33" s="206"/>
      <c r="AG33" s="206"/>
      <c r="AH33" s="206"/>
      <c r="AI33" s="766"/>
      <c r="AJ33" s="181"/>
    </row>
    <row r="34" spans="2:36">
      <c r="B34" s="765"/>
      <c r="C34" s="206"/>
      <c r="D34" s="206"/>
      <c r="E34" s="206"/>
      <c r="F34" s="206"/>
      <c r="G34" s="206"/>
      <c r="H34" s="206"/>
      <c r="I34" s="206"/>
      <c r="J34" s="206"/>
      <c r="K34" s="206"/>
      <c r="L34" s="206"/>
      <c r="M34" s="206"/>
      <c r="N34" s="206"/>
      <c r="O34" s="206"/>
      <c r="P34" s="206"/>
      <c r="Q34" s="206"/>
      <c r="R34" s="206"/>
      <c r="S34" s="206"/>
      <c r="T34" s="206"/>
      <c r="U34" s="206"/>
      <c r="V34" s="206"/>
      <c r="W34" s="206"/>
      <c r="X34" s="206"/>
      <c r="Y34" s="206"/>
      <c r="Z34" s="206"/>
      <c r="AA34" s="206"/>
      <c r="AB34" s="206"/>
      <c r="AC34" s="206"/>
      <c r="AD34" s="206"/>
      <c r="AE34" s="206"/>
      <c r="AF34" s="206"/>
      <c r="AG34" s="206"/>
      <c r="AH34" s="206"/>
      <c r="AI34" s="766"/>
      <c r="AJ34" s="181"/>
    </row>
    <row r="35" spans="2:36">
      <c r="B35" s="765"/>
      <c r="C35" s="206"/>
      <c r="D35" s="206"/>
      <c r="E35" s="206"/>
      <c r="F35" s="206"/>
      <c r="G35" s="206"/>
      <c r="H35" s="206"/>
      <c r="I35" s="206"/>
      <c r="J35" s="206"/>
      <c r="K35" s="206"/>
      <c r="L35" s="206"/>
      <c r="M35" s="206"/>
      <c r="N35" s="206"/>
      <c r="O35" s="206"/>
      <c r="P35" s="206"/>
      <c r="Q35" s="206"/>
      <c r="R35" s="206"/>
      <c r="S35" s="206"/>
      <c r="T35" s="206"/>
      <c r="U35" s="206"/>
      <c r="V35" s="206"/>
      <c r="W35" s="206"/>
      <c r="X35" s="206"/>
      <c r="Y35" s="206"/>
      <c r="Z35" s="206"/>
      <c r="AA35" s="206"/>
      <c r="AB35" s="206"/>
      <c r="AC35" s="206"/>
      <c r="AD35" s="206"/>
      <c r="AE35" s="206"/>
      <c r="AF35" s="206"/>
      <c r="AG35" s="206"/>
      <c r="AH35" s="206"/>
      <c r="AI35" s="766"/>
      <c r="AJ35" s="181"/>
    </row>
    <row r="36" spans="2:36">
      <c r="B36" s="765"/>
      <c r="C36" s="206"/>
      <c r="D36" s="206"/>
      <c r="E36" s="206"/>
      <c r="F36" s="206"/>
      <c r="G36" s="206"/>
      <c r="H36" s="206"/>
      <c r="I36" s="206"/>
      <c r="J36" s="206"/>
      <c r="K36" s="206"/>
      <c r="L36" s="206"/>
      <c r="M36" s="206"/>
      <c r="N36" s="206"/>
      <c r="O36" s="206"/>
      <c r="P36" s="206"/>
      <c r="Q36" s="206"/>
      <c r="R36" s="206"/>
      <c r="S36" s="206"/>
      <c r="T36" s="206"/>
      <c r="U36" s="206"/>
      <c r="V36" s="206"/>
      <c r="W36" s="206"/>
      <c r="X36" s="206"/>
      <c r="Y36" s="206"/>
      <c r="Z36" s="206"/>
      <c r="AA36" s="206"/>
      <c r="AB36" s="206"/>
      <c r="AC36" s="206"/>
      <c r="AD36" s="206"/>
      <c r="AE36" s="206"/>
      <c r="AF36" s="206"/>
      <c r="AG36" s="206"/>
      <c r="AH36" s="206"/>
      <c r="AI36" s="766"/>
      <c r="AJ36" s="181"/>
    </row>
    <row r="37" spans="2:36">
      <c r="B37" s="765"/>
      <c r="C37" s="206"/>
      <c r="D37" s="206"/>
      <c r="E37" s="206"/>
      <c r="F37" s="206"/>
      <c r="G37" s="206"/>
      <c r="H37" s="206"/>
      <c r="I37" s="206"/>
      <c r="J37" s="206"/>
      <c r="K37" s="206"/>
      <c r="L37" s="206"/>
      <c r="M37" s="206"/>
      <c r="N37" s="206"/>
      <c r="O37" s="206"/>
      <c r="P37" s="206"/>
      <c r="Q37" s="206"/>
      <c r="R37" s="206"/>
      <c r="S37" s="206"/>
      <c r="T37" s="206"/>
      <c r="U37" s="206"/>
      <c r="V37" s="206"/>
      <c r="W37" s="206"/>
      <c r="X37" s="206"/>
      <c r="Y37" s="206"/>
      <c r="Z37" s="206"/>
      <c r="AA37" s="206"/>
      <c r="AB37" s="206"/>
      <c r="AC37" s="206"/>
      <c r="AD37" s="206"/>
      <c r="AE37" s="206"/>
      <c r="AF37" s="206"/>
      <c r="AG37" s="206"/>
      <c r="AH37" s="206"/>
      <c r="AI37" s="766"/>
      <c r="AJ37" s="181"/>
    </row>
    <row r="38" spans="2:36">
      <c r="B38" s="765"/>
      <c r="C38" s="206"/>
      <c r="D38" s="206"/>
      <c r="E38" s="206"/>
      <c r="F38" s="206"/>
      <c r="G38" s="206"/>
      <c r="H38" s="206"/>
      <c r="I38" s="206"/>
      <c r="J38" s="206"/>
      <c r="K38" s="206"/>
      <c r="L38" s="206"/>
      <c r="M38" s="206"/>
      <c r="N38" s="206"/>
      <c r="O38" s="206"/>
      <c r="P38" s="206"/>
      <c r="Q38" s="206"/>
      <c r="R38" s="206"/>
      <c r="S38" s="206"/>
      <c r="T38" s="206"/>
      <c r="U38" s="206"/>
      <c r="V38" s="206"/>
      <c r="W38" s="206"/>
      <c r="X38" s="206"/>
      <c r="Y38" s="206"/>
      <c r="Z38" s="206"/>
      <c r="AA38" s="206"/>
      <c r="AB38" s="206"/>
      <c r="AC38" s="206"/>
      <c r="AD38" s="206"/>
      <c r="AE38" s="206"/>
      <c r="AF38" s="206"/>
      <c r="AG38" s="206"/>
      <c r="AH38" s="206"/>
      <c r="AI38" s="766"/>
      <c r="AJ38" s="181"/>
    </row>
    <row r="39" spans="2:36">
      <c r="B39" s="765"/>
      <c r="C39" s="206"/>
      <c r="D39" s="206"/>
      <c r="E39" s="206"/>
      <c r="F39" s="206"/>
      <c r="G39" s="206"/>
      <c r="H39" s="206"/>
      <c r="I39" s="206"/>
      <c r="J39" s="206"/>
      <c r="K39" s="206"/>
      <c r="L39" s="206"/>
      <c r="M39" s="206"/>
      <c r="N39" s="206"/>
      <c r="O39" s="206"/>
      <c r="P39" s="206"/>
      <c r="Q39" s="206"/>
      <c r="R39" s="206"/>
      <c r="S39" s="206"/>
      <c r="T39" s="206"/>
      <c r="U39" s="206"/>
      <c r="V39" s="206"/>
      <c r="W39" s="206"/>
      <c r="X39" s="206"/>
      <c r="Y39" s="206"/>
      <c r="Z39" s="206"/>
      <c r="AA39" s="206"/>
      <c r="AB39" s="206"/>
      <c r="AC39" s="206"/>
      <c r="AD39" s="206"/>
      <c r="AE39" s="206"/>
      <c r="AF39" s="206"/>
      <c r="AG39" s="206"/>
      <c r="AH39" s="206"/>
      <c r="AI39" s="766"/>
      <c r="AJ39" s="181"/>
    </row>
    <row r="40" spans="2:36">
      <c r="B40" s="765"/>
      <c r="C40" s="206"/>
      <c r="D40" s="206"/>
      <c r="E40" s="206"/>
      <c r="F40" s="206"/>
      <c r="G40" s="206"/>
      <c r="H40" s="206"/>
      <c r="I40" s="206"/>
      <c r="J40" s="206"/>
      <c r="K40" s="206"/>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766"/>
      <c r="AJ40" s="181"/>
    </row>
    <row r="41" spans="2:36">
      <c r="B41" s="765"/>
      <c r="C41" s="206"/>
      <c r="D41" s="206"/>
      <c r="E41" s="206"/>
      <c r="F41" s="206"/>
      <c r="G41" s="206"/>
      <c r="H41" s="206"/>
      <c r="I41" s="206"/>
      <c r="J41" s="206"/>
      <c r="K41" s="206"/>
      <c r="L41" s="206"/>
      <c r="M41" s="206"/>
      <c r="N41" s="206"/>
      <c r="O41" s="206"/>
      <c r="P41" s="206"/>
      <c r="Q41" s="206"/>
      <c r="R41" s="206"/>
      <c r="S41" s="206"/>
      <c r="T41" s="206"/>
      <c r="U41" s="206"/>
      <c r="V41" s="206"/>
      <c r="W41" s="206"/>
      <c r="X41" s="206"/>
      <c r="Y41" s="206"/>
      <c r="Z41" s="206"/>
      <c r="AA41" s="206"/>
      <c r="AB41" s="206"/>
      <c r="AC41" s="206"/>
      <c r="AD41" s="206"/>
      <c r="AE41" s="206"/>
      <c r="AF41" s="206"/>
      <c r="AG41" s="206"/>
      <c r="AH41" s="206"/>
      <c r="AI41" s="766"/>
      <c r="AJ41" s="181"/>
    </row>
    <row r="42" spans="2:36">
      <c r="B42" s="765"/>
      <c r="C42" s="206"/>
      <c r="D42" s="206"/>
      <c r="E42" s="206"/>
      <c r="F42" s="206"/>
      <c r="G42" s="206"/>
      <c r="H42" s="206"/>
      <c r="I42" s="206"/>
      <c r="J42" s="206"/>
      <c r="K42" s="206"/>
      <c r="L42" s="206"/>
      <c r="M42" s="206"/>
      <c r="N42" s="206"/>
      <c r="O42" s="206"/>
      <c r="P42" s="206"/>
      <c r="Q42" s="206"/>
      <c r="R42" s="206"/>
      <c r="S42" s="206"/>
      <c r="T42" s="206"/>
      <c r="U42" s="206"/>
      <c r="V42" s="206"/>
      <c r="W42" s="206"/>
      <c r="X42" s="206"/>
      <c r="Y42" s="206"/>
      <c r="Z42" s="206"/>
      <c r="AA42" s="206"/>
      <c r="AB42" s="206"/>
      <c r="AC42" s="206"/>
      <c r="AD42" s="206"/>
      <c r="AE42" s="206"/>
      <c r="AF42" s="206"/>
      <c r="AG42" s="206"/>
      <c r="AH42" s="206"/>
      <c r="AI42" s="766"/>
      <c r="AJ42" s="181"/>
    </row>
    <row r="43" spans="2:36">
      <c r="B43" s="765"/>
      <c r="C43" s="206"/>
      <c r="D43" s="206"/>
      <c r="E43" s="206"/>
      <c r="F43" s="206"/>
      <c r="G43" s="206"/>
      <c r="H43" s="206"/>
      <c r="I43" s="206"/>
      <c r="J43" s="206"/>
      <c r="K43" s="206"/>
      <c r="L43" s="206"/>
      <c r="M43" s="206"/>
      <c r="N43" s="206"/>
      <c r="O43" s="206"/>
      <c r="P43" s="206"/>
      <c r="Q43" s="206"/>
      <c r="R43" s="206"/>
      <c r="S43" s="206"/>
      <c r="T43" s="206"/>
      <c r="U43" s="206"/>
      <c r="V43" s="206"/>
      <c r="W43" s="206"/>
      <c r="X43" s="206"/>
      <c r="Y43" s="206"/>
      <c r="Z43" s="206"/>
      <c r="AA43" s="206"/>
      <c r="AB43" s="206"/>
      <c r="AC43" s="206"/>
      <c r="AD43" s="206"/>
      <c r="AE43" s="206"/>
      <c r="AF43" s="206"/>
      <c r="AG43" s="206"/>
      <c r="AH43" s="206"/>
      <c r="AI43" s="766"/>
      <c r="AJ43" s="181"/>
    </row>
    <row r="44" spans="2:36">
      <c r="B44" s="765"/>
      <c r="C44" s="206"/>
      <c r="D44" s="206"/>
      <c r="E44" s="206"/>
      <c r="F44" s="206"/>
      <c r="G44" s="206"/>
      <c r="H44" s="206"/>
      <c r="I44" s="206"/>
      <c r="J44" s="206"/>
      <c r="K44" s="206"/>
      <c r="L44" s="206"/>
      <c r="M44" s="206"/>
      <c r="N44" s="206"/>
      <c r="O44" s="206"/>
      <c r="P44" s="206"/>
      <c r="Q44" s="206"/>
      <c r="R44" s="206"/>
      <c r="S44" s="206"/>
      <c r="T44" s="206"/>
      <c r="U44" s="206"/>
      <c r="V44" s="206"/>
      <c r="W44" s="206"/>
      <c r="X44" s="206"/>
      <c r="Y44" s="206"/>
      <c r="Z44" s="206"/>
      <c r="AA44" s="206"/>
      <c r="AB44" s="206"/>
      <c r="AC44" s="206"/>
      <c r="AD44" s="206"/>
      <c r="AE44" s="206"/>
      <c r="AF44" s="206"/>
      <c r="AG44" s="206"/>
      <c r="AH44" s="206"/>
      <c r="AI44" s="766"/>
      <c r="AJ44" s="181"/>
    </row>
    <row r="45" spans="2:36">
      <c r="B45" s="765"/>
      <c r="C45" s="206"/>
      <c r="D45" s="206"/>
      <c r="E45" s="206"/>
      <c r="F45" s="206"/>
      <c r="G45" s="206"/>
      <c r="H45" s="206"/>
      <c r="I45" s="206"/>
      <c r="J45" s="206"/>
      <c r="K45" s="206"/>
      <c r="L45" s="206"/>
      <c r="M45" s="206"/>
      <c r="N45" s="206"/>
      <c r="O45" s="206"/>
      <c r="P45" s="206"/>
      <c r="Q45" s="206"/>
      <c r="R45" s="206"/>
      <c r="S45" s="206"/>
      <c r="T45" s="206"/>
      <c r="U45" s="206"/>
      <c r="V45" s="206"/>
      <c r="W45" s="206"/>
      <c r="X45" s="206"/>
      <c r="Y45" s="206"/>
      <c r="Z45" s="206"/>
      <c r="AA45" s="206"/>
      <c r="AB45" s="206"/>
      <c r="AC45" s="206"/>
      <c r="AD45" s="206"/>
      <c r="AE45" s="206"/>
      <c r="AF45" s="206"/>
      <c r="AG45" s="206"/>
      <c r="AH45" s="206"/>
      <c r="AI45" s="766"/>
      <c r="AJ45" s="181"/>
    </row>
    <row r="46" spans="2:36">
      <c r="B46" s="765"/>
      <c r="C46" s="206"/>
      <c r="D46" s="206"/>
      <c r="E46" s="206"/>
      <c r="F46" s="206"/>
      <c r="G46" s="206"/>
      <c r="H46" s="206"/>
      <c r="I46" s="206"/>
      <c r="J46" s="206"/>
      <c r="K46" s="206"/>
      <c r="L46" s="206"/>
      <c r="M46" s="206"/>
      <c r="N46" s="206"/>
      <c r="O46" s="206"/>
      <c r="P46" s="206"/>
      <c r="Q46" s="206"/>
      <c r="R46" s="206"/>
      <c r="S46" s="206"/>
      <c r="T46" s="206"/>
      <c r="U46" s="206"/>
      <c r="V46" s="206"/>
      <c r="W46" s="206"/>
      <c r="X46" s="206"/>
      <c r="Y46" s="206"/>
      <c r="Z46" s="206"/>
      <c r="AA46" s="206"/>
      <c r="AB46" s="206"/>
      <c r="AC46" s="206"/>
      <c r="AD46" s="206"/>
      <c r="AE46" s="206"/>
      <c r="AF46" s="206"/>
      <c r="AG46" s="206"/>
      <c r="AH46" s="206"/>
      <c r="AI46" s="766"/>
      <c r="AJ46" s="181"/>
    </row>
    <row r="47" spans="2:36">
      <c r="B47" s="765"/>
      <c r="C47" s="206"/>
      <c r="D47" s="206"/>
      <c r="E47" s="206"/>
      <c r="F47" s="206"/>
      <c r="G47" s="206"/>
      <c r="H47" s="206"/>
      <c r="I47" s="206"/>
      <c r="J47" s="206"/>
      <c r="K47" s="206"/>
      <c r="L47" s="206"/>
      <c r="M47" s="206"/>
      <c r="N47" s="206"/>
      <c r="O47" s="206"/>
      <c r="P47" s="206"/>
      <c r="Q47" s="206"/>
      <c r="R47" s="206"/>
      <c r="S47" s="206"/>
      <c r="T47" s="206"/>
      <c r="U47" s="206"/>
      <c r="V47" s="206"/>
      <c r="W47" s="206"/>
      <c r="X47" s="206"/>
      <c r="Y47" s="206"/>
      <c r="Z47" s="206"/>
      <c r="AA47" s="206"/>
      <c r="AB47" s="206"/>
      <c r="AC47" s="206"/>
      <c r="AD47" s="206"/>
      <c r="AE47" s="206"/>
      <c r="AF47" s="206"/>
      <c r="AG47" s="206"/>
      <c r="AH47" s="206"/>
      <c r="AI47" s="766"/>
      <c r="AJ47" s="181"/>
    </row>
    <row r="48" spans="2:36">
      <c r="B48" s="765"/>
      <c r="C48" s="206"/>
      <c r="D48" s="206"/>
      <c r="E48" s="206"/>
      <c r="F48" s="206"/>
      <c r="G48" s="206"/>
      <c r="H48" s="206"/>
      <c r="I48" s="206"/>
      <c r="J48" s="206"/>
      <c r="K48" s="206"/>
      <c r="L48" s="206"/>
      <c r="M48" s="206"/>
      <c r="N48" s="206"/>
      <c r="O48" s="206"/>
      <c r="P48" s="206"/>
      <c r="Q48" s="206"/>
      <c r="R48" s="206"/>
      <c r="S48" s="206"/>
      <c r="T48" s="206"/>
      <c r="U48" s="206"/>
      <c r="V48" s="206"/>
      <c r="W48" s="206"/>
      <c r="X48" s="206"/>
      <c r="Y48" s="206"/>
      <c r="Z48" s="206"/>
      <c r="AA48" s="206"/>
      <c r="AB48" s="206"/>
      <c r="AC48" s="206"/>
      <c r="AD48" s="206"/>
      <c r="AE48" s="206"/>
      <c r="AF48" s="206"/>
      <c r="AG48" s="206"/>
      <c r="AH48" s="206"/>
      <c r="AI48" s="766"/>
      <c r="AJ48" s="181"/>
    </row>
    <row r="49" spans="2:36">
      <c r="B49" s="765"/>
      <c r="C49" s="206"/>
      <c r="D49" s="206"/>
      <c r="E49" s="206"/>
      <c r="F49" s="206"/>
      <c r="G49" s="206"/>
      <c r="H49" s="206"/>
      <c r="I49" s="206"/>
      <c r="J49" s="206"/>
      <c r="K49" s="206"/>
      <c r="L49" s="206"/>
      <c r="M49" s="206"/>
      <c r="N49" s="206"/>
      <c r="O49" s="206"/>
      <c r="P49" s="206"/>
      <c r="Q49" s="206"/>
      <c r="R49" s="206"/>
      <c r="S49" s="206"/>
      <c r="T49" s="206"/>
      <c r="U49" s="206"/>
      <c r="V49" s="206"/>
      <c r="W49" s="206"/>
      <c r="X49" s="206"/>
      <c r="Y49" s="206"/>
      <c r="Z49" s="206"/>
      <c r="AA49" s="206"/>
      <c r="AB49" s="206"/>
      <c r="AC49" s="206"/>
      <c r="AD49" s="206"/>
      <c r="AE49" s="206"/>
      <c r="AF49" s="206"/>
      <c r="AG49" s="206"/>
      <c r="AH49" s="206"/>
      <c r="AI49" s="766"/>
      <c r="AJ49" s="181"/>
    </row>
    <row r="50" spans="2:36">
      <c r="B50" s="765"/>
      <c r="C50" s="206"/>
      <c r="D50" s="206"/>
      <c r="E50" s="206"/>
      <c r="F50" s="206"/>
      <c r="G50" s="206"/>
      <c r="H50" s="206"/>
      <c r="I50" s="206"/>
      <c r="J50" s="206"/>
      <c r="K50" s="206"/>
      <c r="L50" s="206"/>
      <c r="M50" s="206"/>
      <c r="N50" s="206"/>
      <c r="O50" s="206"/>
      <c r="P50" s="206"/>
      <c r="Q50" s="206"/>
      <c r="R50" s="206"/>
      <c r="S50" s="206"/>
      <c r="T50" s="206"/>
      <c r="U50" s="206"/>
      <c r="V50" s="206"/>
      <c r="W50" s="206"/>
      <c r="X50" s="206"/>
      <c r="Y50" s="206"/>
      <c r="Z50" s="206"/>
      <c r="AA50" s="206"/>
      <c r="AB50" s="206"/>
      <c r="AC50" s="206"/>
      <c r="AD50" s="206"/>
      <c r="AE50" s="206"/>
      <c r="AF50" s="206"/>
      <c r="AG50" s="206"/>
      <c r="AH50" s="206"/>
      <c r="AI50" s="766"/>
      <c r="AJ50" s="181"/>
    </row>
    <row r="51" spans="2:36">
      <c r="B51" s="765"/>
      <c r="C51" s="206"/>
      <c r="D51" s="206"/>
      <c r="E51" s="206"/>
      <c r="F51" s="206"/>
      <c r="G51" s="206"/>
      <c r="H51" s="206"/>
      <c r="I51" s="206"/>
      <c r="J51" s="206"/>
      <c r="K51" s="206"/>
      <c r="L51" s="206"/>
      <c r="M51" s="206"/>
      <c r="N51" s="206"/>
      <c r="O51" s="206"/>
      <c r="P51" s="206"/>
      <c r="Q51" s="206"/>
      <c r="R51" s="206"/>
      <c r="S51" s="206"/>
      <c r="T51" s="206"/>
      <c r="U51" s="206"/>
      <c r="V51" s="206"/>
      <c r="W51" s="206"/>
      <c r="X51" s="206"/>
      <c r="Y51" s="206"/>
      <c r="Z51" s="206"/>
      <c r="AA51" s="206"/>
      <c r="AB51" s="206"/>
      <c r="AC51" s="206"/>
      <c r="AD51" s="206"/>
      <c r="AE51" s="206"/>
      <c r="AF51" s="206"/>
      <c r="AG51" s="206"/>
      <c r="AH51" s="206"/>
      <c r="AI51" s="766"/>
      <c r="AJ51" s="181"/>
    </row>
    <row r="52" spans="2:36">
      <c r="B52" s="765"/>
      <c r="C52" s="206"/>
      <c r="D52" s="206"/>
      <c r="E52" s="206"/>
      <c r="F52" s="206"/>
      <c r="G52" s="206"/>
      <c r="H52" s="206"/>
      <c r="I52" s="206"/>
      <c r="J52" s="206"/>
      <c r="K52" s="206"/>
      <c r="L52" s="206"/>
      <c r="M52" s="206"/>
      <c r="N52" s="206"/>
      <c r="O52" s="206"/>
      <c r="P52" s="206"/>
      <c r="Q52" s="206"/>
      <c r="R52" s="206"/>
      <c r="S52" s="206"/>
      <c r="T52" s="206"/>
      <c r="U52" s="206"/>
      <c r="V52" s="206"/>
      <c r="W52" s="206"/>
      <c r="X52" s="206"/>
      <c r="Y52" s="206"/>
      <c r="Z52" s="206"/>
      <c r="AA52" s="206"/>
      <c r="AB52" s="206"/>
      <c r="AC52" s="206"/>
      <c r="AD52" s="206"/>
      <c r="AE52" s="206"/>
      <c r="AF52" s="206"/>
      <c r="AG52" s="206"/>
      <c r="AH52" s="206"/>
      <c r="AI52" s="766"/>
      <c r="AJ52" s="181"/>
    </row>
    <row r="53" spans="2:36">
      <c r="B53" s="765"/>
      <c r="C53" s="206"/>
      <c r="D53" s="206"/>
      <c r="E53" s="206"/>
      <c r="F53" s="206"/>
      <c r="G53" s="206"/>
      <c r="H53" s="206"/>
      <c r="I53" s="206"/>
      <c r="J53" s="206"/>
      <c r="K53" s="206"/>
      <c r="L53" s="206"/>
      <c r="M53" s="206"/>
      <c r="N53" s="206"/>
      <c r="O53" s="206"/>
      <c r="P53" s="206"/>
      <c r="Q53" s="206"/>
      <c r="R53" s="206"/>
      <c r="S53" s="206"/>
      <c r="T53" s="206"/>
      <c r="U53" s="206"/>
      <c r="V53" s="206"/>
      <c r="W53" s="206"/>
      <c r="X53" s="206"/>
      <c r="Y53" s="206"/>
      <c r="Z53" s="206"/>
      <c r="AA53" s="206"/>
      <c r="AB53" s="206"/>
      <c r="AC53" s="206"/>
      <c r="AD53" s="206"/>
      <c r="AE53" s="206"/>
      <c r="AF53" s="206"/>
      <c r="AG53" s="206"/>
      <c r="AH53" s="206"/>
      <c r="AI53" s="766"/>
      <c r="AJ53" s="181"/>
    </row>
    <row r="54" spans="2:36">
      <c r="B54" s="765"/>
      <c r="C54" s="206"/>
      <c r="D54" s="206"/>
      <c r="E54" s="206"/>
      <c r="F54" s="206"/>
      <c r="G54" s="206"/>
      <c r="H54" s="206"/>
      <c r="I54" s="206"/>
      <c r="J54" s="206"/>
      <c r="K54" s="206"/>
      <c r="L54" s="206"/>
      <c r="M54" s="206"/>
      <c r="N54" s="206"/>
      <c r="O54" s="206"/>
      <c r="P54" s="206"/>
      <c r="Q54" s="206"/>
      <c r="R54" s="206"/>
      <c r="S54" s="206"/>
      <c r="T54" s="206"/>
      <c r="U54" s="206"/>
      <c r="V54" s="206"/>
      <c r="W54" s="206"/>
      <c r="X54" s="206"/>
      <c r="Y54" s="206"/>
      <c r="Z54" s="206"/>
      <c r="AA54" s="206"/>
      <c r="AB54" s="206"/>
      <c r="AC54" s="206"/>
      <c r="AD54" s="206"/>
      <c r="AE54" s="206"/>
      <c r="AF54" s="206"/>
      <c r="AG54" s="206"/>
      <c r="AH54" s="206"/>
      <c r="AI54" s="766"/>
      <c r="AJ54" s="181"/>
    </row>
    <row r="55" spans="2:36">
      <c r="B55" s="765"/>
      <c r="C55" s="206"/>
      <c r="D55" s="206"/>
      <c r="E55" s="206"/>
      <c r="F55" s="206"/>
      <c r="G55" s="206"/>
      <c r="H55" s="206"/>
      <c r="I55" s="206"/>
      <c r="J55" s="206"/>
      <c r="K55" s="206"/>
      <c r="L55" s="206"/>
      <c r="M55" s="206"/>
      <c r="N55" s="206"/>
      <c r="O55" s="206"/>
      <c r="P55" s="206"/>
      <c r="Q55" s="206"/>
      <c r="R55" s="206"/>
      <c r="S55" s="206"/>
      <c r="T55" s="206"/>
      <c r="U55" s="206"/>
      <c r="V55" s="206"/>
      <c r="W55" s="206"/>
      <c r="X55" s="206"/>
      <c r="Y55" s="206"/>
      <c r="Z55" s="206"/>
      <c r="AA55" s="206"/>
      <c r="AB55" s="206"/>
      <c r="AC55" s="206"/>
      <c r="AD55" s="206"/>
      <c r="AE55" s="206"/>
      <c r="AF55" s="206"/>
      <c r="AG55" s="206"/>
      <c r="AH55" s="206"/>
      <c r="AI55" s="766"/>
      <c r="AJ55" s="181"/>
    </row>
    <row r="56" spans="2:36">
      <c r="B56" s="765"/>
      <c r="C56" s="206"/>
      <c r="D56" s="206"/>
      <c r="E56" s="206"/>
      <c r="F56" s="206"/>
      <c r="G56" s="206"/>
      <c r="H56" s="206"/>
      <c r="I56" s="206"/>
      <c r="J56" s="206"/>
      <c r="K56" s="206"/>
      <c r="L56" s="206"/>
      <c r="M56" s="206"/>
      <c r="N56" s="206"/>
      <c r="O56" s="206"/>
      <c r="P56" s="206"/>
      <c r="Q56" s="206"/>
      <c r="R56" s="206"/>
      <c r="S56" s="206"/>
      <c r="T56" s="206"/>
      <c r="U56" s="206"/>
      <c r="V56" s="206"/>
      <c r="W56" s="206"/>
      <c r="X56" s="206"/>
      <c r="Y56" s="206"/>
      <c r="Z56" s="206"/>
      <c r="AA56" s="206"/>
      <c r="AB56" s="206"/>
      <c r="AC56" s="206"/>
      <c r="AD56" s="206"/>
      <c r="AE56" s="206"/>
      <c r="AF56" s="206"/>
      <c r="AG56" s="206"/>
      <c r="AH56" s="206"/>
      <c r="AI56" s="766"/>
      <c r="AJ56" s="181"/>
    </row>
    <row r="57" spans="2:36">
      <c r="B57" s="765"/>
      <c r="C57" s="206"/>
      <c r="D57" s="206"/>
      <c r="E57" s="206"/>
      <c r="F57" s="206"/>
      <c r="G57" s="206"/>
      <c r="H57" s="206"/>
      <c r="I57" s="206"/>
      <c r="J57" s="206"/>
      <c r="K57" s="206"/>
      <c r="L57" s="206"/>
      <c r="M57" s="206"/>
      <c r="N57" s="206"/>
      <c r="O57" s="206"/>
      <c r="P57" s="206"/>
      <c r="Q57" s="206"/>
      <c r="R57" s="206"/>
      <c r="S57" s="206"/>
      <c r="T57" s="206"/>
      <c r="U57" s="206"/>
      <c r="V57" s="206"/>
      <c r="W57" s="206"/>
      <c r="X57" s="206"/>
      <c r="Y57" s="206"/>
      <c r="Z57" s="206"/>
      <c r="AA57" s="206"/>
      <c r="AB57" s="206"/>
      <c r="AC57" s="206"/>
      <c r="AD57" s="206"/>
      <c r="AE57" s="206"/>
      <c r="AF57" s="206"/>
      <c r="AG57" s="206"/>
      <c r="AH57" s="206"/>
      <c r="AI57" s="766"/>
      <c r="AJ57" s="181"/>
    </row>
    <row r="58" spans="2:36">
      <c r="B58" s="765"/>
      <c r="C58" s="206"/>
      <c r="D58" s="206"/>
      <c r="E58" s="206"/>
      <c r="F58" s="206"/>
      <c r="G58" s="206"/>
      <c r="H58" s="206"/>
      <c r="I58" s="206"/>
      <c r="J58" s="206"/>
      <c r="K58" s="206"/>
      <c r="L58" s="206"/>
      <c r="M58" s="206"/>
      <c r="N58" s="206"/>
      <c r="O58" s="206"/>
      <c r="P58" s="206"/>
      <c r="Q58" s="206"/>
      <c r="R58" s="206"/>
      <c r="S58" s="206"/>
      <c r="T58" s="206"/>
      <c r="U58" s="206"/>
      <c r="V58" s="206"/>
      <c r="W58" s="206"/>
      <c r="X58" s="206"/>
      <c r="Y58" s="206"/>
      <c r="Z58" s="206"/>
      <c r="AA58" s="206"/>
      <c r="AB58" s="206"/>
      <c r="AC58" s="206"/>
      <c r="AD58" s="206"/>
      <c r="AE58" s="206"/>
      <c r="AF58" s="206"/>
      <c r="AG58" s="206"/>
      <c r="AH58" s="206"/>
      <c r="AI58" s="766"/>
      <c r="AJ58" s="181"/>
    </row>
    <row r="59" spans="2:36">
      <c r="B59" s="765"/>
      <c r="C59" s="206"/>
      <c r="D59" s="206"/>
      <c r="E59" s="206"/>
      <c r="F59" s="206"/>
      <c r="G59" s="206"/>
      <c r="H59" s="206"/>
      <c r="I59" s="206"/>
      <c r="J59" s="206"/>
      <c r="K59" s="206"/>
      <c r="L59" s="206"/>
      <c r="M59" s="206"/>
      <c r="N59" s="206"/>
      <c r="O59" s="206"/>
      <c r="P59" s="206"/>
      <c r="Q59" s="206"/>
      <c r="R59" s="206"/>
      <c r="S59" s="206"/>
      <c r="T59" s="206"/>
      <c r="U59" s="206"/>
      <c r="V59" s="206"/>
      <c r="W59" s="206"/>
      <c r="X59" s="206"/>
      <c r="Y59" s="206"/>
      <c r="Z59" s="206"/>
      <c r="AA59" s="206"/>
      <c r="AB59" s="206"/>
      <c r="AC59" s="206"/>
      <c r="AD59" s="206"/>
      <c r="AE59" s="206"/>
      <c r="AF59" s="206"/>
      <c r="AG59" s="206"/>
      <c r="AH59" s="206"/>
      <c r="AI59" s="766"/>
      <c r="AJ59" s="181"/>
    </row>
    <row r="60" spans="2:36">
      <c r="B60" s="765"/>
      <c r="C60" s="206"/>
      <c r="D60" s="206"/>
      <c r="E60" s="206"/>
      <c r="F60" s="206"/>
      <c r="G60" s="206"/>
      <c r="H60" s="206"/>
      <c r="I60" s="206"/>
      <c r="J60" s="206"/>
      <c r="K60" s="206"/>
      <c r="L60" s="206"/>
      <c r="M60" s="206"/>
      <c r="N60" s="206"/>
      <c r="O60" s="206"/>
      <c r="P60" s="206"/>
      <c r="Q60" s="206"/>
      <c r="R60" s="206"/>
      <c r="S60" s="206"/>
      <c r="T60" s="206"/>
      <c r="U60" s="206"/>
      <c r="V60" s="206"/>
      <c r="W60" s="206"/>
      <c r="X60" s="206"/>
      <c r="Y60" s="206"/>
      <c r="Z60" s="206"/>
      <c r="AA60" s="206"/>
      <c r="AB60" s="206"/>
      <c r="AC60" s="206"/>
      <c r="AD60" s="206"/>
      <c r="AE60" s="206"/>
      <c r="AF60" s="206"/>
      <c r="AG60" s="206"/>
      <c r="AH60" s="206"/>
      <c r="AI60" s="766"/>
      <c r="AJ60" s="181"/>
    </row>
    <row r="61" spans="2:36">
      <c r="B61" s="765"/>
      <c r="C61" s="206"/>
      <c r="D61" s="206"/>
      <c r="E61" s="206"/>
      <c r="F61" s="206"/>
      <c r="G61" s="206"/>
      <c r="H61" s="206"/>
      <c r="I61" s="206"/>
      <c r="J61" s="206"/>
      <c r="K61" s="206"/>
      <c r="L61" s="206"/>
      <c r="M61" s="206"/>
      <c r="N61" s="206"/>
      <c r="O61" s="206"/>
      <c r="P61" s="206"/>
      <c r="Q61" s="206"/>
      <c r="R61" s="206"/>
      <c r="S61" s="206"/>
      <c r="T61" s="206"/>
      <c r="U61" s="206"/>
      <c r="V61" s="206"/>
      <c r="W61" s="206"/>
      <c r="X61" s="206"/>
      <c r="Y61" s="206"/>
      <c r="Z61" s="206"/>
      <c r="AA61" s="206"/>
      <c r="AB61" s="206"/>
      <c r="AC61" s="206"/>
      <c r="AD61" s="206"/>
      <c r="AE61" s="206"/>
      <c r="AF61" s="206"/>
      <c r="AG61" s="206"/>
      <c r="AH61" s="206"/>
      <c r="AI61" s="766"/>
      <c r="AJ61" s="181"/>
    </row>
    <row r="62" spans="2:36">
      <c r="B62" s="765"/>
      <c r="C62" s="206"/>
      <c r="D62" s="206"/>
      <c r="E62" s="206"/>
      <c r="F62" s="206"/>
      <c r="G62" s="206"/>
      <c r="H62" s="206"/>
      <c r="I62" s="206"/>
      <c r="J62" s="206"/>
      <c r="K62" s="206"/>
      <c r="L62" s="206"/>
      <c r="M62" s="206"/>
      <c r="N62" s="206"/>
      <c r="O62" s="206"/>
      <c r="P62" s="206"/>
      <c r="Q62" s="206"/>
      <c r="R62" s="206"/>
      <c r="S62" s="206"/>
      <c r="T62" s="206"/>
      <c r="U62" s="206"/>
      <c r="V62" s="206"/>
      <c r="W62" s="206"/>
      <c r="X62" s="206"/>
      <c r="Y62" s="206"/>
      <c r="Z62" s="206"/>
      <c r="AA62" s="206"/>
      <c r="AB62" s="206"/>
      <c r="AC62" s="206"/>
      <c r="AD62" s="206"/>
      <c r="AE62" s="206"/>
      <c r="AF62" s="206"/>
      <c r="AG62" s="206"/>
      <c r="AH62" s="206"/>
      <c r="AI62" s="766"/>
      <c r="AJ62" s="181"/>
    </row>
    <row r="63" spans="2:36">
      <c r="B63" s="765"/>
      <c r="C63" s="206"/>
      <c r="D63" s="206"/>
      <c r="E63" s="206"/>
      <c r="F63" s="206"/>
      <c r="G63" s="206"/>
      <c r="H63" s="206"/>
      <c r="I63" s="206"/>
      <c r="J63" s="206"/>
      <c r="K63" s="206"/>
      <c r="L63" s="206"/>
      <c r="M63" s="206"/>
      <c r="N63" s="206"/>
      <c r="O63" s="206"/>
      <c r="P63" s="206"/>
      <c r="Q63" s="206"/>
      <c r="R63" s="206"/>
      <c r="S63" s="206"/>
      <c r="T63" s="206"/>
      <c r="U63" s="206"/>
      <c r="V63" s="206"/>
      <c r="W63" s="206"/>
      <c r="X63" s="206"/>
      <c r="Y63" s="206"/>
      <c r="Z63" s="206"/>
      <c r="AA63" s="206"/>
      <c r="AB63" s="206"/>
      <c r="AC63" s="206"/>
      <c r="AD63" s="206"/>
      <c r="AE63" s="206"/>
      <c r="AF63" s="206"/>
      <c r="AG63" s="206"/>
      <c r="AH63" s="206"/>
      <c r="AI63" s="766"/>
      <c r="AJ63" s="181"/>
    </row>
    <row r="64" spans="2:36">
      <c r="B64" s="765"/>
      <c r="C64" s="206"/>
      <c r="D64" s="206"/>
      <c r="E64" s="206"/>
      <c r="F64" s="206"/>
      <c r="G64" s="206"/>
      <c r="H64" s="206"/>
      <c r="I64" s="206"/>
      <c r="J64" s="206"/>
      <c r="K64" s="206"/>
      <c r="L64" s="206"/>
      <c r="M64" s="206"/>
      <c r="N64" s="206"/>
      <c r="O64" s="206"/>
      <c r="P64" s="206"/>
      <c r="Q64" s="206"/>
      <c r="R64" s="206"/>
      <c r="S64" s="206"/>
      <c r="T64" s="206"/>
      <c r="U64" s="206"/>
      <c r="V64" s="206"/>
      <c r="W64" s="206"/>
      <c r="X64" s="206"/>
      <c r="Y64" s="206"/>
      <c r="Z64" s="206"/>
      <c r="AA64" s="206"/>
      <c r="AB64" s="206"/>
      <c r="AC64" s="206"/>
      <c r="AD64" s="206"/>
      <c r="AE64" s="206"/>
      <c r="AF64" s="206"/>
      <c r="AG64" s="206"/>
      <c r="AH64" s="206"/>
      <c r="AI64" s="766"/>
      <c r="AJ64" s="181"/>
    </row>
    <row r="65" spans="2:36">
      <c r="B65" s="765"/>
      <c r="C65" s="206"/>
      <c r="D65" s="206"/>
      <c r="E65" s="206"/>
      <c r="F65" s="206"/>
      <c r="G65" s="206"/>
      <c r="H65" s="206"/>
      <c r="I65" s="206"/>
      <c r="J65" s="206"/>
      <c r="K65" s="206"/>
      <c r="L65" s="206"/>
      <c r="M65" s="206"/>
      <c r="N65" s="206"/>
      <c r="O65" s="206"/>
      <c r="P65" s="206"/>
      <c r="Q65" s="206"/>
      <c r="R65" s="206"/>
      <c r="S65" s="206"/>
      <c r="T65" s="206"/>
      <c r="U65" s="206"/>
      <c r="V65" s="206"/>
      <c r="W65" s="206"/>
      <c r="X65" s="206"/>
      <c r="Y65" s="206"/>
      <c r="Z65" s="206"/>
      <c r="AA65" s="206"/>
      <c r="AB65" s="206"/>
      <c r="AC65" s="206"/>
      <c r="AD65" s="206"/>
      <c r="AE65" s="206"/>
      <c r="AF65" s="206"/>
      <c r="AG65" s="206"/>
      <c r="AH65" s="206"/>
      <c r="AI65" s="766"/>
      <c r="AJ65" s="181"/>
    </row>
    <row r="66" spans="2:36">
      <c r="B66" s="765"/>
      <c r="C66" s="206"/>
      <c r="D66" s="206"/>
      <c r="E66" s="206"/>
      <c r="F66" s="206"/>
      <c r="G66" s="206"/>
      <c r="H66" s="206"/>
      <c r="I66" s="206"/>
      <c r="J66" s="206"/>
      <c r="K66" s="206"/>
      <c r="L66" s="206"/>
      <c r="M66" s="206"/>
      <c r="N66" s="206"/>
      <c r="O66" s="206"/>
      <c r="P66" s="206"/>
      <c r="Q66" s="206"/>
      <c r="R66" s="206"/>
      <c r="S66" s="206"/>
      <c r="T66" s="206"/>
      <c r="U66" s="206"/>
      <c r="V66" s="206"/>
      <c r="W66" s="206"/>
      <c r="X66" s="206"/>
      <c r="Y66" s="206"/>
      <c r="Z66" s="206"/>
      <c r="AA66" s="206"/>
      <c r="AB66" s="206"/>
      <c r="AC66" s="206"/>
      <c r="AD66" s="206"/>
      <c r="AE66" s="206"/>
      <c r="AF66" s="206"/>
      <c r="AG66" s="206"/>
      <c r="AH66" s="206"/>
      <c r="AI66" s="766"/>
      <c r="AJ66" s="181"/>
    </row>
    <row r="67" spans="2:36">
      <c r="B67" s="765"/>
      <c r="C67" s="206"/>
      <c r="D67" s="206"/>
      <c r="E67" s="206"/>
      <c r="F67" s="206"/>
      <c r="G67" s="206"/>
      <c r="H67" s="206"/>
      <c r="I67" s="206"/>
      <c r="J67" s="206"/>
      <c r="K67" s="206"/>
      <c r="L67" s="206"/>
      <c r="M67" s="206"/>
      <c r="N67" s="206"/>
      <c r="O67" s="206"/>
      <c r="P67" s="206"/>
      <c r="Q67" s="206"/>
      <c r="R67" s="206"/>
      <c r="S67" s="206"/>
      <c r="T67" s="206"/>
      <c r="U67" s="206"/>
      <c r="V67" s="206"/>
      <c r="W67" s="206"/>
      <c r="X67" s="206"/>
      <c r="Y67" s="206"/>
      <c r="Z67" s="206"/>
      <c r="AA67" s="206"/>
      <c r="AB67" s="206"/>
      <c r="AC67" s="206"/>
      <c r="AD67" s="206"/>
      <c r="AE67" s="206"/>
      <c r="AF67" s="206"/>
      <c r="AG67" s="206"/>
      <c r="AH67" s="206"/>
      <c r="AI67" s="766"/>
      <c r="AJ67" s="181"/>
    </row>
    <row r="68" spans="2:36">
      <c r="B68" s="765"/>
      <c r="C68" s="206"/>
      <c r="D68" s="206"/>
      <c r="E68" s="206"/>
      <c r="F68" s="206"/>
      <c r="G68" s="206"/>
      <c r="H68" s="206"/>
      <c r="I68" s="206"/>
      <c r="J68" s="206"/>
      <c r="K68" s="206"/>
      <c r="L68" s="206"/>
      <c r="M68" s="206"/>
      <c r="N68" s="206"/>
      <c r="O68" s="206"/>
      <c r="P68" s="206"/>
      <c r="Q68" s="206"/>
      <c r="R68" s="206"/>
      <c r="S68" s="206"/>
      <c r="T68" s="206"/>
      <c r="U68" s="206"/>
      <c r="V68" s="206"/>
      <c r="W68" s="206"/>
      <c r="X68" s="206"/>
      <c r="Y68" s="206"/>
      <c r="Z68" s="206"/>
      <c r="AA68" s="206"/>
      <c r="AB68" s="206"/>
      <c r="AC68" s="206"/>
      <c r="AD68" s="206"/>
      <c r="AE68" s="206"/>
      <c r="AF68" s="206"/>
      <c r="AG68" s="206"/>
      <c r="AH68" s="206"/>
      <c r="AI68" s="766"/>
      <c r="AJ68" s="181"/>
    </row>
    <row r="69" spans="2:36">
      <c r="B69" s="765"/>
      <c r="C69" s="206"/>
      <c r="D69" s="206"/>
      <c r="E69" s="206"/>
      <c r="F69" s="206"/>
      <c r="G69" s="206"/>
      <c r="H69" s="206"/>
      <c r="I69" s="206"/>
      <c r="J69" s="206"/>
      <c r="K69" s="206"/>
      <c r="L69" s="206"/>
      <c r="M69" s="206"/>
      <c r="N69" s="206"/>
      <c r="O69" s="206"/>
      <c r="P69" s="206"/>
      <c r="Q69" s="206"/>
      <c r="R69" s="206"/>
      <c r="S69" s="206"/>
      <c r="T69" s="206"/>
      <c r="U69" s="206"/>
      <c r="V69" s="206"/>
      <c r="W69" s="206"/>
      <c r="X69" s="206"/>
      <c r="Y69" s="206"/>
      <c r="Z69" s="206"/>
      <c r="AA69" s="206"/>
      <c r="AB69" s="206"/>
      <c r="AE69" s="206"/>
      <c r="AF69" s="206"/>
      <c r="AG69" s="206"/>
      <c r="AH69" s="206"/>
      <c r="AI69" s="766"/>
      <c r="AJ69" s="181"/>
    </row>
    <row r="70" spans="2:36">
      <c r="B70" s="765"/>
      <c r="C70" s="206"/>
      <c r="D70" s="206"/>
      <c r="E70" s="206"/>
      <c r="F70" s="206"/>
      <c r="G70" s="206"/>
      <c r="H70" s="206"/>
      <c r="I70" s="206"/>
      <c r="J70" s="206"/>
      <c r="K70" s="206"/>
      <c r="L70" s="206"/>
      <c r="M70" s="206"/>
      <c r="N70" s="206"/>
      <c r="O70" s="206"/>
      <c r="P70" s="206"/>
      <c r="Q70" s="206"/>
      <c r="R70" s="206"/>
      <c r="S70" s="206"/>
      <c r="T70" s="206"/>
      <c r="U70" s="206"/>
      <c r="V70" s="206"/>
      <c r="W70" s="206"/>
      <c r="X70" s="206"/>
      <c r="Y70" s="206"/>
      <c r="Z70" s="206"/>
      <c r="AA70" s="206"/>
      <c r="AB70" s="206"/>
      <c r="AD70" s="1299" t="s">
        <v>415</v>
      </c>
      <c r="AE70" s="206"/>
      <c r="AF70" s="206"/>
      <c r="AG70" s="1299" t="s">
        <v>418</v>
      </c>
      <c r="AH70" s="206"/>
      <c r="AI70" s="766"/>
      <c r="AJ70" s="181"/>
    </row>
    <row r="71" spans="2:36">
      <c r="B71" s="765"/>
      <c r="C71" s="2120" t="s">
        <v>6240</v>
      </c>
      <c r="D71" s="2121"/>
      <c r="E71" s="2121"/>
      <c r="F71" s="2121"/>
      <c r="G71" s="2121"/>
      <c r="H71" s="2121"/>
      <c r="I71" s="2121"/>
      <c r="J71" s="2121"/>
      <c r="K71" s="2121"/>
      <c r="L71" s="2121"/>
      <c r="M71" s="2121"/>
      <c r="N71" s="2121"/>
      <c r="O71" s="2121"/>
      <c r="P71" s="2121"/>
      <c r="Q71" s="2121"/>
      <c r="R71" s="2121"/>
      <c r="S71" s="2121"/>
      <c r="T71" s="2121"/>
      <c r="U71" s="2121"/>
      <c r="V71" s="2121"/>
      <c r="W71" s="2121"/>
      <c r="X71" s="2121"/>
      <c r="Y71" s="2121"/>
      <c r="Z71" s="2121"/>
      <c r="AA71" s="2121"/>
      <c r="AB71" s="2122"/>
      <c r="AC71" s="2135"/>
      <c r="AD71" s="2136"/>
      <c r="AE71" s="2137"/>
      <c r="AF71" s="2129"/>
      <c r="AG71" s="2129"/>
      <c r="AH71" s="2130"/>
      <c r="AI71" s="766"/>
      <c r="AJ71" s="181"/>
    </row>
    <row r="72" spans="2:36">
      <c r="B72" s="765"/>
      <c r="C72" s="2123"/>
      <c r="D72" s="2124"/>
      <c r="E72" s="2124"/>
      <c r="F72" s="2124"/>
      <c r="G72" s="2124"/>
      <c r="H72" s="2124"/>
      <c r="I72" s="2124"/>
      <c r="J72" s="2124"/>
      <c r="K72" s="2124"/>
      <c r="L72" s="2124"/>
      <c r="M72" s="2124"/>
      <c r="N72" s="2124"/>
      <c r="O72" s="2124"/>
      <c r="P72" s="2124"/>
      <c r="Q72" s="2124"/>
      <c r="R72" s="2124"/>
      <c r="S72" s="2124"/>
      <c r="T72" s="2124"/>
      <c r="U72" s="2124"/>
      <c r="V72" s="2124"/>
      <c r="W72" s="2124"/>
      <c r="X72" s="2124"/>
      <c r="Y72" s="2124"/>
      <c r="Z72" s="2124"/>
      <c r="AA72" s="2124"/>
      <c r="AB72" s="2125"/>
      <c r="AC72" s="2138"/>
      <c r="AD72" s="2139"/>
      <c r="AE72" s="2140"/>
      <c r="AF72" s="2131"/>
      <c r="AG72" s="2131"/>
      <c r="AH72" s="2132"/>
      <c r="AI72" s="766"/>
      <c r="AJ72" s="181"/>
    </row>
    <row r="73" spans="2:36">
      <c r="B73" s="765"/>
      <c r="C73" s="2123"/>
      <c r="D73" s="2124"/>
      <c r="E73" s="2124"/>
      <c r="F73" s="2124"/>
      <c r="G73" s="2124"/>
      <c r="H73" s="2124"/>
      <c r="I73" s="2124"/>
      <c r="J73" s="2124"/>
      <c r="K73" s="2124"/>
      <c r="L73" s="2124"/>
      <c r="M73" s="2124"/>
      <c r="N73" s="2124"/>
      <c r="O73" s="2124"/>
      <c r="P73" s="2124"/>
      <c r="Q73" s="2124"/>
      <c r="R73" s="2124"/>
      <c r="S73" s="2124"/>
      <c r="T73" s="2124"/>
      <c r="U73" s="2124"/>
      <c r="V73" s="2124"/>
      <c r="W73" s="2124"/>
      <c r="X73" s="2124"/>
      <c r="Y73" s="2124"/>
      <c r="Z73" s="2124"/>
      <c r="AA73" s="2124"/>
      <c r="AB73" s="2125"/>
      <c r="AC73" s="2138"/>
      <c r="AD73" s="2139"/>
      <c r="AE73" s="2140"/>
      <c r="AF73" s="2131"/>
      <c r="AG73" s="2131"/>
      <c r="AH73" s="2132"/>
      <c r="AI73" s="766"/>
      <c r="AJ73" s="181"/>
    </row>
    <row r="74" spans="2:36">
      <c r="B74" s="765"/>
      <c r="C74" s="2126"/>
      <c r="D74" s="2127"/>
      <c r="E74" s="2127"/>
      <c r="F74" s="2127"/>
      <c r="G74" s="2127"/>
      <c r="H74" s="2127"/>
      <c r="I74" s="2127"/>
      <c r="J74" s="2127"/>
      <c r="K74" s="2127"/>
      <c r="L74" s="2127"/>
      <c r="M74" s="2127"/>
      <c r="N74" s="2127"/>
      <c r="O74" s="2127"/>
      <c r="P74" s="2127"/>
      <c r="Q74" s="2127"/>
      <c r="R74" s="2127"/>
      <c r="S74" s="2127"/>
      <c r="T74" s="2127"/>
      <c r="U74" s="2127"/>
      <c r="V74" s="2127"/>
      <c r="W74" s="2127"/>
      <c r="X74" s="2127"/>
      <c r="Y74" s="2127"/>
      <c r="Z74" s="2127"/>
      <c r="AA74" s="2127"/>
      <c r="AB74" s="2128"/>
      <c r="AC74" s="2141"/>
      <c r="AD74" s="2142"/>
      <c r="AE74" s="2143"/>
      <c r="AF74" s="2133"/>
      <c r="AG74" s="2133"/>
      <c r="AH74" s="2134"/>
      <c r="AI74" s="766"/>
      <c r="AJ74" s="181"/>
    </row>
    <row r="75" spans="2:36">
      <c r="B75" s="765"/>
      <c r="C75" s="206"/>
      <c r="D75" s="206"/>
      <c r="E75" s="206"/>
      <c r="F75" s="206"/>
      <c r="G75" s="206"/>
      <c r="H75" s="206"/>
      <c r="I75" s="206"/>
      <c r="J75" s="206"/>
      <c r="K75" s="206"/>
      <c r="L75" s="206"/>
      <c r="M75" s="206"/>
      <c r="N75" s="206"/>
      <c r="O75" s="206"/>
      <c r="P75" s="206"/>
      <c r="Q75" s="206"/>
      <c r="R75" s="206"/>
      <c r="S75" s="206"/>
      <c r="T75" s="206"/>
      <c r="U75" s="206"/>
      <c r="V75" s="206"/>
      <c r="W75" s="206"/>
      <c r="X75" s="206"/>
      <c r="Y75" s="206"/>
      <c r="Z75" s="206"/>
      <c r="AA75" s="206"/>
      <c r="AB75" s="206"/>
      <c r="AC75" s="206"/>
      <c r="AD75" s="206"/>
      <c r="AE75" s="206"/>
      <c r="AF75" s="206"/>
      <c r="AG75" s="206"/>
      <c r="AH75" s="206"/>
      <c r="AI75" s="766"/>
      <c r="AJ75" s="181"/>
    </row>
    <row r="76" spans="2:36">
      <c r="B76" s="765"/>
      <c r="C76" s="206"/>
      <c r="D76" s="206"/>
      <c r="E76" s="206"/>
      <c r="F76" s="206"/>
      <c r="G76" s="206"/>
      <c r="H76" s="206"/>
      <c r="I76" s="206"/>
      <c r="J76" s="206"/>
      <c r="K76" s="206"/>
      <c r="L76" s="206"/>
      <c r="M76" s="206"/>
      <c r="N76" s="206"/>
      <c r="O76" s="206"/>
      <c r="P76" s="206"/>
      <c r="Q76" s="206"/>
      <c r="R76" s="206"/>
      <c r="S76" s="206"/>
      <c r="T76" s="206"/>
      <c r="U76" s="206"/>
      <c r="V76" s="206"/>
      <c r="W76" s="206"/>
      <c r="X76" s="206"/>
      <c r="Y76" s="206"/>
      <c r="Z76" s="206"/>
      <c r="AA76" s="206"/>
      <c r="AB76" s="206"/>
      <c r="AC76" s="206"/>
      <c r="AD76" s="206"/>
      <c r="AE76" s="206"/>
      <c r="AF76" s="206"/>
      <c r="AG76" s="206"/>
      <c r="AH76" s="206"/>
      <c r="AI76" s="766"/>
      <c r="AJ76" s="181"/>
    </row>
    <row r="77" spans="2:36">
      <c r="B77" s="765"/>
      <c r="C77" s="206"/>
      <c r="D77" s="206"/>
      <c r="E77" s="206"/>
      <c r="F77" s="206"/>
      <c r="G77" s="206"/>
      <c r="H77" s="206"/>
      <c r="I77" s="206"/>
      <c r="J77" s="206"/>
      <c r="K77" s="206"/>
      <c r="L77" s="206"/>
      <c r="M77" s="206"/>
      <c r="N77" s="206"/>
      <c r="O77" s="206"/>
      <c r="P77" s="206"/>
      <c r="Q77" s="206"/>
      <c r="R77" s="206"/>
      <c r="S77" s="206"/>
      <c r="T77" s="206"/>
      <c r="U77" s="206"/>
      <c r="V77" s="206"/>
      <c r="W77" s="206"/>
      <c r="X77" s="206"/>
      <c r="Y77" s="206"/>
      <c r="Z77" s="206"/>
      <c r="AA77" s="206"/>
      <c r="AB77" s="206"/>
      <c r="AC77" s="206"/>
      <c r="AD77" s="206"/>
      <c r="AE77" s="206"/>
      <c r="AF77" s="206"/>
      <c r="AG77" s="206"/>
      <c r="AH77" s="206"/>
      <c r="AI77" s="766"/>
      <c r="AJ77" s="181"/>
    </row>
    <row r="78" spans="2:36">
      <c r="B78" s="767"/>
      <c r="C78" s="768"/>
      <c r="D78" s="768"/>
      <c r="E78" s="768"/>
      <c r="F78" s="768"/>
      <c r="G78" s="768"/>
      <c r="H78" s="768"/>
      <c r="I78" s="768"/>
      <c r="J78" s="768"/>
      <c r="K78" s="768"/>
      <c r="L78" s="768"/>
      <c r="M78" s="768"/>
      <c r="N78" s="768"/>
      <c r="O78" s="768"/>
      <c r="P78" s="768"/>
      <c r="Q78" s="768"/>
      <c r="R78" s="768"/>
      <c r="S78" s="768"/>
      <c r="T78" s="768"/>
      <c r="U78" s="768"/>
      <c r="V78" s="768"/>
      <c r="W78" s="768"/>
      <c r="X78" s="768"/>
      <c r="Y78" s="768"/>
      <c r="Z78" s="768"/>
      <c r="AA78" s="768"/>
      <c r="AB78" s="768"/>
      <c r="AC78" s="768"/>
      <c r="AD78" s="768"/>
      <c r="AE78" s="768"/>
      <c r="AF78" s="768"/>
      <c r="AG78" s="768"/>
      <c r="AH78" s="769"/>
      <c r="AI78" s="770"/>
      <c r="AJ78" s="181"/>
    </row>
    <row r="79" spans="2:36">
      <c r="C79" s="181"/>
      <c r="D79" s="181"/>
      <c r="E79" s="181"/>
      <c r="F79" s="181"/>
      <c r="G79" s="181"/>
      <c r="H79" s="181"/>
      <c r="I79" s="181"/>
      <c r="J79" s="181"/>
      <c r="K79" s="181"/>
      <c r="L79" s="181"/>
      <c r="M79" s="181"/>
      <c r="N79" s="181"/>
      <c r="O79" s="181"/>
      <c r="P79" s="181"/>
      <c r="Q79" s="181"/>
      <c r="R79" s="181"/>
      <c r="S79" s="181"/>
      <c r="T79" s="181"/>
      <c r="U79" s="181"/>
      <c r="V79" s="181"/>
      <c r="W79" s="181"/>
      <c r="X79" s="181"/>
      <c r="Y79" s="181"/>
      <c r="Z79" s="181"/>
      <c r="AA79" s="181"/>
      <c r="AB79" s="181"/>
      <c r="AC79" s="181"/>
      <c r="AD79" s="181"/>
      <c r="AE79" s="181"/>
      <c r="AF79" s="181"/>
      <c r="AG79" s="181"/>
      <c r="AH79" s="490"/>
      <c r="AI79" s="181"/>
      <c r="AJ79" s="181"/>
    </row>
    <row r="80" spans="2:36">
      <c r="B80" s="1764" t="s">
        <v>4338</v>
      </c>
      <c r="C80" s="1765"/>
      <c r="D80" s="1765"/>
      <c r="E80" s="1765"/>
      <c r="F80" s="1765"/>
      <c r="G80" s="1765"/>
      <c r="H80" s="1765"/>
      <c r="I80" s="1765"/>
      <c r="J80" s="1765"/>
      <c r="K80" s="1765"/>
      <c r="L80" s="1765"/>
      <c r="M80" s="1765"/>
      <c r="N80" s="1765"/>
      <c r="O80" s="1765"/>
      <c r="P80" s="1765"/>
      <c r="Q80" s="1765"/>
      <c r="R80" s="1765"/>
      <c r="S80" s="1765"/>
      <c r="T80" s="1765"/>
      <c r="U80" s="1765"/>
      <c r="V80" s="1765"/>
      <c r="W80" s="1765"/>
      <c r="X80" s="1765"/>
      <c r="Y80" s="1765"/>
      <c r="Z80" s="1765"/>
      <c r="AA80" s="1765"/>
      <c r="AB80" s="1765"/>
      <c r="AC80" s="1765"/>
      <c r="AD80" s="1765"/>
      <c r="AE80" s="1765"/>
      <c r="AF80" s="1765"/>
      <c r="AG80" s="1765"/>
      <c r="AH80" s="1765"/>
      <c r="AI80" s="1766"/>
      <c r="AJ80" s="181"/>
    </row>
    <row r="81" spans="2:36" ht="7.5" customHeight="1">
      <c r="C81" s="744"/>
      <c r="D81" s="744"/>
      <c r="E81" s="744"/>
      <c r="F81" s="744"/>
      <c r="G81" s="744"/>
      <c r="H81" s="744"/>
      <c r="I81" s="744"/>
      <c r="J81" s="744"/>
      <c r="K81" s="744"/>
      <c r="L81" s="732"/>
      <c r="M81" s="732"/>
      <c r="N81" s="732"/>
      <c r="O81" s="732"/>
      <c r="P81" s="732"/>
      <c r="Q81" s="732"/>
      <c r="R81" s="732"/>
      <c r="S81" s="732"/>
      <c r="T81" s="732"/>
      <c r="U81" s="732"/>
      <c r="V81" s="732"/>
      <c r="W81" s="732"/>
      <c r="X81" s="732"/>
      <c r="Y81" s="732"/>
      <c r="Z81" s="732"/>
      <c r="AA81" s="732"/>
      <c r="AB81" s="732"/>
      <c r="AC81" s="732"/>
      <c r="AD81" s="732"/>
      <c r="AE81" s="732"/>
      <c r="AF81" s="732"/>
      <c r="AG81" s="732"/>
      <c r="AH81" s="732"/>
      <c r="AI81" s="181"/>
      <c r="AJ81" s="181"/>
    </row>
    <row r="82" spans="2:36">
      <c r="B82" s="1758">
        <f>'F1'!$K$17</f>
        <v>0</v>
      </c>
      <c r="C82" s="1759"/>
      <c r="D82" s="1759"/>
      <c r="E82" s="1759"/>
      <c r="F82" s="1759"/>
      <c r="G82" s="1759"/>
      <c r="H82" s="1759"/>
      <c r="I82" s="1759"/>
      <c r="J82" s="1759"/>
      <c r="K82" s="1759"/>
      <c r="L82" s="1759"/>
      <c r="M82" s="1759"/>
      <c r="N82" s="1759"/>
      <c r="O82" s="1759"/>
      <c r="P82" s="1759"/>
      <c r="Q82" s="1759"/>
      <c r="R82" s="1759"/>
      <c r="S82" s="1759"/>
      <c r="T82" s="1759"/>
      <c r="U82" s="1759"/>
      <c r="V82" s="1759"/>
      <c r="W82" s="1759"/>
      <c r="X82" s="1759"/>
      <c r="Y82" s="1759"/>
      <c r="Z82" s="1759"/>
      <c r="AA82" s="1759"/>
      <c r="AB82" s="1759"/>
      <c r="AC82" s="1759"/>
      <c r="AD82" s="1759"/>
      <c r="AE82" s="1759"/>
      <c r="AF82" s="1759"/>
      <c r="AG82" s="1759"/>
      <c r="AH82" s="1759"/>
      <c r="AI82" s="1760"/>
      <c r="AJ82" s="181"/>
    </row>
    <row r="83" spans="2:36">
      <c r="C83" s="181"/>
      <c r="D83" s="181"/>
      <c r="E83" s="181"/>
      <c r="F83" s="181"/>
      <c r="G83" s="181"/>
      <c r="H83" s="181"/>
      <c r="I83" s="181"/>
      <c r="J83" s="181"/>
      <c r="K83" s="181"/>
      <c r="L83" s="181"/>
      <c r="M83" s="181"/>
      <c r="N83" s="181"/>
      <c r="O83" s="181"/>
      <c r="P83" s="181"/>
      <c r="Q83" s="181"/>
      <c r="R83" s="181"/>
      <c r="S83" s="181"/>
      <c r="T83" s="181"/>
      <c r="U83" s="181"/>
      <c r="V83" s="181"/>
      <c r="W83" s="181"/>
      <c r="X83" s="181"/>
      <c r="Y83" s="181"/>
      <c r="Z83" s="181"/>
      <c r="AA83" s="181"/>
      <c r="AB83" s="181"/>
      <c r="AC83" s="181"/>
      <c r="AD83" s="181"/>
      <c r="AE83" s="181"/>
      <c r="AF83" s="181"/>
      <c r="AG83" s="181"/>
      <c r="AJ83" s="181"/>
    </row>
    <row r="84" spans="2:36">
      <c r="C84" s="181"/>
      <c r="D84" s="181"/>
      <c r="E84" s="181"/>
      <c r="F84" s="181"/>
      <c r="G84" s="181"/>
      <c r="H84" s="181"/>
      <c r="I84" s="181"/>
      <c r="J84" s="181"/>
      <c r="K84" s="181"/>
      <c r="L84" s="181"/>
      <c r="M84" s="181"/>
      <c r="N84" s="181"/>
      <c r="O84" s="181"/>
      <c r="P84" s="181"/>
      <c r="Q84" s="181"/>
      <c r="R84" s="181"/>
      <c r="S84" s="181"/>
      <c r="T84" s="181"/>
      <c r="U84" s="181"/>
      <c r="V84" s="181"/>
      <c r="W84" s="181"/>
      <c r="X84" s="181"/>
      <c r="Y84" s="181"/>
      <c r="Z84" s="181"/>
      <c r="AA84" s="181"/>
      <c r="AB84" s="181"/>
      <c r="AC84" s="181"/>
      <c r="AD84" s="181"/>
      <c r="AE84" s="181"/>
      <c r="AF84" s="181"/>
      <c r="AG84" s="181"/>
      <c r="AH84" s="181"/>
      <c r="AI84" s="313" t="s">
        <v>2037</v>
      </c>
      <c r="AJ84" s="181"/>
    </row>
    <row r="85" spans="2:36">
      <c r="AH85" s="491"/>
    </row>
  </sheetData>
  <sheetProtection algorithmName="SHA-512" hashValue="XBhB7RQgDncu06uPY2neFRM2z2fSeJ6lAP1yZr2GSStyARJEtdl2oGdb3tkMYVpybw97FBFhfM2bvmB0vR3qTw==" saltValue="EaYvq/CXaIJRG3swjf8YWQ==" spinCount="100000" sheet="1" formatCells="0" formatColumns="0" formatRows="0"/>
  <mergeCells count="6">
    <mergeCell ref="C4:AH4"/>
    <mergeCell ref="B80:AI80"/>
    <mergeCell ref="B82:AI82"/>
    <mergeCell ref="C71:AB74"/>
    <mergeCell ref="AF71:AH74"/>
    <mergeCell ref="AC71:AE74"/>
  </mergeCells>
  <phoneticPr fontId="0" type="noConversion"/>
  <dataValidations count="2">
    <dataValidation type="list" allowBlank="1" showInputMessage="1" showErrorMessage="1" sqref="AC71" xr:uid="{00000000-0002-0000-3000-000000000000}">
      <formula1>"SIM"</formula1>
    </dataValidation>
    <dataValidation type="list" allowBlank="1" showInputMessage="1" showErrorMessage="1" sqref="N8 N6" xr:uid="{00000000-0002-0000-3000-000001000000}">
      <formula1>"X,   "</formula1>
    </dataValidation>
  </dataValidations>
  <printOptions horizontalCentered="1" verticalCentered="1"/>
  <pageMargins left="0.5" right="0.48" top="0.7" bottom="0.6" header="0.51181102362204722" footer="0.43"/>
  <pageSetup paperSize="9" scale="64"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C2:AU66"/>
  <sheetViews>
    <sheetView showGridLines="0" zoomScale="75" zoomScaleNormal="75" zoomScaleSheetLayoutView="100" workbookViewId="0">
      <selection activeCell="W20" sqref="W20"/>
    </sheetView>
  </sheetViews>
  <sheetFormatPr defaultColWidth="7.85546875" defaultRowHeight="12.75"/>
  <cols>
    <col min="1" max="1" width="2.28515625" style="217" customWidth="1"/>
    <col min="2" max="2" width="2.5703125" style="217" customWidth="1"/>
    <col min="3" max="3" width="1.140625" style="217" customWidth="1"/>
    <col min="4" max="4" width="2.140625" style="217" customWidth="1"/>
    <col min="5" max="5" width="12.42578125" style="217" customWidth="1"/>
    <col min="6" max="6" width="15.5703125" style="217" customWidth="1"/>
    <col min="7" max="7" width="13" style="217" customWidth="1"/>
    <col min="8" max="11" width="14.28515625" style="217" customWidth="1"/>
    <col min="12" max="12" width="1.28515625" style="217" customWidth="1"/>
    <col min="13" max="227" width="2.140625" style="217" customWidth="1"/>
    <col min="228" max="16384" width="7.85546875" style="217"/>
  </cols>
  <sheetData>
    <row r="2" spans="3:12" ht="12" customHeight="1">
      <c r="C2" s="219"/>
      <c r="D2" s="221"/>
      <c r="E2" s="221"/>
      <c r="F2" s="221"/>
      <c r="G2" s="221"/>
      <c r="H2" s="221"/>
      <c r="I2" s="221"/>
      <c r="J2" s="221"/>
      <c r="K2" s="221"/>
      <c r="L2" s="220"/>
    </row>
    <row r="3" spans="3:12">
      <c r="C3" s="233"/>
      <c r="D3" s="293" t="s">
        <v>4449</v>
      </c>
      <c r="E3" s="218"/>
      <c r="F3" s="218"/>
      <c r="G3" s="218"/>
      <c r="H3" s="218"/>
      <c r="I3" s="218"/>
      <c r="J3" s="218"/>
      <c r="K3" s="218"/>
      <c r="L3" s="222"/>
    </row>
    <row r="4" spans="3:12" ht="6" customHeight="1">
      <c r="C4" s="226"/>
      <c r="D4" s="218"/>
      <c r="E4" s="218"/>
      <c r="F4" s="218"/>
      <c r="G4" s="218"/>
      <c r="H4" s="218"/>
      <c r="I4" s="218"/>
      <c r="J4" s="218"/>
      <c r="K4" s="218"/>
      <c r="L4" s="222"/>
    </row>
    <row r="5" spans="3:12">
      <c r="C5" s="233"/>
      <c r="D5" s="293"/>
      <c r="E5" s="218"/>
      <c r="F5" s="218"/>
      <c r="G5" s="218"/>
      <c r="H5" s="218"/>
      <c r="I5" s="218"/>
      <c r="J5" s="218"/>
      <c r="K5" s="218"/>
      <c r="L5" s="222"/>
    </row>
    <row r="6" spans="3:12" ht="9" customHeight="1">
      <c r="C6" s="226"/>
      <c r="D6" s="218"/>
      <c r="E6" s="218"/>
      <c r="F6" s="218"/>
      <c r="G6" s="218"/>
      <c r="H6" s="218"/>
      <c r="I6" s="218"/>
      <c r="J6" s="218"/>
      <c r="K6" s="218"/>
      <c r="L6" s="222"/>
    </row>
    <row r="7" spans="3:12" ht="13.5" customHeight="1">
      <c r="C7" s="228"/>
      <c r="D7" s="1133"/>
      <c r="E7" s="1134"/>
      <c r="F7" s="1267"/>
      <c r="G7" s="1131"/>
      <c r="H7" s="1268"/>
      <c r="I7" s="1269" t="s">
        <v>999</v>
      </c>
      <c r="J7" s="1886" t="s">
        <v>1000</v>
      </c>
      <c r="K7" s="1887"/>
      <c r="L7" s="222"/>
    </row>
    <row r="8" spans="3:12" ht="13.5" customHeight="1">
      <c r="C8" s="294"/>
      <c r="D8" s="1135" t="s">
        <v>2059</v>
      </c>
      <c r="E8" s="1270"/>
      <c r="F8" s="1271" t="s">
        <v>997</v>
      </c>
      <c r="G8" s="1137"/>
      <c r="H8" s="1272" t="s">
        <v>2050</v>
      </c>
      <c r="I8" s="1273" t="s">
        <v>998</v>
      </c>
      <c r="J8" s="1132" t="s">
        <v>2060</v>
      </c>
      <c r="K8" s="1132" t="s">
        <v>2061</v>
      </c>
      <c r="L8" s="222"/>
    </row>
    <row r="9" spans="3:12">
      <c r="C9" s="228"/>
      <c r="D9" s="1888"/>
      <c r="E9" s="1889"/>
      <c r="F9" s="1888"/>
      <c r="G9" s="1889"/>
      <c r="H9" s="1891"/>
      <c r="I9" s="1883"/>
      <c r="J9" s="1883"/>
      <c r="K9" s="1883"/>
      <c r="L9" s="222"/>
    </row>
    <row r="10" spans="3:12">
      <c r="C10" s="228"/>
      <c r="D10" s="1878"/>
      <c r="E10" s="1879"/>
      <c r="F10" s="1878"/>
      <c r="G10" s="1879"/>
      <c r="H10" s="1885"/>
      <c r="I10" s="1882"/>
      <c r="J10" s="1882"/>
      <c r="K10" s="1882"/>
      <c r="L10" s="222"/>
    </row>
    <row r="11" spans="3:12">
      <c r="C11" s="228"/>
      <c r="D11" s="1878"/>
      <c r="E11" s="1879"/>
      <c r="F11" s="1878"/>
      <c r="G11" s="1879"/>
      <c r="H11" s="1885"/>
      <c r="I11" s="1882"/>
      <c r="J11" s="1882"/>
      <c r="K11" s="1882"/>
      <c r="L11" s="222"/>
    </row>
    <row r="12" spans="3:12">
      <c r="C12" s="228"/>
      <c r="D12" s="1878"/>
      <c r="E12" s="1879"/>
      <c r="F12" s="1878"/>
      <c r="G12" s="1879"/>
      <c r="H12" s="1885"/>
      <c r="I12" s="1882"/>
      <c r="J12" s="1882"/>
      <c r="K12" s="1882"/>
      <c r="L12" s="222"/>
    </row>
    <row r="13" spans="3:12">
      <c r="C13" s="228"/>
      <c r="D13" s="1878"/>
      <c r="E13" s="1879"/>
      <c r="F13" s="1878"/>
      <c r="G13" s="1879"/>
      <c r="H13" s="1885"/>
      <c r="I13" s="1882"/>
      <c r="J13" s="1882"/>
      <c r="K13" s="1882"/>
      <c r="L13" s="222"/>
    </row>
    <row r="14" spans="3:12">
      <c r="C14" s="228"/>
      <c r="D14" s="1878"/>
      <c r="E14" s="1879"/>
      <c r="F14" s="1878"/>
      <c r="G14" s="1879"/>
      <c r="H14" s="1885"/>
      <c r="I14" s="1882"/>
      <c r="J14" s="1882"/>
      <c r="K14" s="1882"/>
      <c r="L14" s="222"/>
    </row>
    <row r="15" spans="3:12">
      <c r="C15" s="228"/>
      <c r="D15" s="1878"/>
      <c r="E15" s="1879"/>
      <c r="F15" s="1878"/>
      <c r="G15" s="1879"/>
      <c r="H15" s="1885"/>
      <c r="I15" s="1882"/>
      <c r="J15" s="1882"/>
      <c r="K15" s="1882"/>
      <c r="L15" s="222"/>
    </row>
    <row r="16" spans="3:12">
      <c r="C16" s="228"/>
      <c r="D16" s="1878"/>
      <c r="E16" s="1879"/>
      <c r="F16" s="1878"/>
      <c r="G16" s="1879"/>
      <c r="H16" s="1885"/>
      <c r="I16" s="1882"/>
      <c r="J16" s="1882"/>
      <c r="K16" s="1882"/>
      <c r="L16" s="222"/>
    </row>
    <row r="17" spans="3:12">
      <c r="C17" s="228"/>
      <c r="D17" s="1878"/>
      <c r="E17" s="1879"/>
      <c r="F17" s="1878"/>
      <c r="G17" s="1879"/>
      <c r="H17" s="1885"/>
      <c r="I17" s="1882"/>
      <c r="J17" s="1882"/>
      <c r="K17" s="1882"/>
      <c r="L17" s="222"/>
    </row>
    <row r="18" spans="3:12">
      <c r="C18" s="228"/>
      <c r="D18" s="1878"/>
      <c r="E18" s="1879"/>
      <c r="F18" s="1878"/>
      <c r="G18" s="1879"/>
      <c r="H18" s="1885"/>
      <c r="I18" s="1882"/>
      <c r="J18" s="1882"/>
      <c r="K18" s="1882"/>
      <c r="L18" s="222"/>
    </row>
    <row r="19" spans="3:12">
      <c r="C19" s="228"/>
      <c r="D19" s="1878"/>
      <c r="E19" s="1879"/>
      <c r="F19" s="1878"/>
      <c r="G19" s="1879"/>
      <c r="H19" s="1885"/>
      <c r="I19" s="1882"/>
      <c r="J19" s="1882"/>
      <c r="K19" s="1882"/>
      <c r="L19" s="222"/>
    </row>
    <row r="20" spans="3:12">
      <c r="C20" s="228"/>
      <c r="D20" s="1880"/>
      <c r="E20" s="1881"/>
      <c r="F20" s="1880"/>
      <c r="G20" s="1881"/>
      <c r="H20" s="1890"/>
      <c r="I20" s="1884"/>
      <c r="J20" s="1884"/>
      <c r="K20" s="1884"/>
      <c r="L20" s="222"/>
    </row>
    <row r="21" spans="3:12">
      <c r="C21" s="226"/>
      <c r="D21" s="218"/>
      <c r="E21" s="218"/>
      <c r="F21" s="218"/>
      <c r="G21" s="218"/>
      <c r="H21" s="218"/>
      <c r="I21" s="218"/>
      <c r="J21" s="218"/>
      <c r="K21" s="218"/>
      <c r="L21" s="222"/>
    </row>
    <row r="22" spans="3:12">
      <c r="C22" s="226"/>
      <c r="D22" s="218"/>
      <c r="E22" s="218"/>
      <c r="F22" s="218"/>
      <c r="G22" s="218"/>
      <c r="H22" s="218"/>
      <c r="I22" s="218"/>
      <c r="J22" s="218"/>
      <c r="K22" s="218"/>
      <c r="L22" s="222"/>
    </row>
    <row r="23" spans="3:12">
      <c r="C23" s="226"/>
      <c r="D23" s="218"/>
      <c r="E23" s="218"/>
      <c r="F23" s="218"/>
      <c r="G23" s="218"/>
      <c r="H23" s="218"/>
      <c r="I23" s="218"/>
      <c r="J23" s="218"/>
      <c r="K23" s="218"/>
      <c r="L23" s="222"/>
    </row>
    <row r="24" spans="3:12">
      <c r="C24" s="233"/>
      <c r="D24" s="293" t="s">
        <v>1689</v>
      </c>
      <c r="E24" s="218"/>
      <c r="F24" s="218"/>
      <c r="G24" s="218"/>
      <c r="H24" s="218"/>
      <c r="I24" s="218"/>
      <c r="J24" s="218"/>
      <c r="K24" s="218"/>
      <c r="L24" s="222"/>
    </row>
    <row r="25" spans="3:12">
      <c r="C25" s="226"/>
      <c r="D25" s="218"/>
      <c r="E25" s="218"/>
      <c r="F25" s="218"/>
      <c r="G25" s="218"/>
      <c r="H25" s="218"/>
      <c r="I25" s="218"/>
      <c r="J25" s="577" t="s">
        <v>2487</v>
      </c>
      <c r="K25" s="227"/>
      <c r="L25" s="222"/>
    </row>
    <row r="26" spans="3:12" ht="24" customHeight="1">
      <c r="C26" s="226"/>
      <c r="D26" s="218"/>
      <c r="E26" s="222"/>
      <c r="F26" s="1274" t="s">
        <v>2062</v>
      </c>
      <c r="G26" s="1275"/>
      <c r="H26" s="1276" t="str">
        <f>IF('F1'!AP37="","0",YEAR('F1'!AP37)-3)</f>
        <v>0</v>
      </c>
      <c r="I26" s="1276">
        <f>H26+1</f>
        <v>1</v>
      </c>
      <c r="J26" s="1277">
        <f>I26+1</f>
        <v>2</v>
      </c>
      <c r="K26" s="230"/>
      <c r="L26" s="222"/>
    </row>
    <row r="27" spans="3:12">
      <c r="C27" s="226"/>
      <c r="D27" s="218"/>
      <c r="E27" s="222"/>
      <c r="F27" s="231" t="s">
        <v>2045</v>
      </c>
      <c r="G27" s="218"/>
      <c r="H27" s="1187"/>
      <c r="I27" s="1187"/>
      <c r="J27" s="1187"/>
      <c r="K27" s="226"/>
      <c r="L27" s="222"/>
    </row>
    <row r="28" spans="3:12">
      <c r="C28" s="226"/>
      <c r="D28" s="218"/>
      <c r="E28" s="222"/>
      <c r="F28" s="1021" t="s">
        <v>5437</v>
      </c>
      <c r="G28" s="218"/>
      <c r="H28" s="1188"/>
      <c r="I28" s="1188"/>
      <c r="J28" s="1188"/>
      <c r="K28" s="226"/>
      <c r="L28" s="222"/>
    </row>
    <row r="29" spans="3:12">
      <c r="C29" s="226"/>
      <c r="D29" s="218"/>
      <c r="E29" s="222"/>
      <c r="F29" s="231" t="s">
        <v>2063</v>
      </c>
      <c r="G29" s="218"/>
      <c r="H29" s="1188"/>
      <c r="I29" s="1188"/>
      <c r="J29" s="1188"/>
      <c r="K29" s="226"/>
      <c r="L29" s="222"/>
    </row>
    <row r="30" spans="3:12">
      <c r="C30" s="226"/>
      <c r="D30" s="218"/>
      <c r="E30" s="222"/>
      <c r="F30" s="231" t="s">
        <v>5438</v>
      </c>
      <c r="G30" s="218"/>
      <c r="H30" s="1188"/>
      <c r="I30" s="1188"/>
      <c r="J30" s="1188"/>
      <c r="K30" s="226"/>
      <c r="L30" s="222"/>
    </row>
    <row r="31" spans="3:12">
      <c r="C31" s="226"/>
      <c r="D31" s="218"/>
      <c r="E31" s="222"/>
      <c r="F31" s="232" t="s">
        <v>5439</v>
      </c>
      <c r="G31" s="225"/>
      <c r="H31" s="1189"/>
      <c r="I31" s="1189"/>
      <c r="J31" s="1189"/>
      <c r="K31" s="226"/>
      <c r="L31" s="222"/>
    </row>
    <row r="32" spans="3:12">
      <c r="C32" s="226"/>
      <c r="D32" s="218"/>
      <c r="E32" s="218"/>
      <c r="F32" s="218"/>
      <c r="G32" s="218"/>
      <c r="H32" s="218"/>
      <c r="I32" s="218"/>
      <c r="J32" s="218"/>
      <c r="K32" s="218"/>
      <c r="L32" s="222"/>
    </row>
    <row r="33" spans="3:12">
      <c r="C33" s="226"/>
      <c r="D33" s="218"/>
      <c r="E33" s="218"/>
      <c r="F33" s="218"/>
      <c r="G33" s="218"/>
      <c r="H33" s="218"/>
      <c r="I33" s="218"/>
      <c r="J33" s="218"/>
      <c r="K33" s="218"/>
      <c r="L33" s="222"/>
    </row>
    <row r="34" spans="3:12">
      <c r="C34" s="226"/>
      <c r="D34" s="218"/>
      <c r="E34" s="218"/>
      <c r="F34" s="218"/>
      <c r="G34" s="218"/>
      <c r="H34" s="218"/>
      <c r="I34" s="218"/>
      <c r="J34" s="218"/>
      <c r="K34" s="218"/>
      <c r="L34" s="222"/>
    </row>
    <row r="35" spans="3:12">
      <c r="C35" s="233"/>
      <c r="D35" s="293" t="s">
        <v>1690</v>
      </c>
      <c r="E35" s="218"/>
      <c r="F35" s="218"/>
      <c r="G35" s="218"/>
      <c r="H35" s="218"/>
      <c r="I35" s="218"/>
      <c r="J35" s="218"/>
      <c r="K35" s="218"/>
      <c r="L35" s="222"/>
    </row>
    <row r="36" spans="3:12">
      <c r="C36" s="226"/>
      <c r="D36" s="218"/>
      <c r="E36" s="218"/>
      <c r="F36" s="218"/>
      <c r="G36" s="218"/>
      <c r="H36" s="218"/>
      <c r="I36" s="218"/>
      <c r="J36" s="218"/>
      <c r="K36" s="577" t="s">
        <v>2487</v>
      </c>
      <c r="L36" s="222"/>
    </row>
    <row r="37" spans="3:12" ht="24" customHeight="1">
      <c r="C37" s="295"/>
      <c r="D37" s="229" t="s">
        <v>956</v>
      </c>
      <c r="E37" s="1278"/>
      <c r="F37" s="1275"/>
      <c r="G37" s="1276" t="str">
        <f>IF('F1'!AP37="","0",YEAR('F1'!AP37)-5)</f>
        <v>0</v>
      </c>
      <c r="H37" s="1276">
        <f>G37+1</f>
        <v>1</v>
      </c>
      <c r="I37" s="1276">
        <f>H37+1</f>
        <v>2</v>
      </c>
      <c r="J37" s="1276">
        <f>I37+1</f>
        <v>3</v>
      </c>
      <c r="K37" s="1276">
        <f>J37+1</f>
        <v>4</v>
      </c>
      <c r="L37" s="222"/>
    </row>
    <row r="38" spans="3:12">
      <c r="C38" s="226"/>
      <c r="D38" s="1872"/>
      <c r="E38" s="1873"/>
      <c r="F38" s="1874"/>
      <c r="G38" s="1187"/>
      <c r="H38" s="1187"/>
      <c r="I38" s="1187"/>
      <c r="J38" s="1187"/>
      <c r="K38" s="1187"/>
      <c r="L38" s="222"/>
    </row>
    <row r="39" spans="3:12">
      <c r="C39" s="226"/>
      <c r="D39" s="1875"/>
      <c r="E39" s="1876"/>
      <c r="F39" s="1877"/>
      <c r="G39" s="1188"/>
      <c r="H39" s="1188"/>
      <c r="I39" s="1188"/>
      <c r="J39" s="1188"/>
      <c r="K39" s="1188"/>
      <c r="L39" s="222"/>
    </row>
    <row r="40" spans="3:12">
      <c r="C40" s="226"/>
      <c r="D40" s="1875"/>
      <c r="E40" s="1876"/>
      <c r="F40" s="1877"/>
      <c r="G40" s="1188"/>
      <c r="H40" s="1188"/>
      <c r="I40" s="1188"/>
      <c r="J40" s="1188"/>
      <c r="K40" s="1188"/>
      <c r="L40" s="222"/>
    </row>
    <row r="41" spans="3:12">
      <c r="C41" s="226"/>
      <c r="D41" s="1875"/>
      <c r="E41" s="1876"/>
      <c r="F41" s="1877"/>
      <c r="G41" s="1188"/>
      <c r="H41" s="1188"/>
      <c r="I41" s="1188"/>
      <c r="J41" s="1188"/>
      <c r="K41" s="1188"/>
      <c r="L41" s="222"/>
    </row>
    <row r="42" spans="3:12">
      <c r="C42" s="226"/>
      <c r="D42" s="1875"/>
      <c r="E42" s="1876"/>
      <c r="F42" s="1877"/>
      <c r="G42" s="1188"/>
      <c r="H42" s="1188"/>
      <c r="I42" s="1188"/>
      <c r="J42" s="1188"/>
      <c r="K42" s="1188"/>
      <c r="L42" s="222"/>
    </row>
    <row r="43" spans="3:12">
      <c r="C43" s="226"/>
      <c r="D43" s="1875"/>
      <c r="E43" s="1876"/>
      <c r="F43" s="1877"/>
      <c r="G43" s="1188"/>
      <c r="H43" s="1188"/>
      <c r="I43" s="1188"/>
      <c r="J43" s="1188"/>
      <c r="K43" s="1188"/>
      <c r="L43" s="222"/>
    </row>
    <row r="44" spans="3:12">
      <c r="C44" s="226"/>
      <c r="D44" s="1875"/>
      <c r="E44" s="1876"/>
      <c r="F44" s="1877"/>
      <c r="G44" s="1188"/>
      <c r="H44" s="1188"/>
      <c r="I44" s="1188"/>
      <c r="J44" s="1188"/>
      <c r="K44" s="1188"/>
      <c r="L44" s="222"/>
    </row>
    <row r="45" spans="3:12">
      <c r="C45" s="226"/>
      <c r="D45" s="1869"/>
      <c r="E45" s="1870"/>
      <c r="F45" s="1871"/>
      <c r="G45" s="1189"/>
      <c r="H45" s="1189"/>
      <c r="I45" s="1189"/>
      <c r="J45" s="1189"/>
      <c r="K45" s="1189"/>
      <c r="L45" s="222"/>
    </row>
    <row r="46" spans="3:12" ht="12.75" customHeight="1">
      <c r="C46" s="295"/>
      <c r="D46" s="1274" t="s">
        <v>957</v>
      </c>
      <c r="E46" s="1275"/>
      <c r="F46" s="1275"/>
      <c r="G46" s="1279">
        <f>SUM(G38:G45)</f>
        <v>0</v>
      </c>
      <c r="H46" s="1279">
        <f>SUM(H38:H45)</f>
        <v>0</v>
      </c>
      <c r="I46" s="1279">
        <f>SUM(I38:I45)</f>
        <v>0</v>
      </c>
      <c r="J46" s="1279">
        <f>SUM(J38:J45)</f>
        <v>0</v>
      </c>
      <c r="K46" s="1279">
        <f>SUM(K38:K45)</f>
        <v>0</v>
      </c>
      <c r="L46" s="222"/>
    </row>
    <row r="47" spans="3:12" ht="12" customHeight="1">
      <c r="C47" s="295"/>
      <c r="D47" s="1280" t="s">
        <v>2064</v>
      </c>
      <c r="E47" s="1281"/>
      <c r="F47" s="1281"/>
      <c r="G47" s="1585"/>
      <c r="H47" s="1586"/>
      <c r="I47" s="1587"/>
      <c r="J47" s="1585"/>
      <c r="K47" s="1588"/>
      <c r="L47" s="222"/>
    </row>
    <row r="48" spans="3:12">
      <c r="C48" s="226"/>
      <c r="D48" s="218"/>
      <c r="E48" s="218"/>
      <c r="F48" s="218"/>
      <c r="G48" s="218"/>
      <c r="H48" s="218"/>
      <c r="I48" s="218"/>
      <c r="J48" s="218"/>
      <c r="K48" s="218"/>
      <c r="L48" s="222"/>
    </row>
    <row r="49" spans="3:47">
      <c r="C49" s="226"/>
      <c r="D49" s="218"/>
      <c r="E49" s="218"/>
      <c r="F49" s="218"/>
      <c r="G49" s="218"/>
      <c r="H49" s="218"/>
      <c r="I49" s="218"/>
      <c r="J49" s="218"/>
      <c r="K49" s="218"/>
      <c r="L49" s="222"/>
    </row>
    <row r="50" spans="3:47">
      <c r="C50" s="226"/>
      <c r="D50" s="218"/>
      <c r="E50" s="218"/>
      <c r="F50" s="218"/>
      <c r="G50" s="218"/>
      <c r="H50" s="218"/>
      <c r="I50" s="218"/>
      <c r="J50" s="218"/>
      <c r="K50" s="218"/>
      <c r="L50" s="222"/>
    </row>
    <row r="51" spans="3:47">
      <c r="C51" s="226"/>
      <c r="D51" s="218"/>
      <c r="E51" s="218"/>
      <c r="F51" s="218"/>
      <c r="G51" s="218"/>
      <c r="H51" s="218"/>
      <c r="I51" s="218"/>
      <c r="J51" s="218"/>
      <c r="K51" s="218"/>
      <c r="L51" s="222"/>
    </row>
    <row r="52" spans="3:47">
      <c r="C52" s="226"/>
      <c r="D52" s="218"/>
      <c r="E52" s="218"/>
      <c r="F52" s="218"/>
      <c r="G52" s="218"/>
      <c r="H52" s="218"/>
      <c r="I52" s="218"/>
      <c r="J52" s="218"/>
      <c r="K52" s="218"/>
      <c r="L52" s="222"/>
    </row>
    <row r="53" spans="3:47">
      <c r="C53" s="226"/>
      <c r="D53" s="218"/>
      <c r="E53" s="218"/>
      <c r="F53" s="218"/>
      <c r="G53" s="218"/>
      <c r="H53" s="218"/>
      <c r="I53" s="218"/>
      <c r="J53" s="218"/>
      <c r="K53" s="218"/>
      <c r="L53" s="222"/>
    </row>
    <row r="54" spans="3:47">
      <c r="C54" s="226"/>
      <c r="D54" s="218"/>
      <c r="E54" s="218"/>
      <c r="F54" s="218"/>
      <c r="G54" s="218"/>
      <c r="H54" s="218"/>
      <c r="I54" s="218"/>
      <c r="J54" s="218"/>
      <c r="K54" s="218"/>
      <c r="L54" s="222"/>
    </row>
    <row r="55" spans="3:47">
      <c r="C55" s="226"/>
      <c r="D55" s="218"/>
      <c r="E55" s="218"/>
      <c r="F55" s="218"/>
      <c r="G55" s="218"/>
      <c r="H55" s="218"/>
      <c r="I55" s="218"/>
      <c r="J55" s="218"/>
      <c r="K55" s="218"/>
      <c r="L55" s="222"/>
    </row>
    <row r="56" spans="3:47">
      <c r="C56" s="226"/>
      <c r="D56" s="218"/>
      <c r="E56" s="218"/>
      <c r="F56" s="218"/>
      <c r="G56" s="218"/>
      <c r="H56" s="218"/>
      <c r="I56" s="218"/>
      <c r="J56" s="218"/>
      <c r="K56" s="218"/>
      <c r="L56" s="222"/>
    </row>
    <row r="57" spans="3:47">
      <c r="C57" s="226"/>
      <c r="D57" s="218"/>
      <c r="E57" s="218"/>
      <c r="F57" s="218"/>
      <c r="G57" s="218"/>
      <c r="H57" s="218"/>
      <c r="I57" s="218"/>
      <c r="J57" s="218"/>
      <c r="K57" s="218"/>
      <c r="L57" s="222"/>
    </row>
    <row r="58" spans="3:47">
      <c r="C58" s="226"/>
      <c r="D58" s="218"/>
      <c r="E58" s="218"/>
      <c r="F58" s="218"/>
      <c r="G58" s="218"/>
      <c r="H58" s="218"/>
      <c r="I58" s="218"/>
      <c r="J58" s="218"/>
      <c r="K58" s="218"/>
      <c r="L58" s="222"/>
    </row>
    <row r="59" spans="3:47">
      <c r="C59" s="226"/>
      <c r="D59" s="218"/>
      <c r="E59" s="218"/>
      <c r="F59" s="218"/>
      <c r="G59" s="218"/>
      <c r="H59" s="218"/>
      <c r="I59" s="218"/>
      <c r="J59" s="218"/>
      <c r="K59" s="218"/>
      <c r="L59" s="222"/>
    </row>
    <row r="60" spans="3:47">
      <c r="C60" s="223"/>
      <c r="D60" s="225"/>
      <c r="E60" s="225"/>
      <c r="F60" s="225"/>
      <c r="G60" s="225"/>
      <c r="H60" s="225"/>
      <c r="I60" s="225"/>
      <c r="J60" s="225"/>
      <c r="K60" s="225"/>
      <c r="L60" s="224"/>
    </row>
    <row r="61" spans="3:47">
      <c r="M61" s="740"/>
      <c r="N61" s="740"/>
      <c r="O61" s="740"/>
      <c r="P61" s="740"/>
      <c r="Q61" s="740"/>
      <c r="R61" s="740"/>
      <c r="S61" s="740"/>
      <c r="T61" s="740"/>
      <c r="U61" s="740"/>
      <c r="V61" s="740"/>
      <c r="W61" s="740"/>
      <c r="X61" s="740"/>
      <c r="Y61" s="740"/>
      <c r="Z61" s="740"/>
      <c r="AA61" s="740"/>
      <c r="AB61" s="740"/>
      <c r="AC61" s="740"/>
      <c r="AD61" s="740"/>
      <c r="AE61" s="740"/>
      <c r="AF61" s="740"/>
      <c r="AG61" s="740"/>
      <c r="AH61" s="740"/>
      <c r="AI61" s="740"/>
      <c r="AJ61" s="740"/>
      <c r="AK61" s="740"/>
      <c r="AL61" s="740"/>
      <c r="AM61" s="740"/>
      <c r="AN61" s="740"/>
      <c r="AO61" s="740"/>
      <c r="AP61" s="740"/>
      <c r="AQ61" s="740"/>
      <c r="AR61" s="740"/>
      <c r="AS61" s="740"/>
      <c r="AT61" s="740"/>
      <c r="AU61" s="740"/>
    </row>
    <row r="62" spans="3:47">
      <c r="C62" s="906" t="s">
        <v>4338</v>
      </c>
      <c r="D62" s="907"/>
      <c r="E62" s="907"/>
      <c r="F62" s="907"/>
      <c r="G62" s="907"/>
      <c r="H62" s="907"/>
      <c r="I62" s="907"/>
      <c r="J62" s="907"/>
      <c r="K62" s="907"/>
      <c r="L62" s="1540"/>
      <c r="M62" s="736"/>
      <c r="N62" s="736"/>
      <c r="O62" s="736"/>
      <c r="P62" s="736"/>
      <c r="Q62" s="736"/>
      <c r="R62" s="736"/>
      <c r="S62" s="736"/>
      <c r="T62" s="736"/>
      <c r="U62" s="736"/>
      <c r="V62" s="736"/>
      <c r="W62" s="736"/>
      <c r="X62" s="736"/>
      <c r="Y62" s="736"/>
      <c r="Z62" s="736"/>
      <c r="AA62" s="736"/>
      <c r="AB62" s="736"/>
      <c r="AC62" s="736"/>
      <c r="AD62" s="736"/>
      <c r="AE62" s="736"/>
      <c r="AF62" s="736"/>
      <c r="AG62" s="736"/>
      <c r="AH62" s="736"/>
      <c r="AI62" s="736"/>
      <c r="AJ62" s="736"/>
      <c r="AK62" s="736"/>
      <c r="AL62" s="736"/>
      <c r="AM62" s="736"/>
      <c r="AN62" s="736"/>
      <c r="AO62" s="736"/>
      <c r="AP62" s="736"/>
      <c r="AQ62" s="736"/>
      <c r="AR62" s="736"/>
      <c r="AS62" s="740"/>
      <c r="AT62" s="740"/>
      <c r="AU62" s="740"/>
    </row>
    <row r="63" spans="3:47" ht="4.5" customHeight="1">
      <c r="C63" s="732"/>
      <c r="D63" s="732"/>
      <c r="E63" s="732"/>
      <c r="F63" s="732"/>
      <c r="G63" s="732"/>
      <c r="H63" s="732"/>
      <c r="I63" s="732"/>
      <c r="J63" s="732"/>
      <c r="K63" s="732"/>
      <c r="M63" s="738"/>
      <c r="N63" s="738"/>
      <c r="O63" s="738"/>
      <c r="P63" s="738"/>
      <c r="Q63" s="738"/>
      <c r="R63" s="738"/>
      <c r="S63" s="738"/>
      <c r="T63" s="738"/>
      <c r="U63" s="738"/>
      <c r="V63" s="738"/>
      <c r="W63" s="738"/>
      <c r="X63" s="738"/>
      <c r="Y63" s="738"/>
      <c r="Z63" s="738"/>
      <c r="AA63" s="738"/>
      <c r="AB63" s="738"/>
      <c r="AC63" s="738"/>
      <c r="AD63" s="738"/>
      <c r="AE63" s="738"/>
      <c r="AF63" s="738"/>
      <c r="AG63" s="738"/>
      <c r="AH63" s="738"/>
      <c r="AI63" s="738"/>
      <c r="AJ63" s="738"/>
      <c r="AK63" s="738"/>
      <c r="AL63" s="738"/>
      <c r="AM63" s="738"/>
      <c r="AN63" s="738"/>
      <c r="AO63" s="738"/>
      <c r="AP63" s="738"/>
      <c r="AQ63" s="738"/>
      <c r="AR63" s="738"/>
      <c r="AS63" s="740"/>
      <c r="AT63" s="740"/>
      <c r="AU63" s="740"/>
    </row>
    <row r="64" spans="3:47">
      <c r="C64" s="1758">
        <f>'F1'!$K$17</f>
        <v>0</v>
      </c>
      <c r="D64" s="1759"/>
      <c r="E64" s="1759"/>
      <c r="F64" s="1759"/>
      <c r="G64" s="1759"/>
      <c r="H64" s="1759"/>
      <c r="I64" s="1759"/>
      <c r="J64" s="1759"/>
      <c r="K64" s="1759"/>
      <c r="L64" s="1760"/>
      <c r="M64" s="739"/>
      <c r="N64" s="739"/>
      <c r="O64" s="739"/>
      <c r="P64" s="739"/>
      <c r="Q64" s="739"/>
      <c r="R64" s="739"/>
      <c r="S64" s="739"/>
      <c r="T64" s="739"/>
      <c r="U64" s="739"/>
      <c r="V64" s="739"/>
      <c r="W64" s="739"/>
      <c r="X64" s="739"/>
      <c r="Y64" s="739"/>
      <c r="Z64" s="739"/>
      <c r="AA64" s="739"/>
      <c r="AB64" s="739"/>
      <c r="AC64" s="739"/>
      <c r="AD64" s="739"/>
      <c r="AE64" s="739"/>
      <c r="AF64" s="739"/>
      <c r="AG64" s="739"/>
      <c r="AH64" s="739"/>
      <c r="AI64" s="739"/>
      <c r="AJ64" s="739"/>
      <c r="AK64" s="739"/>
      <c r="AL64" s="739"/>
      <c r="AM64" s="739"/>
      <c r="AN64" s="739"/>
      <c r="AO64" s="739"/>
      <c r="AP64" s="739"/>
      <c r="AQ64" s="739"/>
      <c r="AR64" s="739"/>
      <c r="AS64" s="740"/>
      <c r="AT64" s="740"/>
      <c r="AU64" s="740"/>
    </row>
    <row r="66" spans="12:12">
      <c r="L66" s="285" t="s">
        <v>2478</v>
      </c>
    </row>
  </sheetData>
  <sheetProtection algorithmName="SHA-512" hashValue="tJ5ukvnzh4Pmx0OOyBhJOl1ypWT0lWpHVWs0qnMDE9IZGi19vl5M0gSoNC2x0a1YAfIMNWnasqbWElQGA6VvAQ==" saltValue="2aQtlzos1TvTtO+P+qNxYQ==" spinCount="100000" sheet="1" objects="1" scenarios="1" formatCells="0" formatColumns="0" formatRows="0"/>
  <mergeCells count="46">
    <mergeCell ref="J7:K7"/>
    <mergeCell ref="C64:L64"/>
    <mergeCell ref="D9:E10"/>
    <mergeCell ref="D11:E12"/>
    <mergeCell ref="D13:E14"/>
    <mergeCell ref="D15:E16"/>
    <mergeCell ref="H19:H20"/>
    <mergeCell ref="F13:G14"/>
    <mergeCell ref="F15:G16"/>
    <mergeCell ref="F17:G18"/>
    <mergeCell ref="F9:G10"/>
    <mergeCell ref="F11:G12"/>
    <mergeCell ref="I11:I12"/>
    <mergeCell ref="I13:I14"/>
    <mergeCell ref="I17:I18"/>
    <mergeCell ref="H9:H10"/>
    <mergeCell ref="J13:J14"/>
    <mergeCell ref="K13:K14"/>
    <mergeCell ref="H13:H14"/>
    <mergeCell ref="H15:H16"/>
    <mergeCell ref="J15:J16"/>
    <mergeCell ref="K15:K16"/>
    <mergeCell ref="D17:E18"/>
    <mergeCell ref="D19:E20"/>
    <mergeCell ref="J17:J18"/>
    <mergeCell ref="K17:K18"/>
    <mergeCell ref="J9:J10"/>
    <mergeCell ref="K9:K10"/>
    <mergeCell ref="J11:J12"/>
    <mergeCell ref="K19:K20"/>
    <mergeCell ref="I19:I20"/>
    <mergeCell ref="J19:J20"/>
    <mergeCell ref="F19:G20"/>
    <mergeCell ref="H11:H12"/>
    <mergeCell ref="H17:H18"/>
    <mergeCell ref="I15:I16"/>
    <mergeCell ref="I9:I10"/>
    <mergeCell ref="K11:K12"/>
    <mergeCell ref="D45:F45"/>
    <mergeCell ref="D38:F38"/>
    <mergeCell ref="D39:F39"/>
    <mergeCell ref="D40:F40"/>
    <mergeCell ref="D41:F41"/>
    <mergeCell ref="D42:F42"/>
    <mergeCell ref="D43:F43"/>
    <mergeCell ref="D44:F44"/>
  </mergeCells>
  <phoneticPr fontId="0" type="noConversion"/>
  <dataValidations count="1">
    <dataValidation type="list" allowBlank="1" showInputMessage="1" showErrorMessage="1" sqref="H9:H20" xr:uid="{00000000-0002-0000-0400-000000000000}">
      <formula1>Distrito</formula1>
    </dataValidation>
  </dataValidations>
  <printOptions horizontalCentered="1"/>
  <pageMargins left="0.28999999999999998" right="0.27" top="0.49" bottom="0.62" header="0.7" footer="0.88"/>
  <pageSetup paperSize="9" scale="90" orientation="portrait" horizontalDpi="4294967292" verticalDpi="4294967292"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2"/>
  <dimension ref="A1:R229"/>
  <sheetViews>
    <sheetView showGridLines="0" zoomScale="75" zoomScaleNormal="75" zoomScaleSheetLayoutView="75" workbookViewId="0">
      <selection activeCell="F23" sqref="F23"/>
    </sheetView>
  </sheetViews>
  <sheetFormatPr defaultRowHeight="12.75"/>
  <cols>
    <col min="1" max="1" width="2.42578125" customWidth="1"/>
    <col min="2" max="2" width="3" customWidth="1"/>
    <col min="3" max="3" width="68.5703125" customWidth="1"/>
    <col min="4" max="16" width="14.5703125" customWidth="1"/>
    <col min="17" max="17" width="12.140625" customWidth="1"/>
    <col min="18" max="18" width="7" customWidth="1"/>
  </cols>
  <sheetData>
    <row r="1" spans="2:18" s="1370" customFormat="1"/>
    <row r="2" spans="2:18" s="1370" customFormat="1">
      <c r="B2" s="1371"/>
      <c r="C2" s="1372"/>
      <c r="D2" s="1372"/>
      <c r="E2" s="1372"/>
      <c r="F2" s="1372"/>
      <c r="G2" s="1372"/>
      <c r="H2" s="1372"/>
      <c r="I2" s="1372"/>
      <c r="J2" s="1372"/>
      <c r="K2" s="1372"/>
      <c r="L2" s="1372"/>
      <c r="M2" s="1372"/>
      <c r="N2" s="1372"/>
      <c r="O2" s="1372"/>
      <c r="P2" s="1372"/>
      <c r="Q2" s="1372"/>
      <c r="R2" s="1373"/>
    </row>
    <row r="3" spans="2:18" s="1370" customFormat="1" ht="27.75" customHeight="1">
      <c r="B3" s="1374"/>
      <c r="C3" s="2144" t="s">
        <v>1994</v>
      </c>
      <c r="D3" s="2145"/>
      <c r="E3" s="2145"/>
      <c r="F3" s="2145"/>
      <c r="G3" s="2145"/>
      <c r="H3" s="2145"/>
      <c r="I3" s="2145"/>
      <c r="J3" s="2145"/>
      <c r="K3" s="2145"/>
      <c r="L3" s="2145"/>
      <c r="M3" s="2145"/>
      <c r="N3" s="2145"/>
      <c r="O3" s="2145"/>
      <c r="P3" s="2145"/>
      <c r="Q3" s="2146"/>
      <c r="R3" s="1375"/>
    </row>
    <row r="4" spans="2:18" s="1370" customFormat="1">
      <c r="B4" s="1374"/>
      <c r="C4" s="1376"/>
      <c r="E4" s="849"/>
      <c r="F4" s="849"/>
      <c r="G4" s="849"/>
      <c r="I4" s="1376"/>
      <c r="J4" s="1377"/>
      <c r="K4" s="1377"/>
      <c r="L4" s="1377"/>
      <c r="M4" s="1377"/>
      <c r="N4" s="1377"/>
      <c r="O4" s="1377"/>
      <c r="P4" s="1377"/>
      <c r="Q4" s="1377"/>
      <c r="R4" s="1375"/>
    </row>
    <row r="5" spans="2:18" s="1370" customFormat="1">
      <c r="B5" s="1374"/>
      <c r="C5" s="1376"/>
      <c r="E5" s="849"/>
      <c r="F5" s="849"/>
      <c r="G5" s="849"/>
      <c r="I5" s="1376"/>
      <c r="J5" s="1377"/>
      <c r="K5" s="1377"/>
      <c r="L5" s="1377"/>
      <c r="M5" s="1377"/>
      <c r="N5" s="1377"/>
      <c r="O5" s="1377"/>
      <c r="P5" s="1377"/>
      <c r="Q5" s="1377"/>
      <c r="R5" s="1375"/>
    </row>
    <row r="6" spans="2:18" s="1370" customFormat="1">
      <c r="B6" s="1374"/>
      <c r="C6" s="1376"/>
      <c r="E6" s="849"/>
      <c r="F6" s="849"/>
      <c r="G6" s="849"/>
      <c r="I6" s="1376"/>
      <c r="J6" s="1377"/>
      <c r="K6" s="1377"/>
      <c r="L6" s="1377"/>
      <c r="M6" s="1377"/>
      <c r="N6" s="1377"/>
      <c r="O6" s="1377"/>
      <c r="P6" s="1377"/>
      <c r="Q6" s="1377"/>
      <c r="R6" s="1375"/>
    </row>
    <row r="7" spans="2:18" s="1370" customFormat="1" ht="18">
      <c r="B7" s="1374"/>
      <c r="C7" s="1378" t="s">
        <v>1706</v>
      </c>
      <c r="D7" s="1379"/>
      <c r="E7" s="1379"/>
      <c r="F7" s="1379"/>
      <c r="G7" s="1379"/>
      <c r="H7" s="1379"/>
      <c r="I7" s="1379"/>
      <c r="J7" s="1379"/>
      <c r="K7" s="1379"/>
      <c r="L7" s="1379"/>
      <c r="M7" s="1379"/>
      <c r="N7" s="1379"/>
      <c r="O7" s="1377"/>
      <c r="P7" s="1377"/>
      <c r="Q7" s="1377"/>
      <c r="R7" s="1375"/>
    </row>
    <row r="8" spans="2:18" s="1370" customFormat="1" ht="18">
      <c r="B8" s="1374"/>
      <c r="C8" s="1378"/>
      <c r="D8" s="1379"/>
      <c r="E8" s="1379"/>
      <c r="F8" s="1379"/>
      <c r="G8" s="1379"/>
      <c r="H8" s="1379"/>
      <c r="I8" s="1379"/>
      <c r="J8" s="1379"/>
      <c r="K8" s="1379"/>
      <c r="L8" s="1379"/>
      <c r="M8" s="1379"/>
      <c r="N8" s="1379"/>
      <c r="O8" s="1377"/>
      <c r="P8" s="1377"/>
      <c r="Q8" s="1377"/>
      <c r="R8" s="1375"/>
    </row>
    <row r="9" spans="2:18" s="1370" customFormat="1" ht="23.25" customHeight="1">
      <c r="B9" s="1374"/>
      <c r="C9" s="1380"/>
      <c r="D9" s="1381" t="s">
        <v>2851</v>
      </c>
      <c r="E9" s="1379"/>
      <c r="F9" s="1379"/>
      <c r="G9" s="1379"/>
      <c r="H9" s="1379"/>
      <c r="I9" s="1379"/>
      <c r="J9" s="1379"/>
      <c r="K9" s="1379"/>
      <c r="L9" s="1379"/>
      <c r="M9" s="1379"/>
      <c r="N9" s="1379"/>
      <c r="O9" s="1377"/>
      <c r="P9" s="1377"/>
      <c r="Q9" s="1377"/>
      <c r="R9" s="1375"/>
    </row>
    <row r="10" spans="2:18" s="1370" customFormat="1">
      <c r="B10" s="1374"/>
      <c r="C10" s="1119"/>
      <c r="D10" s="1382" t="str">
        <f>IF('F1'!AP37="","0",YEAR('F1'!AP37))</f>
        <v>0</v>
      </c>
      <c r="E10" s="1121">
        <f>+D10+1</f>
        <v>1</v>
      </c>
      <c r="F10" s="1121">
        <f t="shared" ref="F10:P10" si="0">+E10+1</f>
        <v>2</v>
      </c>
      <c r="G10" s="1121">
        <f t="shared" si="0"/>
        <v>3</v>
      </c>
      <c r="H10" s="1121">
        <f t="shared" si="0"/>
        <v>4</v>
      </c>
      <c r="I10" s="1121">
        <f t="shared" si="0"/>
        <v>5</v>
      </c>
      <c r="J10" s="1121">
        <f t="shared" si="0"/>
        <v>6</v>
      </c>
      <c r="K10" s="1121">
        <f t="shared" si="0"/>
        <v>7</v>
      </c>
      <c r="L10" s="1121">
        <f t="shared" si="0"/>
        <v>8</v>
      </c>
      <c r="M10" s="1121">
        <f t="shared" si="0"/>
        <v>9</v>
      </c>
      <c r="N10" s="1121">
        <f t="shared" si="0"/>
        <v>10</v>
      </c>
      <c r="O10" s="1121">
        <f t="shared" si="0"/>
        <v>11</v>
      </c>
      <c r="P10" s="1121">
        <f t="shared" si="0"/>
        <v>12</v>
      </c>
      <c r="Q10" s="1121" t="s">
        <v>716</v>
      </c>
      <c r="R10" s="1375"/>
    </row>
    <row r="11" spans="2:18" s="1370" customFormat="1">
      <c r="B11" s="1374"/>
      <c r="C11" s="936" t="s">
        <v>1692</v>
      </c>
      <c r="D11" s="1383">
        <f>'F11'!D8</f>
        <v>0</v>
      </c>
      <c r="E11" s="1383">
        <f>'F11'!E8</f>
        <v>0</v>
      </c>
      <c r="F11" s="1383">
        <f>'F11'!F8</f>
        <v>0</v>
      </c>
      <c r="G11" s="1383">
        <f>'F11'!G8</f>
        <v>0</v>
      </c>
      <c r="H11" s="1383">
        <f>'F11'!H8</f>
        <v>0</v>
      </c>
      <c r="I11" s="1383">
        <f>'F11'!I8</f>
        <v>0</v>
      </c>
      <c r="J11" s="1384"/>
      <c r="K11" s="1385"/>
      <c r="L11" s="1385"/>
      <c r="M11" s="1385"/>
      <c r="N11" s="1385"/>
      <c r="O11" s="1385"/>
      <c r="P11" s="1386"/>
      <c r="Q11" s="1387">
        <f>SUM(D11:P11)</f>
        <v>0</v>
      </c>
      <c r="R11" s="1375"/>
    </row>
    <row r="12" spans="2:18" s="1370" customFormat="1">
      <c r="B12" s="1374"/>
      <c r="C12" s="936" t="s">
        <v>1693</v>
      </c>
      <c r="D12" s="1383">
        <f>'F11'!D9</f>
        <v>0</v>
      </c>
      <c r="E12" s="1383">
        <f>'F11'!E9</f>
        <v>0</v>
      </c>
      <c r="F12" s="1383">
        <f>'F11'!F9</f>
        <v>0</v>
      </c>
      <c r="G12" s="1383">
        <f>'F11'!G9</f>
        <v>0</v>
      </c>
      <c r="H12" s="1383">
        <f>'F11'!H9</f>
        <v>0</v>
      </c>
      <c r="I12" s="1383">
        <f>'F11'!I9</f>
        <v>0</v>
      </c>
      <c r="J12" s="1388"/>
      <c r="K12" s="1389"/>
      <c r="L12" s="1389"/>
      <c r="M12" s="1389"/>
      <c r="N12" s="1389"/>
      <c r="O12" s="1389"/>
      <c r="P12" s="1390"/>
      <c r="Q12" s="1391">
        <f>SUM(D12:P12)</f>
        <v>0</v>
      </c>
      <c r="R12" s="1375"/>
    </row>
    <row r="13" spans="2:18" s="1370" customFormat="1">
      <c r="B13" s="1374"/>
      <c r="C13" s="1392" t="s">
        <v>1694</v>
      </c>
      <c r="D13" s="1383">
        <f>'F11'!D18+'F11'!D21+'F11'!D26+'F11'!D27+'F11'!D29+'F11'!D32+'F11'!D33</f>
        <v>0</v>
      </c>
      <c r="E13" s="1383">
        <f>'F11'!E18+'F11'!E21+'F11'!E26+'F11'!E27+'F11'!E29+'F11'!E32+'F11'!E33</f>
        <v>0</v>
      </c>
      <c r="F13" s="1383">
        <f>'F11'!F18+'F11'!F21+'F11'!F26+'F11'!F27+'F11'!F29+'F11'!F32+'F11'!F33</f>
        <v>0</v>
      </c>
      <c r="G13" s="1383">
        <f>'F11'!G18+'F11'!G21+'F11'!G26+'F11'!G27+'F11'!G29+'F11'!G32+'F11'!G33</f>
        <v>0</v>
      </c>
      <c r="H13" s="1383">
        <f>'F11'!H18+'F11'!H21+'F11'!H26+'F11'!H27+'F11'!H29+'F11'!H32+'F11'!H33</f>
        <v>0</v>
      </c>
      <c r="I13" s="1383">
        <f>'F11'!I18+'F11'!I21+'F11'!I26+'F11'!I27+'F11'!I29+'F11'!I32+'F11'!I33</f>
        <v>0</v>
      </c>
      <c r="J13" s="1393"/>
      <c r="K13" s="1394"/>
      <c r="L13" s="1394"/>
      <c r="M13" s="1394"/>
      <c r="N13" s="1394"/>
      <c r="O13" s="1394"/>
      <c r="P13" s="1395"/>
      <c r="Q13" s="1396">
        <f>SUM(D13:P13)</f>
        <v>0</v>
      </c>
      <c r="R13" s="1375"/>
    </row>
    <row r="14" spans="2:18" s="1370" customFormat="1">
      <c r="B14" s="1374"/>
      <c r="C14" s="1397" t="s">
        <v>1918</v>
      </c>
      <c r="D14" s="1398">
        <f t="shared" ref="D14:I14" si="1">SUM(D11:D13)</f>
        <v>0</v>
      </c>
      <c r="E14" s="1398">
        <f t="shared" si="1"/>
        <v>0</v>
      </c>
      <c r="F14" s="1398">
        <f t="shared" si="1"/>
        <v>0</v>
      </c>
      <c r="G14" s="1398">
        <f t="shared" si="1"/>
        <v>0</v>
      </c>
      <c r="H14" s="1398">
        <f t="shared" si="1"/>
        <v>0</v>
      </c>
      <c r="I14" s="1398">
        <f t="shared" si="1"/>
        <v>0</v>
      </c>
      <c r="J14" s="1399"/>
      <c r="K14" s="1399"/>
      <c r="L14" s="1399"/>
      <c r="M14" s="1399"/>
      <c r="N14" s="1399"/>
      <c r="O14" s="1399"/>
      <c r="P14" s="1400"/>
      <c r="Q14" s="1401">
        <f>Q13+Q12+Q11</f>
        <v>0</v>
      </c>
      <c r="R14" s="1375"/>
    </row>
    <row r="15" spans="2:18" s="1370" customFormat="1">
      <c r="B15" s="1374"/>
      <c r="C15" s="936" t="s">
        <v>1917</v>
      </c>
      <c r="D15" s="1383">
        <f>'F12'!D39</f>
        <v>0</v>
      </c>
      <c r="E15" s="1383">
        <f>'F12'!E39</f>
        <v>0</v>
      </c>
      <c r="F15" s="1383">
        <f>'F12'!F39</f>
        <v>0</v>
      </c>
      <c r="G15" s="1383">
        <f>'F12'!G39</f>
        <v>0</v>
      </c>
      <c r="H15" s="1383">
        <f>'F12'!H39</f>
        <v>0</v>
      </c>
      <c r="I15" s="1383">
        <f>'F12'!I39</f>
        <v>0</v>
      </c>
      <c r="J15" s="1384"/>
      <c r="K15" s="1385"/>
      <c r="L15" s="1385"/>
      <c r="M15" s="1385"/>
      <c r="N15" s="1385"/>
      <c r="O15" s="1385"/>
      <c r="P15" s="1386"/>
      <c r="Q15" s="1714">
        <f>SUM(D15:P15)</f>
        <v>0</v>
      </c>
      <c r="R15" s="1375"/>
    </row>
    <row r="16" spans="2:18" s="1370" customFormat="1">
      <c r="B16" s="1374"/>
      <c r="C16" s="936" t="s">
        <v>1916</v>
      </c>
      <c r="D16" s="1383">
        <f>'F12'!D40</f>
        <v>0</v>
      </c>
      <c r="E16" s="1383">
        <f>'F12'!E40</f>
        <v>0</v>
      </c>
      <c r="F16" s="1383">
        <f>'F12'!F40</f>
        <v>0</v>
      </c>
      <c r="G16" s="1383">
        <f>'F12'!G40</f>
        <v>0</v>
      </c>
      <c r="H16" s="1383">
        <f>'F12'!H40</f>
        <v>0</v>
      </c>
      <c r="I16" s="1383">
        <f>'F12'!I40</f>
        <v>0</v>
      </c>
      <c r="J16" s="1388"/>
      <c r="K16" s="1389"/>
      <c r="L16" s="1389"/>
      <c r="M16" s="1389"/>
      <c r="N16" s="1389"/>
      <c r="O16" s="1389"/>
      <c r="P16" s="1390"/>
      <c r="Q16" s="1715">
        <f>SUM(D16:P16)</f>
        <v>0</v>
      </c>
      <c r="R16" s="1375"/>
    </row>
    <row r="17" spans="1:18" s="1370" customFormat="1">
      <c r="B17" s="1374"/>
      <c r="C17" s="1397" t="s">
        <v>1919</v>
      </c>
      <c r="D17" s="1403">
        <f t="shared" ref="D17:I17" si="2">SUM(D15:D16)</f>
        <v>0</v>
      </c>
      <c r="E17" s="1404">
        <f t="shared" si="2"/>
        <v>0</v>
      </c>
      <c r="F17" s="1404">
        <f t="shared" si="2"/>
        <v>0</v>
      </c>
      <c r="G17" s="1404">
        <f t="shared" si="2"/>
        <v>0</v>
      </c>
      <c r="H17" s="1404">
        <f t="shared" si="2"/>
        <v>0</v>
      </c>
      <c r="I17" s="1405">
        <f t="shared" si="2"/>
        <v>0</v>
      </c>
      <c r="J17" s="1406"/>
      <c r="K17" s="1407"/>
      <c r="L17" s="1407"/>
      <c r="M17" s="1407"/>
      <c r="N17" s="1407"/>
      <c r="O17" s="1407"/>
      <c r="P17" s="1408"/>
      <c r="Q17" s="1409">
        <f>Q16+Q15</f>
        <v>0</v>
      </c>
      <c r="R17" s="1375"/>
    </row>
    <row r="18" spans="1:18" s="1370" customFormat="1">
      <c r="B18" s="1374"/>
      <c r="C18" s="1122" t="s">
        <v>1695</v>
      </c>
      <c r="D18" s="1398">
        <f t="shared" ref="D18:I18" si="3">+D17+D14</f>
        <v>0</v>
      </c>
      <c r="E18" s="1398">
        <f t="shared" si="3"/>
        <v>0</v>
      </c>
      <c r="F18" s="1398">
        <f t="shared" si="3"/>
        <v>0</v>
      </c>
      <c r="G18" s="1398">
        <f t="shared" si="3"/>
        <v>0</v>
      </c>
      <c r="H18" s="1398">
        <f t="shared" si="3"/>
        <v>0</v>
      </c>
      <c r="I18" s="1398">
        <f t="shared" si="3"/>
        <v>0</v>
      </c>
      <c r="J18" s="1399"/>
      <c r="K18" s="1399"/>
      <c r="L18" s="1399"/>
      <c r="M18" s="1399"/>
      <c r="N18" s="1399"/>
      <c r="O18" s="1399"/>
      <c r="P18" s="1400"/>
      <c r="Q18" s="1401">
        <f>+Q17+Q14</f>
        <v>0</v>
      </c>
      <c r="R18" s="1375"/>
    </row>
    <row r="19" spans="1:18" s="1370" customFormat="1">
      <c r="B19" s="1374"/>
      <c r="C19" s="1368" t="s">
        <v>1920</v>
      </c>
      <c r="D19" s="1410">
        <f>SUM('F11'!D42:D49)</f>
        <v>0</v>
      </c>
      <c r="E19" s="1410">
        <f>SUM('F11'!E42:E49)</f>
        <v>0</v>
      </c>
      <c r="F19" s="1410">
        <f>SUM('F11'!F42:F49)</f>
        <v>0</v>
      </c>
      <c r="G19" s="1410">
        <f>SUM('F11'!G42:G49)</f>
        <v>0</v>
      </c>
      <c r="H19" s="1410">
        <f>SUM('F11'!H42:H49)</f>
        <v>0</v>
      </c>
      <c r="I19" s="1410">
        <f>SUM('F11'!I42:I49)</f>
        <v>0</v>
      </c>
      <c r="J19" s="1411"/>
      <c r="K19" s="1411"/>
      <c r="L19" s="1411"/>
      <c r="M19" s="1411"/>
      <c r="N19" s="1411"/>
      <c r="O19" s="1411"/>
      <c r="P19" s="1412"/>
      <c r="Q19" s="1401">
        <f>SUM(D19:P19)</f>
        <v>0</v>
      </c>
      <c r="R19" s="1375"/>
    </row>
    <row r="20" spans="1:18" s="1370" customFormat="1">
      <c r="B20" s="1374"/>
      <c r="C20" s="1312"/>
      <c r="D20" s="1413"/>
      <c r="E20" s="1413"/>
      <c r="F20" s="1413"/>
      <c r="G20" s="1413"/>
      <c r="H20" s="1413"/>
      <c r="I20" s="1413"/>
      <c r="J20" s="1413"/>
      <c r="K20" s="1413"/>
      <c r="L20" s="1413"/>
      <c r="M20" s="1413"/>
      <c r="N20" s="1413"/>
      <c r="O20" s="1413"/>
      <c r="P20" s="1413"/>
      <c r="Q20" s="1413"/>
      <c r="R20" s="1375"/>
    </row>
    <row r="21" spans="1:18">
      <c r="A21" s="1370"/>
      <c r="B21" s="1374"/>
      <c r="C21" s="1313" t="s">
        <v>1696</v>
      </c>
      <c r="D21" s="1716">
        <f>D71-D112</f>
        <v>0</v>
      </c>
      <c r="E21" s="1716">
        <f>E71-E112+D21</f>
        <v>0</v>
      </c>
      <c r="F21" s="1716">
        <f t="shared" ref="F21:P21" si="4">F71-F112+E21</f>
        <v>0</v>
      </c>
      <c r="G21" s="1716">
        <f t="shared" si="4"/>
        <v>0</v>
      </c>
      <c r="H21" s="1716">
        <f t="shared" si="4"/>
        <v>0</v>
      </c>
      <c r="I21" s="1716">
        <f t="shared" si="4"/>
        <v>0</v>
      </c>
      <c r="J21" s="1716">
        <f t="shared" si="4"/>
        <v>0</v>
      </c>
      <c r="K21" s="1716">
        <f t="shared" si="4"/>
        <v>0</v>
      </c>
      <c r="L21" s="1716">
        <f t="shared" si="4"/>
        <v>0</v>
      </c>
      <c r="M21" s="1716">
        <f t="shared" si="4"/>
        <v>0</v>
      </c>
      <c r="N21" s="1716">
        <f t="shared" si="4"/>
        <v>0</v>
      </c>
      <c r="O21" s="1716">
        <f t="shared" si="4"/>
        <v>0</v>
      </c>
      <c r="P21" s="1716">
        <f t="shared" si="4"/>
        <v>0</v>
      </c>
      <c r="Q21" s="1580">
        <f>SUM(D21:P21)</f>
        <v>0</v>
      </c>
      <c r="R21" s="750"/>
    </row>
    <row r="22" spans="1:18">
      <c r="A22" s="1370"/>
      <c r="B22" s="1374"/>
      <c r="C22" s="936" t="s">
        <v>1697</v>
      </c>
      <c r="D22" s="1036"/>
      <c r="E22" s="1037"/>
      <c r="F22" s="1037"/>
      <c r="G22" s="1037"/>
      <c r="H22" s="1037"/>
      <c r="I22" s="1037"/>
      <c r="J22" s="1037"/>
      <c r="K22" s="1037"/>
      <c r="L22" s="1037"/>
      <c r="M22" s="1037"/>
      <c r="N22" s="1037"/>
      <c r="O22" s="1037"/>
      <c r="P22" s="1038"/>
      <c r="Q22" s="1581">
        <f>SUM(D22:P22)</f>
        <v>0</v>
      </c>
      <c r="R22" s="750"/>
    </row>
    <row r="23" spans="1:18">
      <c r="A23" s="1370"/>
      <c r="B23" s="1374"/>
      <c r="C23" s="1392" t="s">
        <v>1698</v>
      </c>
      <c r="D23" s="1036"/>
      <c r="E23" s="1037"/>
      <c r="F23" s="1037"/>
      <c r="G23" s="1037"/>
      <c r="H23" s="1037"/>
      <c r="I23" s="1037"/>
      <c r="J23" s="1037"/>
      <c r="K23" s="1037"/>
      <c r="L23" s="1037"/>
      <c r="M23" s="1037"/>
      <c r="N23" s="1037"/>
      <c r="O23" s="1037"/>
      <c r="P23" s="1038"/>
      <c r="Q23" s="1582">
        <f>SUM(D23:P23)</f>
        <v>0</v>
      </c>
      <c r="R23" s="750"/>
    </row>
    <row r="24" spans="1:18" s="1370" customFormat="1">
      <c r="B24" s="1374"/>
      <c r="C24" s="1397" t="s">
        <v>1703</v>
      </c>
      <c r="D24" s="1415">
        <f>SUM(D21:D23)</f>
        <v>0</v>
      </c>
      <c r="E24" s="1415">
        <f t="shared" ref="E24:P24" si="5">SUM(E21:E23)</f>
        <v>0</v>
      </c>
      <c r="F24" s="1415">
        <f t="shared" si="5"/>
        <v>0</v>
      </c>
      <c r="G24" s="1415">
        <f t="shared" si="5"/>
        <v>0</v>
      </c>
      <c r="H24" s="1415">
        <f t="shared" si="5"/>
        <v>0</v>
      </c>
      <c r="I24" s="1415">
        <f t="shared" si="5"/>
        <v>0</v>
      </c>
      <c r="J24" s="1415">
        <f t="shared" si="5"/>
        <v>0</v>
      </c>
      <c r="K24" s="1415">
        <f t="shared" si="5"/>
        <v>0</v>
      </c>
      <c r="L24" s="1415">
        <f t="shared" si="5"/>
        <v>0</v>
      </c>
      <c r="M24" s="1415">
        <f t="shared" si="5"/>
        <v>0</v>
      </c>
      <c r="N24" s="1415">
        <f t="shared" si="5"/>
        <v>0</v>
      </c>
      <c r="O24" s="1415">
        <f t="shared" si="5"/>
        <v>0</v>
      </c>
      <c r="P24" s="1401">
        <f t="shared" si="5"/>
        <v>0</v>
      </c>
      <c r="Q24" s="1401">
        <f>Q23+Q22+Q21</f>
        <v>0</v>
      </c>
      <c r="R24" s="1375"/>
    </row>
    <row r="25" spans="1:18">
      <c r="A25" s="1370"/>
      <c r="B25" s="1374"/>
      <c r="C25" s="936" t="s">
        <v>1699</v>
      </c>
      <c r="D25" s="1717">
        <f>D76+D77-D119</f>
        <v>0</v>
      </c>
      <c r="E25" s="1717">
        <f>E76+E77-E119+D25</f>
        <v>0</v>
      </c>
      <c r="F25" s="1717">
        <f t="shared" ref="F25:P25" si="6">F76+F77-F119+E25</f>
        <v>0</v>
      </c>
      <c r="G25" s="1717">
        <f t="shared" si="6"/>
        <v>0</v>
      </c>
      <c r="H25" s="1717">
        <f t="shared" si="6"/>
        <v>0</v>
      </c>
      <c r="I25" s="1717">
        <f t="shared" si="6"/>
        <v>0</v>
      </c>
      <c r="J25" s="1717">
        <f t="shared" si="6"/>
        <v>0</v>
      </c>
      <c r="K25" s="1717">
        <f t="shared" si="6"/>
        <v>0</v>
      </c>
      <c r="L25" s="1717">
        <f t="shared" si="6"/>
        <v>0</v>
      </c>
      <c r="M25" s="1717">
        <f t="shared" si="6"/>
        <v>0</v>
      </c>
      <c r="N25" s="1717">
        <f t="shared" si="6"/>
        <v>0</v>
      </c>
      <c r="O25" s="1717">
        <f t="shared" si="6"/>
        <v>0</v>
      </c>
      <c r="P25" s="1717">
        <f t="shared" si="6"/>
        <v>0</v>
      </c>
      <c r="Q25" s="1583">
        <f>SUM(D25:P25)</f>
        <v>0</v>
      </c>
      <c r="R25" s="750"/>
    </row>
    <row r="26" spans="1:18">
      <c r="A26" s="1370"/>
      <c r="B26" s="1374"/>
      <c r="C26" s="936" t="s">
        <v>1700</v>
      </c>
      <c r="D26" s="1717">
        <f>D18-D122</f>
        <v>0</v>
      </c>
      <c r="E26" s="1717">
        <f>E18-E122+D26</f>
        <v>0</v>
      </c>
      <c r="F26" s="1717">
        <f t="shared" ref="F26:P26" si="7">F18-F122+E26</f>
        <v>0</v>
      </c>
      <c r="G26" s="1717">
        <f t="shared" si="7"/>
        <v>0</v>
      </c>
      <c r="H26" s="1717">
        <f t="shared" si="7"/>
        <v>0</v>
      </c>
      <c r="I26" s="1717">
        <f t="shared" si="7"/>
        <v>0</v>
      </c>
      <c r="J26" s="1717">
        <f t="shared" si="7"/>
        <v>0</v>
      </c>
      <c r="K26" s="1717">
        <f t="shared" si="7"/>
        <v>0</v>
      </c>
      <c r="L26" s="1717">
        <f t="shared" si="7"/>
        <v>0</v>
      </c>
      <c r="M26" s="1717">
        <f t="shared" si="7"/>
        <v>0</v>
      </c>
      <c r="N26" s="1717">
        <f t="shared" si="7"/>
        <v>0</v>
      </c>
      <c r="O26" s="1717">
        <f t="shared" si="7"/>
        <v>0</v>
      </c>
      <c r="P26" s="1717">
        <f t="shared" si="7"/>
        <v>0</v>
      </c>
      <c r="Q26" s="1583">
        <f>SUM(D26:P26)</f>
        <v>0</v>
      </c>
      <c r="R26" s="750"/>
    </row>
    <row r="27" spans="1:18">
      <c r="A27" s="1370"/>
      <c r="B27" s="1374"/>
      <c r="C27" s="1392" t="s">
        <v>1698</v>
      </c>
      <c r="D27" s="1036"/>
      <c r="E27" s="1037"/>
      <c r="F27" s="1037"/>
      <c r="G27" s="1037"/>
      <c r="H27" s="1037"/>
      <c r="I27" s="1037"/>
      <c r="J27" s="1037"/>
      <c r="K27" s="1037"/>
      <c r="L27" s="1037"/>
      <c r="M27" s="1037"/>
      <c r="N27" s="1037"/>
      <c r="O27" s="1037"/>
      <c r="P27" s="1038"/>
      <c r="Q27" s="1583">
        <f>SUM(D27:P27)</f>
        <v>0</v>
      </c>
      <c r="R27" s="750"/>
    </row>
    <row r="28" spans="1:18" s="1370" customFormat="1">
      <c r="B28" s="1374"/>
      <c r="C28" s="1414" t="s">
        <v>1704</v>
      </c>
      <c r="D28" s="1415">
        <f t="shared" ref="D28:K28" si="8">SUM(D25:D27)</f>
        <v>0</v>
      </c>
      <c r="E28" s="1398">
        <f t="shared" si="8"/>
        <v>0</v>
      </c>
      <c r="F28" s="1398">
        <f t="shared" si="8"/>
        <v>0</v>
      </c>
      <c r="G28" s="1398">
        <f t="shared" si="8"/>
        <v>0</v>
      </c>
      <c r="H28" s="1398">
        <f t="shared" si="8"/>
        <v>0</v>
      </c>
      <c r="I28" s="1398">
        <f t="shared" si="8"/>
        <v>0</v>
      </c>
      <c r="J28" s="1398">
        <f t="shared" si="8"/>
        <v>0</v>
      </c>
      <c r="K28" s="1398">
        <f t="shared" si="8"/>
        <v>0</v>
      </c>
      <c r="L28" s="1398">
        <f>SUM(L25:L27)</f>
        <v>0</v>
      </c>
      <c r="M28" s="1398">
        <f>SUM(M25:M27)</f>
        <v>0</v>
      </c>
      <c r="N28" s="1398">
        <f>SUM(N25:N27)</f>
        <v>0</v>
      </c>
      <c r="O28" s="1398">
        <f>SUM(O25:O27)</f>
        <v>0</v>
      </c>
      <c r="P28" s="1409">
        <f>SUM(P25:P27)</f>
        <v>0</v>
      </c>
      <c r="Q28" s="1409">
        <f>Q27+Q26+Q25</f>
        <v>0</v>
      </c>
      <c r="R28" s="1375"/>
    </row>
    <row r="29" spans="1:18" s="1370" customFormat="1">
      <c r="B29" s="1374"/>
      <c r="C29" s="1122" t="s">
        <v>1701</v>
      </c>
      <c r="D29" s="1398">
        <f>+D24-D28</f>
        <v>0</v>
      </c>
      <c r="E29" s="1416">
        <f>+E24-E28</f>
        <v>0</v>
      </c>
      <c r="F29" s="1416">
        <f t="shared" ref="F29:K29" si="9">+F24-F28</f>
        <v>0</v>
      </c>
      <c r="G29" s="1416">
        <f t="shared" si="9"/>
        <v>0</v>
      </c>
      <c r="H29" s="1416">
        <f t="shared" si="9"/>
        <v>0</v>
      </c>
      <c r="I29" s="1416">
        <f t="shared" si="9"/>
        <v>0</v>
      </c>
      <c r="J29" s="1416">
        <f t="shared" si="9"/>
        <v>0</v>
      </c>
      <c r="K29" s="1416">
        <f t="shared" si="9"/>
        <v>0</v>
      </c>
      <c r="L29" s="1416">
        <f t="shared" ref="L29:Q29" si="10">+L24-L28</f>
        <v>0</v>
      </c>
      <c r="M29" s="1416">
        <f t="shared" si="10"/>
        <v>0</v>
      </c>
      <c r="N29" s="1416">
        <f t="shared" si="10"/>
        <v>0</v>
      </c>
      <c r="O29" s="1416">
        <f t="shared" si="10"/>
        <v>0</v>
      </c>
      <c r="P29" s="1417">
        <f t="shared" si="10"/>
        <v>0</v>
      </c>
      <c r="Q29" s="1417">
        <f t="shared" si="10"/>
        <v>0</v>
      </c>
      <c r="R29" s="1375"/>
    </row>
    <row r="30" spans="1:18" s="1370" customFormat="1">
      <c r="B30" s="1374"/>
      <c r="D30" s="1418"/>
      <c r="E30" s="1418"/>
      <c r="F30" s="1418"/>
      <c r="G30" s="1418"/>
      <c r="H30" s="1418"/>
      <c r="I30" s="1418"/>
      <c r="J30" s="1418"/>
      <c r="K30" s="1418"/>
      <c r="L30" s="1418"/>
      <c r="M30" s="1418"/>
      <c r="N30" s="1418"/>
      <c r="O30" s="1377"/>
      <c r="P30" s="1377"/>
      <c r="Q30" s="1377"/>
      <c r="R30" s="1375"/>
    </row>
    <row r="31" spans="1:18" s="1370" customFormat="1">
      <c r="B31" s="1374"/>
      <c r="C31" s="1122" t="s">
        <v>1702</v>
      </c>
      <c r="D31" s="1398">
        <f>D29</f>
        <v>0</v>
      </c>
      <c r="E31" s="1416">
        <f>E29-D29</f>
        <v>0</v>
      </c>
      <c r="F31" s="1416">
        <f>F29-E29</f>
        <v>0</v>
      </c>
      <c r="G31" s="1416">
        <f t="shared" ref="G31:P31" si="11">G29-F29</f>
        <v>0</v>
      </c>
      <c r="H31" s="1416">
        <f t="shared" si="11"/>
        <v>0</v>
      </c>
      <c r="I31" s="1416">
        <f t="shared" si="11"/>
        <v>0</v>
      </c>
      <c r="J31" s="1416">
        <f t="shared" si="11"/>
        <v>0</v>
      </c>
      <c r="K31" s="1416">
        <f t="shared" si="11"/>
        <v>0</v>
      </c>
      <c r="L31" s="1416">
        <f t="shared" si="11"/>
        <v>0</v>
      </c>
      <c r="M31" s="1416">
        <f t="shared" si="11"/>
        <v>0</v>
      </c>
      <c r="N31" s="1416">
        <f t="shared" si="11"/>
        <v>0</v>
      </c>
      <c r="O31" s="1416">
        <f t="shared" si="11"/>
        <v>0</v>
      </c>
      <c r="P31" s="1417">
        <f t="shared" si="11"/>
        <v>0</v>
      </c>
      <c r="Q31" s="1417">
        <f>SUM(D31:P31)</f>
        <v>0</v>
      </c>
      <c r="R31" s="1375"/>
    </row>
    <row r="32" spans="1:18" s="1370" customFormat="1">
      <c r="B32" s="1374"/>
      <c r="D32" s="1418"/>
      <c r="E32" s="1418"/>
      <c r="F32" s="1418"/>
      <c r="G32" s="1418"/>
      <c r="H32" s="1418"/>
      <c r="I32" s="1418"/>
      <c r="J32" s="1418"/>
      <c r="K32" s="1418"/>
      <c r="L32" s="1418"/>
      <c r="M32" s="1418"/>
      <c r="N32" s="1418"/>
      <c r="O32" s="1377"/>
      <c r="P32" s="1377"/>
      <c r="Q32" s="1377"/>
      <c r="R32" s="1375"/>
    </row>
    <row r="33" spans="1:18" s="1370" customFormat="1">
      <c r="B33" s="1374"/>
      <c r="C33" s="1122" t="s">
        <v>2469</v>
      </c>
      <c r="D33" s="1398">
        <f>+D31+D18+D19</f>
        <v>0</v>
      </c>
      <c r="E33" s="1398">
        <f t="shared" ref="E33:P33" si="12">+E31+E18+E19</f>
        <v>0</v>
      </c>
      <c r="F33" s="1398">
        <f t="shared" si="12"/>
        <v>0</v>
      </c>
      <c r="G33" s="1398">
        <f t="shared" si="12"/>
        <v>0</v>
      </c>
      <c r="H33" s="1398">
        <f t="shared" si="12"/>
        <v>0</v>
      </c>
      <c r="I33" s="1398">
        <f t="shared" si="12"/>
        <v>0</v>
      </c>
      <c r="J33" s="1398">
        <f t="shared" si="12"/>
        <v>0</v>
      </c>
      <c r="K33" s="1398">
        <f t="shared" si="12"/>
        <v>0</v>
      </c>
      <c r="L33" s="1398">
        <f t="shared" si="12"/>
        <v>0</v>
      </c>
      <c r="M33" s="1398">
        <f t="shared" si="12"/>
        <v>0</v>
      </c>
      <c r="N33" s="1398">
        <f t="shared" si="12"/>
        <v>0</v>
      </c>
      <c r="O33" s="1398">
        <f t="shared" si="12"/>
        <v>0</v>
      </c>
      <c r="P33" s="1398">
        <f t="shared" si="12"/>
        <v>0</v>
      </c>
      <c r="Q33" s="1409">
        <f>Q31+Q18+Q19</f>
        <v>0</v>
      </c>
      <c r="R33" s="1375"/>
    </row>
    <row r="34" spans="1:18" s="1370" customFormat="1">
      <c r="B34" s="1374"/>
      <c r="C34" s="1322"/>
      <c r="D34" s="1419"/>
      <c r="E34" s="1419"/>
      <c r="F34" s="1419"/>
      <c r="G34" s="1419"/>
      <c r="H34" s="1419"/>
      <c r="I34" s="1419"/>
      <c r="J34" s="1419"/>
      <c r="K34" s="1419"/>
      <c r="L34" s="1419"/>
      <c r="M34" s="1419"/>
      <c r="N34" s="1419"/>
      <c r="O34" s="1419"/>
      <c r="P34" s="1419"/>
      <c r="Q34" s="1419"/>
      <c r="R34" s="1375"/>
    </row>
    <row r="35" spans="1:18" s="1370" customFormat="1">
      <c r="B35" s="1374"/>
      <c r="C35" s="1376"/>
      <c r="E35" s="849"/>
      <c r="F35" s="849"/>
      <c r="G35" s="849"/>
      <c r="I35" s="1376"/>
      <c r="J35" s="1377"/>
      <c r="K35" s="1377"/>
      <c r="L35" s="1377"/>
      <c r="M35" s="1377"/>
      <c r="N35" s="1377"/>
      <c r="O35" s="1377"/>
      <c r="P35" s="1377"/>
      <c r="Q35" s="1377"/>
      <c r="R35" s="1375"/>
    </row>
    <row r="36" spans="1:18" s="1370" customFormat="1" ht="25.5" customHeight="1">
      <c r="B36" s="1374"/>
      <c r="C36" s="1378" t="s">
        <v>1712</v>
      </c>
      <c r="E36" s="849"/>
      <c r="F36" s="849"/>
      <c r="G36" s="849"/>
      <c r="I36" s="1376"/>
      <c r="J36" s="1377"/>
      <c r="K36" s="1377"/>
      <c r="L36" s="1377"/>
      <c r="M36" s="1377"/>
      <c r="N36" s="1377"/>
      <c r="O36" s="1377"/>
      <c r="P36" s="1377"/>
      <c r="Q36" s="1377"/>
      <c r="R36" s="1375"/>
    </row>
    <row r="37" spans="1:18" s="1370" customFormat="1" ht="25.5" customHeight="1">
      <c r="B37" s="1374"/>
      <c r="C37" s="1378"/>
      <c r="E37" s="849"/>
      <c r="F37" s="849"/>
      <c r="G37" s="849"/>
      <c r="I37" s="1376"/>
      <c r="J37" s="1377"/>
      <c r="K37" s="1377"/>
      <c r="L37" s="1377"/>
      <c r="M37" s="1377"/>
      <c r="N37" s="1377"/>
      <c r="O37" s="1377"/>
      <c r="P37" s="1377"/>
      <c r="Q37" s="1377"/>
      <c r="R37" s="1375"/>
    </row>
    <row r="38" spans="1:18" s="1370" customFormat="1" ht="19.5">
      <c r="B38" s="1374"/>
      <c r="D38" s="1381" t="s">
        <v>2851</v>
      </c>
      <c r="E38" s="1379"/>
      <c r="F38" s="1379"/>
      <c r="G38" s="1379"/>
      <c r="H38" s="1379"/>
      <c r="I38" s="1379"/>
      <c r="J38" s="1379"/>
      <c r="K38" s="1379"/>
      <c r="L38" s="1379"/>
      <c r="M38" s="1379"/>
      <c r="N38" s="1379"/>
      <c r="O38" s="1377"/>
      <c r="P38" s="1377"/>
      <c r="Q38" s="1377"/>
      <c r="R38" s="1375"/>
    </row>
    <row r="39" spans="1:18" s="1370" customFormat="1">
      <c r="B39" s="1374"/>
      <c r="C39" s="1119"/>
      <c r="D39" s="1382" t="str">
        <f>IF('F1'!AP37="","0",YEAR('F1'!AP37))</f>
        <v>0</v>
      </c>
      <c r="E39" s="1121">
        <f t="shared" ref="E39:P39" si="13">+D39+1</f>
        <v>1</v>
      </c>
      <c r="F39" s="1121">
        <f t="shared" si="13"/>
        <v>2</v>
      </c>
      <c r="G39" s="1121">
        <f t="shared" si="13"/>
        <v>3</v>
      </c>
      <c r="H39" s="1121">
        <f t="shared" si="13"/>
        <v>4</v>
      </c>
      <c r="I39" s="1121">
        <f t="shared" si="13"/>
        <v>5</v>
      </c>
      <c r="J39" s="1121">
        <f t="shared" si="13"/>
        <v>6</v>
      </c>
      <c r="K39" s="1121">
        <f t="shared" si="13"/>
        <v>7</v>
      </c>
      <c r="L39" s="1121">
        <f t="shared" si="13"/>
        <v>8</v>
      </c>
      <c r="M39" s="1121">
        <f t="shared" si="13"/>
        <v>9</v>
      </c>
      <c r="N39" s="1121">
        <f t="shared" si="13"/>
        <v>10</v>
      </c>
      <c r="O39" s="1121">
        <f t="shared" si="13"/>
        <v>11</v>
      </c>
      <c r="P39" s="1121">
        <f t="shared" si="13"/>
        <v>12</v>
      </c>
      <c r="Q39" s="1121" t="s">
        <v>716</v>
      </c>
      <c r="R39" s="1375"/>
    </row>
    <row r="40" spans="1:18" s="1370" customFormat="1">
      <c r="B40" s="1374"/>
      <c r="C40" s="936" t="s">
        <v>1713</v>
      </c>
      <c r="D40" s="1383">
        <f>'F13'!D9</f>
        <v>0</v>
      </c>
      <c r="E40" s="1383">
        <f>'F13'!E9</f>
        <v>0</v>
      </c>
      <c r="F40" s="1383">
        <f>'F13'!F9</f>
        <v>0</v>
      </c>
      <c r="G40" s="1383">
        <f>'F13'!G9</f>
        <v>0</v>
      </c>
      <c r="H40" s="1383">
        <f>'F13'!H9</f>
        <v>0</v>
      </c>
      <c r="I40" s="1383">
        <f>'F13'!I9</f>
        <v>0</v>
      </c>
      <c r="J40" s="1570"/>
      <c r="K40" s="1571"/>
      <c r="L40" s="1571"/>
      <c r="M40" s="1571"/>
      <c r="N40" s="1571"/>
      <c r="O40" s="1571"/>
      <c r="P40" s="1572"/>
      <c r="Q40" s="1420">
        <f>SUM(D40:P40)</f>
        <v>0</v>
      </c>
      <c r="R40" s="1375"/>
    </row>
    <row r="41" spans="1:18" s="1370" customFormat="1">
      <c r="B41" s="1374"/>
      <c r="C41" s="938" t="s">
        <v>1707</v>
      </c>
      <c r="D41" s="1383">
        <f>'F13'!D10</f>
        <v>0</v>
      </c>
      <c r="E41" s="1383">
        <f>'F13'!E10</f>
        <v>0</v>
      </c>
      <c r="F41" s="1383">
        <f>'F13'!F10</f>
        <v>0</v>
      </c>
      <c r="G41" s="1383">
        <f>'F13'!G10</f>
        <v>0</v>
      </c>
      <c r="H41" s="1383">
        <f>'F13'!H10</f>
        <v>0</v>
      </c>
      <c r="I41" s="1383">
        <f>'F13'!I10</f>
        <v>0</v>
      </c>
      <c r="J41" s="1576"/>
      <c r="K41" s="1577"/>
      <c r="L41" s="1577"/>
      <c r="M41" s="1577"/>
      <c r="N41" s="1577"/>
      <c r="O41" s="1577"/>
      <c r="P41" s="1578"/>
      <c r="Q41" s="1421">
        <f>SUM(D41:P41)</f>
        <v>0</v>
      </c>
      <c r="R41" s="1375"/>
    </row>
    <row r="42" spans="1:18" s="1370" customFormat="1">
      <c r="B42" s="1374"/>
      <c r="C42" s="1422" t="s">
        <v>1708</v>
      </c>
      <c r="D42" s="1398">
        <f t="shared" ref="D42:I42" si="14">SUM(D40:D41)</f>
        <v>0</v>
      </c>
      <c r="E42" s="1398">
        <f t="shared" si="14"/>
        <v>0</v>
      </c>
      <c r="F42" s="1398">
        <f t="shared" si="14"/>
        <v>0</v>
      </c>
      <c r="G42" s="1398">
        <f t="shared" si="14"/>
        <v>0</v>
      </c>
      <c r="H42" s="1398">
        <f t="shared" si="14"/>
        <v>0</v>
      </c>
      <c r="I42" s="1398">
        <f t="shared" si="14"/>
        <v>0</v>
      </c>
      <c r="J42" s="1565"/>
      <c r="K42" s="1566"/>
      <c r="L42" s="1566"/>
      <c r="M42" s="1566"/>
      <c r="N42" s="1566"/>
      <c r="O42" s="1566"/>
      <c r="P42" s="1423"/>
      <c r="Q42" s="1423">
        <f>Q41+Q40</f>
        <v>0</v>
      </c>
      <c r="R42" s="1375"/>
    </row>
    <row r="43" spans="1:18" s="1370" customFormat="1">
      <c r="B43" s="1374"/>
      <c r="C43" s="1424"/>
      <c r="D43" s="1419"/>
      <c r="E43" s="1419"/>
      <c r="F43" s="1419"/>
      <c r="G43" s="1419"/>
      <c r="H43" s="1419"/>
      <c r="I43" s="1419"/>
      <c r="J43" s="1419"/>
      <c r="K43" s="1419"/>
      <c r="L43" s="1419"/>
      <c r="M43" s="1419"/>
      <c r="N43" s="1419"/>
      <c r="O43" s="1419"/>
      <c r="P43" s="1425"/>
      <c r="Q43" s="1425"/>
      <c r="R43" s="1375"/>
    </row>
    <row r="44" spans="1:18">
      <c r="A44" s="1370"/>
      <c r="B44" s="1374"/>
      <c r="C44" s="1317" t="s">
        <v>1714</v>
      </c>
      <c r="D44" s="1398">
        <f>'F13'!D11</f>
        <v>0</v>
      </c>
      <c r="E44" s="1398">
        <f>'F13'!E11</f>
        <v>0</v>
      </c>
      <c r="F44" s="1398">
        <f>'F13'!F11</f>
        <v>0</v>
      </c>
      <c r="G44" s="1398">
        <f>'F13'!G11</f>
        <v>0</v>
      </c>
      <c r="H44" s="1398">
        <f>'F13'!H11</f>
        <v>0</v>
      </c>
      <c r="I44" s="1398">
        <f>'F13'!I11</f>
        <v>0</v>
      </c>
      <c r="J44" s="1318"/>
      <c r="K44" s="1318"/>
      <c r="L44" s="1318"/>
      <c r="M44" s="1318"/>
      <c r="N44" s="1318"/>
      <c r="O44" s="1318"/>
      <c r="P44" s="1319"/>
      <c r="Q44" s="1579">
        <f>SUM(D44:P44)</f>
        <v>0</v>
      </c>
      <c r="R44" s="750"/>
    </row>
    <row r="45" spans="1:18" s="1370" customFormat="1">
      <c r="B45" s="1374"/>
      <c r="C45" s="1321"/>
      <c r="D45" s="1419"/>
      <c r="E45" s="1419"/>
      <c r="F45" s="1419"/>
      <c r="G45" s="1419"/>
      <c r="H45" s="1419"/>
      <c r="I45" s="1419"/>
      <c r="J45" s="1419"/>
      <c r="K45" s="1419"/>
      <c r="L45" s="1419"/>
      <c r="M45" s="1419"/>
      <c r="N45" s="1419"/>
      <c r="O45" s="1419"/>
      <c r="P45" s="1425"/>
      <c r="Q45" s="1425"/>
      <c r="R45" s="1375"/>
    </row>
    <row r="46" spans="1:18" s="1370" customFormat="1">
      <c r="B46" s="1374"/>
      <c r="C46" s="1320" t="s">
        <v>3827</v>
      </c>
      <c r="D46" s="1426">
        <f>'F13'!D13</f>
        <v>0</v>
      </c>
      <c r="E46" s="1427">
        <f>'F13'!E13</f>
        <v>0</v>
      </c>
      <c r="F46" s="1427">
        <f>'F13'!F13</f>
        <v>0</v>
      </c>
      <c r="G46" s="1427">
        <f>'F13'!G13</f>
        <v>0</v>
      </c>
      <c r="H46" s="1427">
        <f>'F13'!H13</f>
        <v>0</v>
      </c>
      <c r="I46" s="1427">
        <f>'F13'!I13</f>
        <v>0</v>
      </c>
      <c r="J46" s="1570"/>
      <c r="K46" s="1571"/>
      <c r="L46" s="1571"/>
      <c r="M46" s="1571"/>
      <c r="N46" s="1571"/>
      <c r="O46" s="1571"/>
      <c r="P46" s="1572"/>
      <c r="Q46" s="1420">
        <f>SUM(D46:P46)</f>
        <v>0</v>
      </c>
      <c r="R46" s="1375"/>
    </row>
    <row r="47" spans="1:18" s="1370" customFormat="1">
      <c r="B47" s="1374"/>
      <c r="C47" s="969" t="s">
        <v>3828</v>
      </c>
      <c r="D47" s="1428">
        <f>'F13'!D14</f>
        <v>0</v>
      </c>
      <c r="E47" s="1383">
        <f>'F13'!E14</f>
        <v>0</v>
      </c>
      <c r="F47" s="1383">
        <f>'F13'!F14</f>
        <v>0</v>
      </c>
      <c r="G47" s="1383">
        <f>'F13'!G14</f>
        <v>0</v>
      </c>
      <c r="H47" s="1383">
        <f>'F13'!H14</f>
        <v>0</v>
      </c>
      <c r="I47" s="1383">
        <f>'F13'!I14</f>
        <v>0</v>
      </c>
      <c r="J47" s="1573"/>
      <c r="K47" s="1574"/>
      <c r="L47" s="1574"/>
      <c r="M47" s="1574"/>
      <c r="N47" s="1574"/>
      <c r="O47" s="1574"/>
      <c r="P47" s="1575"/>
      <c r="Q47" s="1429">
        <f t="shared" ref="Q47:Q52" si="15">SUM(D47:P47)</f>
        <v>0</v>
      </c>
      <c r="R47" s="1375"/>
    </row>
    <row r="48" spans="1:18" s="1370" customFormat="1">
      <c r="B48" s="1374"/>
      <c r="C48" s="969" t="s">
        <v>3829</v>
      </c>
      <c r="D48" s="1428">
        <f t="shared" ref="D48:I48" si="16">D49+D50</f>
        <v>0</v>
      </c>
      <c r="E48" s="1383">
        <f t="shared" si="16"/>
        <v>0</v>
      </c>
      <c r="F48" s="1383">
        <f t="shared" si="16"/>
        <v>0</v>
      </c>
      <c r="G48" s="1383">
        <f t="shared" si="16"/>
        <v>0</v>
      </c>
      <c r="H48" s="1383">
        <f t="shared" si="16"/>
        <v>0</v>
      </c>
      <c r="I48" s="1383">
        <f t="shared" si="16"/>
        <v>0</v>
      </c>
      <c r="J48" s="1573"/>
      <c r="K48" s="1574"/>
      <c r="L48" s="1574"/>
      <c r="M48" s="1574"/>
      <c r="N48" s="1574"/>
      <c r="O48" s="1574"/>
      <c r="P48" s="1575"/>
      <c r="Q48" s="1429">
        <f>Q49+Q50</f>
        <v>0</v>
      </c>
      <c r="R48" s="1375"/>
    </row>
    <row r="49" spans="2:18" s="1370" customFormat="1" ht="14.25">
      <c r="B49" s="1374"/>
      <c r="C49" s="969" t="s">
        <v>1710</v>
      </c>
      <c r="D49" s="1428">
        <f>'F13'!D16</f>
        <v>0</v>
      </c>
      <c r="E49" s="1383">
        <f>'F13'!E16</f>
        <v>0</v>
      </c>
      <c r="F49" s="1383">
        <f>'F13'!F16</f>
        <v>0</v>
      </c>
      <c r="G49" s="1383">
        <f>'F13'!G16</f>
        <v>0</v>
      </c>
      <c r="H49" s="1383">
        <f>'F13'!H16</f>
        <v>0</v>
      </c>
      <c r="I49" s="1383">
        <f>'F13'!I16</f>
        <v>0</v>
      </c>
      <c r="J49" s="1573"/>
      <c r="K49" s="1574"/>
      <c r="L49" s="1574"/>
      <c r="M49" s="1574"/>
      <c r="N49" s="1574"/>
      <c r="O49" s="1574"/>
      <c r="P49" s="1575"/>
      <c r="Q49" s="1429">
        <f t="shared" si="15"/>
        <v>0</v>
      </c>
      <c r="R49" s="1375"/>
    </row>
    <row r="50" spans="2:18" s="1370" customFormat="1">
      <c r="B50" s="1374"/>
      <c r="C50" s="969" t="s">
        <v>1711</v>
      </c>
      <c r="D50" s="1428">
        <f>'F13'!D17</f>
        <v>0</v>
      </c>
      <c r="E50" s="1383">
        <f>'F13'!E17</f>
        <v>0</v>
      </c>
      <c r="F50" s="1383">
        <f>'F13'!F17</f>
        <v>0</v>
      </c>
      <c r="G50" s="1383">
        <f>'F13'!G17</f>
        <v>0</v>
      </c>
      <c r="H50" s="1383">
        <f>'F13'!H17</f>
        <v>0</v>
      </c>
      <c r="I50" s="1383">
        <f>'F13'!I17</f>
        <v>0</v>
      </c>
      <c r="J50" s="1573"/>
      <c r="K50" s="1574"/>
      <c r="L50" s="1574"/>
      <c r="M50" s="1574"/>
      <c r="N50" s="1574"/>
      <c r="O50" s="1574"/>
      <c r="P50" s="1575"/>
      <c r="Q50" s="1429">
        <f t="shared" si="15"/>
        <v>0</v>
      </c>
      <c r="R50" s="1375"/>
    </row>
    <row r="51" spans="2:18" s="1370" customFormat="1">
      <c r="B51" s="1374"/>
      <c r="C51" s="969" t="s">
        <v>3832</v>
      </c>
      <c r="D51" s="1428">
        <f>'F13'!D18</f>
        <v>0</v>
      </c>
      <c r="E51" s="1383">
        <f>'F13'!E18</f>
        <v>0</v>
      </c>
      <c r="F51" s="1383">
        <f>'F13'!F18</f>
        <v>0</v>
      </c>
      <c r="G51" s="1383">
        <f>'F13'!G18</f>
        <v>0</v>
      </c>
      <c r="H51" s="1383">
        <f>'F13'!H18</f>
        <v>0</v>
      </c>
      <c r="I51" s="1383">
        <f>'F13'!I18</f>
        <v>0</v>
      </c>
      <c r="J51" s="1573"/>
      <c r="K51" s="1574"/>
      <c r="L51" s="1574"/>
      <c r="M51" s="1574"/>
      <c r="N51" s="1574"/>
      <c r="O51" s="1574"/>
      <c r="P51" s="1575"/>
      <c r="Q51" s="1429">
        <f t="shared" si="15"/>
        <v>0</v>
      </c>
      <c r="R51" s="1375"/>
    </row>
    <row r="52" spans="2:18" s="1370" customFormat="1">
      <c r="B52" s="1374"/>
      <c r="C52" s="1475" t="s">
        <v>3833</v>
      </c>
      <c r="D52" s="1430">
        <f>'F13'!D19</f>
        <v>0</v>
      </c>
      <c r="E52" s="1431">
        <f>'F13'!E19</f>
        <v>0</v>
      </c>
      <c r="F52" s="1431">
        <f>'F13'!F19</f>
        <v>0</v>
      </c>
      <c r="G52" s="1431">
        <f>'F13'!G19</f>
        <v>0</v>
      </c>
      <c r="H52" s="1431">
        <f>'F13'!H19</f>
        <v>0</v>
      </c>
      <c r="I52" s="1431">
        <f>'F13'!I19</f>
        <v>0</v>
      </c>
      <c r="J52" s="1576"/>
      <c r="K52" s="1577"/>
      <c r="L52" s="1577"/>
      <c r="M52" s="1577"/>
      <c r="N52" s="1577"/>
      <c r="O52" s="1577"/>
      <c r="P52" s="1578"/>
      <c r="Q52" s="1421">
        <f t="shared" si="15"/>
        <v>0</v>
      </c>
      <c r="R52" s="1375"/>
    </row>
    <row r="53" spans="2:18" s="1370" customFormat="1">
      <c r="B53" s="1374"/>
      <c r="C53" s="1480"/>
      <c r="D53" s="1552"/>
      <c r="E53" s="1552"/>
      <c r="F53" s="1552"/>
      <c r="G53" s="1552"/>
      <c r="H53" s="1552"/>
      <c r="I53" s="1552"/>
      <c r="J53" s="1419"/>
      <c r="K53" s="1419"/>
      <c r="L53" s="1419"/>
      <c r="M53" s="1419"/>
      <c r="N53" s="1419"/>
      <c r="O53" s="1419"/>
      <c r="P53" s="1584"/>
      <c r="Q53" s="1425"/>
      <c r="R53" s="1375"/>
    </row>
    <row r="54" spans="2:18" s="1370" customFormat="1">
      <c r="B54" s="1374"/>
      <c r="C54" s="1482" t="s">
        <v>6028</v>
      </c>
      <c r="D54" s="1691">
        <f>'F13'!D22</f>
        <v>0</v>
      </c>
      <c r="E54" s="1692">
        <f>'F13'!E22</f>
        <v>0</v>
      </c>
      <c r="F54" s="1692">
        <f>'F13'!F22</f>
        <v>0</v>
      </c>
      <c r="G54" s="1692">
        <f>'F13'!G22</f>
        <v>0</v>
      </c>
      <c r="H54" s="1692">
        <f>'F13'!H22</f>
        <v>0</v>
      </c>
      <c r="I54" s="1693">
        <f>'F13'!I22</f>
        <v>0</v>
      </c>
      <c r="J54" s="1484">
        <f t="shared" ref="J54:P54" si="17">-J55</f>
        <v>0</v>
      </c>
      <c r="K54" s="1484">
        <f t="shared" si="17"/>
        <v>0</v>
      </c>
      <c r="L54" s="1484">
        <f t="shared" si="17"/>
        <v>0</v>
      </c>
      <c r="M54" s="1484">
        <f t="shared" si="17"/>
        <v>0</v>
      </c>
      <c r="N54" s="1484">
        <f t="shared" si="17"/>
        <v>0</v>
      </c>
      <c r="O54" s="1484">
        <f t="shared" si="17"/>
        <v>0</v>
      </c>
      <c r="P54" s="1484">
        <f t="shared" si="17"/>
        <v>0</v>
      </c>
      <c r="Q54" s="1487">
        <f>SUM(D54:P54)</f>
        <v>0</v>
      </c>
      <c r="R54" s="1375"/>
    </row>
    <row r="55" spans="2:18" s="1370" customFormat="1">
      <c r="B55" s="1374"/>
      <c r="C55" s="1480" t="s">
        <v>6031</v>
      </c>
      <c r="D55" s="1364"/>
      <c r="E55" s="1043"/>
      <c r="F55" s="1043"/>
      <c r="G55" s="1043"/>
      <c r="H55" s="1043"/>
      <c r="I55" s="1043"/>
      <c r="J55" s="1485"/>
      <c r="K55" s="1486"/>
      <c r="L55" s="1486"/>
      <c r="M55" s="1486"/>
      <c r="N55" s="1486"/>
      <c r="O55" s="1486"/>
      <c r="P55" s="1490"/>
      <c r="Q55" s="1488">
        <f>SUM(D55:P55)</f>
        <v>0</v>
      </c>
      <c r="R55" s="1375"/>
    </row>
    <row r="56" spans="2:18" s="1370" customFormat="1">
      <c r="B56" s="1374"/>
      <c r="C56" s="1475" t="s">
        <v>6029</v>
      </c>
      <c r="D56" s="1694">
        <f>'F13'!D21</f>
        <v>0</v>
      </c>
      <c r="E56" s="1695">
        <f>'F13'!E21</f>
        <v>0</v>
      </c>
      <c r="F56" s="1695">
        <f>'F13'!F21</f>
        <v>0</v>
      </c>
      <c r="G56" s="1695">
        <f>'F13'!G21</f>
        <v>0</v>
      </c>
      <c r="H56" s="1695">
        <f>'F13'!H21</f>
        <v>0</v>
      </c>
      <c r="I56" s="1696">
        <f>'F13'!I21</f>
        <v>0</v>
      </c>
      <c r="J56" s="1393"/>
      <c r="K56" s="1394"/>
      <c r="L56" s="1394"/>
      <c r="M56" s="1394"/>
      <c r="N56" s="1394"/>
      <c r="O56" s="1394"/>
      <c r="P56" s="1395"/>
      <c r="Q56" s="1489">
        <f>SUM(D56:P56)</f>
        <v>0</v>
      </c>
      <c r="R56" s="1375"/>
    </row>
    <row r="57" spans="2:18" s="1370" customFormat="1">
      <c r="B57" s="1374"/>
      <c r="C57" s="1481" t="s">
        <v>715</v>
      </c>
      <c r="D57" s="1689"/>
      <c r="E57" s="1690"/>
      <c r="F57" s="1690"/>
      <c r="G57" s="1690"/>
      <c r="H57" s="1690"/>
      <c r="I57" s="1690"/>
      <c r="J57" s="1406"/>
      <c r="K57" s="1407"/>
      <c r="L57" s="1407"/>
      <c r="M57" s="1407"/>
      <c r="N57" s="1407"/>
      <c r="O57" s="1407"/>
      <c r="P57" s="1408"/>
      <c r="Q57" s="1401">
        <f>SUM(D57:P57)</f>
        <v>0</v>
      </c>
      <c r="R57" s="1375"/>
    </row>
    <row r="58" spans="2:18" s="1370" customFormat="1">
      <c r="B58" s="1374"/>
      <c r="C58" s="1424"/>
      <c r="D58" s="1419"/>
      <c r="E58" s="1419"/>
      <c r="F58" s="1419"/>
      <c r="G58" s="1419"/>
      <c r="H58" s="1419"/>
      <c r="I58" s="1419"/>
      <c r="J58" s="1419"/>
      <c r="K58" s="1419"/>
      <c r="L58" s="1419"/>
      <c r="M58" s="1419"/>
      <c r="N58" s="1419"/>
      <c r="O58" s="1419"/>
      <c r="P58" s="1491"/>
      <c r="Q58" s="1425"/>
      <c r="R58" s="1375"/>
    </row>
    <row r="59" spans="2:18" s="1370" customFormat="1">
      <c r="B59" s="1374"/>
      <c r="C59" s="1422" t="s">
        <v>1709</v>
      </c>
      <c r="D59" s="1398">
        <f>D46+D47+D48+D51+D52+D54+D55+D56+D57</f>
        <v>0</v>
      </c>
      <c r="E59" s="1398">
        <f>E46+E47+E48+E51+E52+E54+E55+E56+E57</f>
        <v>0</v>
      </c>
      <c r="F59" s="1398">
        <f t="shared" ref="F59:Q59" si="18">F46+F47+F48+F51+F52+F54+F55+F56+F57</f>
        <v>0</v>
      </c>
      <c r="G59" s="1398">
        <f>G46+G47+G48+G51+G52+G54+G55+G56+G57</f>
        <v>0</v>
      </c>
      <c r="H59" s="1398">
        <f>H46+H47+H48+H51+H52+H54+H55+H56+H57</f>
        <v>0</v>
      </c>
      <c r="I59" s="1398">
        <f t="shared" si="18"/>
        <v>0</v>
      </c>
      <c r="J59" s="1398">
        <f>J46+J47+J48+J51+J52+J54+J55+J56+J57</f>
        <v>0</v>
      </c>
      <c r="K59" s="1398">
        <f t="shared" si="18"/>
        <v>0</v>
      </c>
      <c r="L59" s="1398">
        <f t="shared" si="18"/>
        <v>0</v>
      </c>
      <c r="M59" s="1398">
        <f t="shared" si="18"/>
        <v>0</v>
      </c>
      <c r="N59" s="1398">
        <f t="shared" si="18"/>
        <v>0</v>
      </c>
      <c r="O59" s="1398">
        <f t="shared" si="18"/>
        <v>0</v>
      </c>
      <c r="P59" s="1417">
        <f t="shared" si="18"/>
        <v>0</v>
      </c>
      <c r="Q59" s="1398">
        <f t="shared" si="18"/>
        <v>0</v>
      </c>
      <c r="R59" s="1375"/>
    </row>
    <row r="60" spans="2:18" s="1370" customFormat="1">
      <c r="B60" s="1374"/>
      <c r="D60" s="1418"/>
      <c r="E60" s="1418"/>
      <c r="F60" s="1418"/>
      <c r="G60" s="1418"/>
      <c r="I60" s="1418"/>
      <c r="J60" s="1418"/>
      <c r="K60" s="1418"/>
      <c r="L60" s="1418"/>
      <c r="M60" s="1418"/>
      <c r="N60" s="1418"/>
      <c r="O60" s="1377"/>
      <c r="P60" s="1377"/>
      <c r="Q60" s="1377"/>
      <c r="R60" s="1375"/>
    </row>
    <row r="61" spans="2:18" s="1370" customFormat="1">
      <c r="B61" s="1374"/>
      <c r="C61" s="1122" t="s">
        <v>977</v>
      </c>
      <c r="D61" s="1398">
        <f t="shared" ref="D61:Q61" si="19">D59+D44+D42</f>
        <v>0</v>
      </c>
      <c r="E61" s="1398">
        <f t="shared" si="19"/>
        <v>0</v>
      </c>
      <c r="F61" s="1398">
        <f t="shared" si="19"/>
        <v>0</v>
      </c>
      <c r="G61" s="1398">
        <f t="shared" si="19"/>
        <v>0</v>
      </c>
      <c r="H61" s="1398">
        <f>H59+H44+H42</f>
        <v>0</v>
      </c>
      <c r="I61" s="1398">
        <f t="shared" si="19"/>
        <v>0</v>
      </c>
      <c r="J61" s="1398">
        <f t="shared" si="19"/>
        <v>0</v>
      </c>
      <c r="K61" s="1398">
        <f t="shared" si="19"/>
        <v>0</v>
      </c>
      <c r="L61" s="1398">
        <f t="shared" si="19"/>
        <v>0</v>
      </c>
      <c r="M61" s="1398">
        <f t="shared" si="19"/>
        <v>0</v>
      </c>
      <c r="N61" s="1398">
        <f t="shared" si="19"/>
        <v>0</v>
      </c>
      <c r="O61" s="1398">
        <f t="shared" si="19"/>
        <v>0</v>
      </c>
      <c r="P61" s="1417">
        <f t="shared" si="19"/>
        <v>0</v>
      </c>
      <c r="Q61" s="1417">
        <f t="shared" si="19"/>
        <v>0</v>
      </c>
      <c r="R61" s="1375"/>
    </row>
    <row r="62" spans="2:18" s="1370" customFormat="1" ht="15">
      <c r="B62" s="1374"/>
      <c r="C62" s="966" t="s">
        <v>122</v>
      </c>
      <c r="E62" s="849"/>
      <c r="F62" s="849"/>
      <c r="G62" s="849"/>
      <c r="I62" s="1376"/>
      <c r="J62" s="1377"/>
      <c r="K62" s="1377"/>
      <c r="L62" s="1377"/>
      <c r="M62" s="1377"/>
      <c r="N62" s="1377"/>
      <c r="O62" s="1377"/>
      <c r="P62" s="1377"/>
      <c r="Q62" s="1377"/>
      <c r="R62" s="1375"/>
    </row>
    <row r="63" spans="2:18" s="1370" customFormat="1" ht="15">
      <c r="B63" s="1374"/>
      <c r="C63" s="966" t="s">
        <v>123</v>
      </c>
      <c r="E63" s="849"/>
      <c r="F63" s="849"/>
      <c r="G63" s="849"/>
      <c r="I63" s="1376"/>
      <c r="J63" s="1377"/>
      <c r="K63" s="1377"/>
      <c r="L63" s="1377"/>
      <c r="M63" s="1377"/>
      <c r="N63" s="1377"/>
      <c r="O63" s="1377"/>
      <c r="P63" s="1377"/>
      <c r="Q63" s="1377"/>
      <c r="R63" s="1375"/>
    </row>
    <row r="64" spans="2:18" s="1370" customFormat="1" ht="15">
      <c r="B64" s="1374"/>
      <c r="C64" s="966" t="s">
        <v>124</v>
      </c>
      <c r="E64" s="849"/>
      <c r="F64" s="849"/>
      <c r="G64" s="849"/>
      <c r="I64" s="1376"/>
      <c r="J64" s="1377"/>
      <c r="K64" s="1377"/>
      <c r="L64" s="1377"/>
      <c r="M64" s="1377"/>
      <c r="N64" s="1377"/>
      <c r="O64" s="1377"/>
      <c r="P64" s="1377"/>
      <c r="Q64" s="1377"/>
      <c r="R64" s="1375"/>
    </row>
    <row r="65" spans="2:18" s="1370" customFormat="1" ht="15">
      <c r="B65" s="1374"/>
      <c r="C65" s="966"/>
      <c r="E65" s="849"/>
      <c r="F65" s="849"/>
      <c r="G65" s="849"/>
      <c r="I65" s="1376"/>
      <c r="J65" s="1377"/>
      <c r="K65" s="1377"/>
      <c r="L65" s="1377"/>
      <c r="M65" s="1377"/>
      <c r="N65" s="1377"/>
      <c r="O65" s="1377"/>
      <c r="P65" s="1377"/>
      <c r="Q65" s="1377"/>
      <c r="R65" s="1375"/>
    </row>
    <row r="66" spans="2:18" s="1370" customFormat="1">
      <c r="B66" s="1374"/>
      <c r="C66" s="1376"/>
      <c r="E66" s="849"/>
      <c r="F66" s="849"/>
      <c r="G66" s="849"/>
      <c r="I66" s="1376"/>
      <c r="J66" s="1377"/>
      <c r="K66" s="1377"/>
      <c r="L66" s="1377"/>
      <c r="M66" s="1377"/>
      <c r="N66" s="1377"/>
      <c r="O66" s="1377"/>
      <c r="P66" s="1377"/>
      <c r="Q66" s="1377"/>
      <c r="R66" s="1375"/>
    </row>
    <row r="67" spans="2:18" s="1370" customFormat="1" ht="18">
      <c r="B67" s="1374"/>
      <c r="C67" s="1378" t="s">
        <v>1705</v>
      </c>
      <c r="D67" s="1381"/>
      <c r="E67" s="849"/>
      <c r="F67" s="849"/>
      <c r="G67" s="849"/>
      <c r="I67" s="1376"/>
      <c r="J67" s="1377"/>
      <c r="K67" s="1377"/>
      <c r="L67" s="1377"/>
      <c r="M67" s="1377"/>
      <c r="N67" s="1377"/>
      <c r="O67" s="1377"/>
      <c r="P67" s="1377"/>
      <c r="Q67" s="1377"/>
      <c r="R67" s="1375"/>
    </row>
    <row r="68" spans="2:18" s="1370" customFormat="1">
      <c r="B68" s="1374"/>
      <c r="C68" s="1376"/>
      <c r="D68" s="1381"/>
      <c r="E68" s="849"/>
      <c r="F68" s="849"/>
      <c r="G68" s="849"/>
      <c r="I68" s="1376"/>
      <c r="J68" s="1377"/>
      <c r="K68" s="1377"/>
      <c r="L68" s="1377"/>
      <c r="M68" s="1377"/>
      <c r="N68" s="1377"/>
      <c r="O68" s="1377"/>
      <c r="P68" s="1377"/>
      <c r="Q68" s="1377"/>
      <c r="R68" s="1375"/>
    </row>
    <row r="69" spans="2:18" s="1370" customFormat="1" ht="18.75">
      <c r="B69" s="1374"/>
      <c r="C69" s="1376"/>
      <c r="D69" s="1381" t="s">
        <v>2851</v>
      </c>
      <c r="E69" s="849"/>
      <c r="F69" s="849"/>
      <c r="G69" s="849"/>
      <c r="I69" s="1376"/>
      <c r="J69" s="1377"/>
      <c r="K69" s="1377"/>
      <c r="L69" s="1377"/>
      <c r="M69" s="1377"/>
      <c r="N69" s="1377"/>
      <c r="O69" s="1377"/>
      <c r="P69" s="1377"/>
      <c r="Q69" s="1377"/>
      <c r="R69" s="1375"/>
    </row>
    <row r="70" spans="2:18" s="1370" customFormat="1">
      <c r="B70" s="1374"/>
      <c r="C70" s="1119" t="s">
        <v>718</v>
      </c>
      <c r="D70" s="1382" t="str">
        <f>IF('F1'!AP37="","0",YEAR('F1'!AP37))</f>
        <v>0</v>
      </c>
      <c r="E70" s="1121">
        <f t="shared" ref="E70:P70" si="20">D70+1</f>
        <v>1</v>
      </c>
      <c r="F70" s="1121">
        <f t="shared" si="20"/>
        <v>2</v>
      </c>
      <c r="G70" s="1121">
        <f t="shared" si="20"/>
        <v>3</v>
      </c>
      <c r="H70" s="1121">
        <f t="shared" si="20"/>
        <v>4</v>
      </c>
      <c r="I70" s="1121">
        <f t="shared" si="20"/>
        <v>5</v>
      </c>
      <c r="J70" s="1121">
        <f t="shared" si="20"/>
        <v>6</v>
      </c>
      <c r="K70" s="1121">
        <f t="shared" si="20"/>
        <v>7</v>
      </c>
      <c r="L70" s="1121">
        <f t="shared" si="20"/>
        <v>8</v>
      </c>
      <c r="M70" s="1121">
        <f t="shared" si="20"/>
        <v>9</v>
      </c>
      <c r="N70" s="1121">
        <f t="shared" si="20"/>
        <v>10</v>
      </c>
      <c r="O70" s="1121">
        <f t="shared" si="20"/>
        <v>11</v>
      </c>
      <c r="P70" s="1121">
        <f t="shared" si="20"/>
        <v>12</v>
      </c>
      <c r="Q70" s="1377"/>
      <c r="R70" s="1375"/>
    </row>
    <row r="71" spans="2:18" s="1370" customFormat="1">
      <c r="B71" s="1374"/>
      <c r="C71" s="939" t="s">
        <v>843</v>
      </c>
      <c r="D71" s="1426">
        <f>'F14'!D6</f>
        <v>0</v>
      </c>
      <c r="E71" s="1427">
        <f>'F14'!E6</f>
        <v>0</v>
      </c>
      <c r="F71" s="1427">
        <f>'F14'!F6</f>
        <v>0</v>
      </c>
      <c r="G71" s="1427">
        <f>'F14'!G6</f>
        <v>0</v>
      </c>
      <c r="H71" s="1427">
        <f>'F14'!H6</f>
        <v>0</v>
      </c>
      <c r="I71" s="1427">
        <f>'F14'!I6</f>
        <v>0</v>
      </c>
      <c r="J71" s="1427">
        <f>'F14'!J6</f>
        <v>0</v>
      </c>
      <c r="K71" s="1427">
        <f>'F14'!K6</f>
        <v>0</v>
      </c>
      <c r="L71" s="1427">
        <f>'F14'!L6</f>
        <v>0</v>
      </c>
      <c r="M71" s="1427">
        <f>'F14'!M6</f>
        <v>0</v>
      </c>
      <c r="N71" s="1427">
        <f>'F14'!N6</f>
        <v>0</v>
      </c>
      <c r="O71" s="1427">
        <f>'F14'!O6</f>
        <v>0</v>
      </c>
      <c r="P71" s="1387">
        <f>'F14'!P6</f>
        <v>0</v>
      </c>
      <c r="Q71" s="1377"/>
      <c r="R71" s="1375"/>
    </row>
    <row r="72" spans="2:18" s="1370" customFormat="1">
      <c r="B72" s="1374"/>
      <c r="C72" s="1347" t="s">
        <v>844</v>
      </c>
      <c r="D72" s="1433">
        <f>'F14'!D7</f>
        <v>0</v>
      </c>
      <c r="E72" s="1434">
        <f>'F14'!E7</f>
        <v>0</v>
      </c>
      <c r="F72" s="1434">
        <f>'F14'!F7</f>
        <v>0</v>
      </c>
      <c r="G72" s="1434">
        <f>'F14'!G7</f>
        <v>0</v>
      </c>
      <c r="H72" s="1434">
        <f>'F14'!H7</f>
        <v>0</v>
      </c>
      <c r="I72" s="1434">
        <f>'F14'!I7</f>
        <v>0</v>
      </c>
      <c r="J72" s="1434">
        <f>'F14'!J7</f>
        <v>0</v>
      </c>
      <c r="K72" s="1434">
        <f>'F14'!K7</f>
        <v>0</v>
      </c>
      <c r="L72" s="1434">
        <f>'F14'!L7</f>
        <v>0</v>
      </c>
      <c r="M72" s="1434">
        <f>'F14'!M7</f>
        <v>0</v>
      </c>
      <c r="N72" s="1434">
        <f>'F14'!N7</f>
        <v>0</v>
      </c>
      <c r="O72" s="1434">
        <f>'F14'!O7</f>
        <v>0</v>
      </c>
      <c r="P72" s="1435">
        <f>'F14'!P7</f>
        <v>0</v>
      </c>
      <c r="Q72" s="1377"/>
      <c r="R72" s="1375"/>
    </row>
    <row r="73" spans="2:18" s="1370" customFormat="1">
      <c r="B73" s="1374"/>
      <c r="C73" s="1347" t="s">
        <v>845</v>
      </c>
      <c r="D73" s="1433">
        <f>'F14'!D8</f>
        <v>0</v>
      </c>
      <c r="E73" s="1434">
        <f>'F14'!E8</f>
        <v>0</v>
      </c>
      <c r="F73" s="1434">
        <f>'F14'!F8</f>
        <v>0</v>
      </c>
      <c r="G73" s="1434">
        <f>'F14'!G8</f>
        <v>0</v>
      </c>
      <c r="H73" s="1434">
        <f>'F14'!H8</f>
        <v>0</v>
      </c>
      <c r="I73" s="1434">
        <f>'F14'!I8</f>
        <v>0</v>
      </c>
      <c r="J73" s="1434">
        <f>'F14'!J8</f>
        <v>0</v>
      </c>
      <c r="K73" s="1434">
        <f>'F14'!K8</f>
        <v>0</v>
      </c>
      <c r="L73" s="1434">
        <f>'F14'!L8</f>
        <v>0</v>
      </c>
      <c r="M73" s="1434">
        <f>'F14'!M8</f>
        <v>0</v>
      </c>
      <c r="N73" s="1434">
        <f>'F14'!N8</f>
        <v>0</v>
      </c>
      <c r="O73" s="1434">
        <f>'F14'!O8</f>
        <v>0</v>
      </c>
      <c r="P73" s="1435">
        <f>'F14'!P8</f>
        <v>0</v>
      </c>
      <c r="Q73" s="1377"/>
      <c r="R73" s="1375"/>
    </row>
    <row r="74" spans="2:18" s="1370" customFormat="1">
      <c r="B74" s="1374"/>
      <c r="C74" s="1347" t="s">
        <v>846</v>
      </c>
      <c r="D74" s="1433">
        <f>'F14'!D9</f>
        <v>0</v>
      </c>
      <c r="E74" s="1434">
        <f>'F14'!E9</f>
        <v>0</v>
      </c>
      <c r="F74" s="1434">
        <f>'F14'!F9</f>
        <v>0</v>
      </c>
      <c r="G74" s="1434">
        <f>'F14'!G9</f>
        <v>0</v>
      </c>
      <c r="H74" s="1434">
        <f>'F14'!H9</f>
        <v>0</v>
      </c>
      <c r="I74" s="1434">
        <f>'F14'!I9</f>
        <v>0</v>
      </c>
      <c r="J74" s="1434">
        <f>'F14'!J9</f>
        <v>0</v>
      </c>
      <c r="K74" s="1434">
        <f>'F14'!K9</f>
        <v>0</v>
      </c>
      <c r="L74" s="1434">
        <f>'F14'!L9</f>
        <v>0</v>
      </c>
      <c r="M74" s="1434">
        <f>'F14'!M9</f>
        <v>0</v>
      </c>
      <c r="N74" s="1434">
        <f>'F14'!N9</f>
        <v>0</v>
      </c>
      <c r="O74" s="1434">
        <f>'F14'!O9</f>
        <v>0</v>
      </c>
      <c r="P74" s="1435">
        <f>'F14'!P9</f>
        <v>0</v>
      </c>
      <c r="Q74" s="1377"/>
      <c r="R74" s="1375"/>
    </row>
    <row r="75" spans="2:18" s="1370" customFormat="1">
      <c r="B75" s="1374"/>
      <c r="C75" s="1436" t="s">
        <v>3755</v>
      </c>
      <c r="D75" s="1433">
        <f>'F14'!D10</f>
        <v>0</v>
      </c>
      <c r="E75" s="1434">
        <f>'F14'!E10</f>
        <v>0</v>
      </c>
      <c r="F75" s="1434">
        <f>'F14'!F10</f>
        <v>0</v>
      </c>
      <c r="G75" s="1434">
        <f>'F14'!G10</f>
        <v>0</v>
      </c>
      <c r="H75" s="1434">
        <f>'F14'!H10</f>
        <v>0</v>
      </c>
      <c r="I75" s="1434">
        <f>'F14'!I10</f>
        <v>0</v>
      </c>
      <c r="J75" s="1434">
        <f>'F14'!J10</f>
        <v>0</v>
      </c>
      <c r="K75" s="1434">
        <f>'F14'!K10</f>
        <v>0</v>
      </c>
      <c r="L75" s="1434">
        <f>'F14'!L10</f>
        <v>0</v>
      </c>
      <c r="M75" s="1434">
        <f>'F14'!M10</f>
        <v>0</v>
      </c>
      <c r="N75" s="1434">
        <f>'F14'!N10</f>
        <v>0</v>
      </c>
      <c r="O75" s="1434">
        <f>'F14'!O10</f>
        <v>0</v>
      </c>
      <c r="P75" s="1435">
        <f>'F14'!P10</f>
        <v>0</v>
      </c>
      <c r="Q75" s="1377"/>
      <c r="R75" s="1375"/>
    </row>
    <row r="76" spans="2:18" s="1370" customFormat="1">
      <c r="B76" s="1374"/>
      <c r="C76" s="1392" t="s">
        <v>3756</v>
      </c>
      <c r="D76" s="1433">
        <f>'F14'!D11</f>
        <v>0</v>
      </c>
      <c r="E76" s="1434">
        <f>'F14'!E11</f>
        <v>0</v>
      </c>
      <c r="F76" s="1434">
        <f>'F14'!F11</f>
        <v>0</v>
      </c>
      <c r="G76" s="1434">
        <f>'F14'!G11</f>
        <v>0</v>
      </c>
      <c r="H76" s="1434">
        <f>'F14'!H11</f>
        <v>0</v>
      </c>
      <c r="I76" s="1434">
        <f>'F14'!I11</f>
        <v>0</v>
      </c>
      <c r="J76" s="1434">
        <f>'F14'!J11</f>
        <v>0</v>
      </c>
      <c r="K76" s="1434">
        <f>'F14'!K11</f>
        <v>0</v>
      </c>
      <c r="L76" s="1434">
        <f>'F14'!L11</f>
        <v>0</v>
      </c>
      <c r="M76" s="1434">
        <f>'F14'!M11</f>
        <v>0</v>
      </c>
      <c r="N76" s="1434">
        <f>'F14'!N11</f>
        <v>0</v>
      </c>
      <c r="O76" s="1434">
        <f>'F14'!O11</f>
        <v>0</v>
      </c>
      <c r="P76" s="1435">
        <f>'F14'!P11</f>
        <v>0</v>
      </c>
      <c r="Q76" s="1377"/>
      <c r="R76" s="1375"/>
    </row>
    <row r="77" spans="2:18" s="1370" customFormat="1">
      <c r="B77" s="1374"/>
      <c r="C77" s="1392" t="s">
        <v>3757</v>
      </c>
      <c r="D77" s="1433">
        <f>'F14'!D12</f>
        <v>0</v>
      </c>
      <c r="E77" s="1434">
        <f>'F14'!E12</f>
        <v>0</v>
      </c>
      <c r="F77" s="1434">
        <f>'F14'!F12</f>
        <v>0</v>
      </c>
      <c r="G77" s="1434">
        <f>'F14'!G12</f>
        <v>0</v>
      </c>
      <c r="H77" s="1434">
        <f>'F14'!H12</f>
        <v>0</v>
      </c>
      <c r="I77" s="1434">
        <f>'F14'!I12</f>
        <v>0</v>
      </c>
      <c r="J77" s="1434">
        <f>'F14'!J12</f>
        <v>0</v>
      </c>
      <c r="K77" s="1434">
        <f>'F14'!K12</f>
        <v>0</v>
      </c>
      <c r="L77" s="1434">
        <f>'F14'!L12</f>
        <v>0</v>
      </c>
      <c r="M77" s="1434">
        <f>'F14'!M12</f>
        <v>0</v>
      </c>
      <c r="N77" s="1434">
        <f>'F14'!N12</f>
        <v>0</v>
      </c>
      <c r="O77" s="1434">
        <f>'F14'!O12</f>
        <v>0</v>
      </c>
      <c r="P77" s="1435">
        <f>'F14'!P12</f>
        <v>0</v>
      </c>
      <c r="Q77" s="1377"/>
      <c r="R77" s="1375"/>
    </row>
    <row r="78" spans="2:18" s="1370" customFormat="1">
      <c r="B78" s="1374"/>
      <c r="C78" s="936" t="s">
        <v>3758</v>
      </c>
      <c r="D78" s="1433">
        <f>'F14'!D13</f>
        <v>0</v>
      </c>
      <c r="E78" s="1434">
        <f>'F14'!E13</f>
        <v>0</v>
      </c>
      <c r="F78" s="1434">
        <f>'F14'!F13</f>
        <v>0</v>
      </c>
      <c r="G78" s="1434">
        <f>'F14'!G13</f>
        <v>0</v>
      </c>
      <c r="H78" s="1434">
        <f>'F14'!H13</f>
        <v>0</v>
      </c>
      <c r="I78" s="1434">
        <f>'F14'!I13</f>
        <v>0</v>
      </c>
      <c r="J78" s="1434">
        <f>'F14'!J13</f>
        <v>0</v>
      </c>
      <c r="K78" s="1434">
        <f>'F14'!K13</f>
        <v>0</v>
      </c>
      <c r="L78" s="1434">
        <f>'F14'!L13</f>
        <v>0</v>
      </c>
      <c r="M78" s="1434">
        <f>'F14'!M13</f>
        <v>0</v>
      </c>
      <c r="N78" s="1434">
        <f>'F14'!N13</f>
        <v>0</v>
      </c>
      <c r="O78" s="1434">
        <f>'F14'!O13</f>
        <v>0</v>
      </c>
      <c r="P78" s="1435">
        <f>'F14'!P13</f>
        <v>0</v>
      </c>
      <c r="Q78" s="1377"/>
      <c r="R78" s="1375"/>
    </row>
    <row r="79" spans="2:18" s="1370" customFormat="1">
      <c r="B79" s="1374"/>
      <c r="C79" s="936" t="s">
        <v>3759</v>
      </c>
      <c r="D79" s="1433">
        <f>'F14'!D14</f>
        <v>0</v>
      </c>
      <c r="E79" s="1434">
        <f>'F14'!E14</f>
        <v>0</v>
      </c>
      <c r="F79" s="1434">
        <f>'F14'!F14</f>
        <v>0</v>
      </c>
      <c r="G79" s="1434">
        <f>'F14'!G14</f>
        <v>0</v>
      </c>
      <c r="H79" s="1434">
        <f>'F14'!H14</f>
        <v>0</v>
      </c>
      <c r="I79" s="1434">
        <f>'F14'!I14</f>
        <v>0</v>
      </c>
      <c r="J79" s="1434">
        <f>'F14'!J14</f>
        <v>0</v>
      </c>
      <c r="K79" s="1434">
        <f>'F14'!K14</f>
        <v>0</v>
      </c>
      <c r="L79" s="1434">
        <f>'F14'!L14</f>
        <v>0</v>
      </c>
      <c r="M79" s="1434">
        <f>'F14'!M14</f>
        <v>0</v>
      </c>
      <c r="N79" s="1434">
        <f>'F14'!N14</f>
        <v>0</v>
      </c>
      <c r="O79" s="1434">
        <f>'F14'!O14</f>
        <v>0</v>
      </c>
      <c r="P79" s="1435">
        <f>'F14'!P14</f>
        <v>0</v>
      </c>
      <c r="Q79" s="1377"/>
      <c r="R79" s="1375"/>
    </row>
    <row r="80" spans="2:18" s="1370" customFormat="1">
      <c r="B80" s="1374"/>
      <c r="C80" s="1392" t="s">
        <v>1364</v>
      </c>
      <c r="D80" s="1433">
        <f>'F14'!D15</f>
        <v>0</v>
      </c>
      <c r="E80" s="1434">
        <f>'F14'!E15</f>
        <v>0</v>
      </c>
      <c r="F80" s="1434">
        <f>'F14'!F15</f>
        <v>0</v>
      </c>
      <c r="G80" s="1434">
        <f>'F14'!G15</f>
        <v>0</v>
      </c>
      <c r="H80" s="1434">
        <f>'F14'!H15</f>
        <v>0</v>
      </c>
      <c r="I80" s="1434">
        <f>'F14'!I15</f>
        <v>0</v>
      </c>
      <c r="J80" s="1434">
        <f>'F14'!J15</f>
        <v>0</v>
      </c>
      <c r="K80" s="1434">
        <f>'F14'!K15</f>
        <v>0</v>
      </c>
      <c r="L80" s="1434">
        <f>'F14'!L15</f>
        <v>0</v>
      </c>
      <c r="M80" s="1434">
        <f>'F14'!M15</f>
        <v>0</v>
      </c>
      <c r="N80" s="1434">
        <f>'F14'!N15</f>
        <v>0</v>
      </c>
      <c r="O80" s="1434">
        <f>'F14'!O15</f>
        <v>0</v>
      </c>
      <c r="P80" s="1435">
        <f>'F14'!P15</f>
        <v>0</v>
      </c>
      <c r="Q80" s="1377"/>
      <c r="R80" s="1375"/>
    </row>
    <row r="81" spans="2:18" s="1370" customFormat="1">
      <c r="B81" s="1374"/>
      <c r="C81" s="1392" t="s">
        <v>1365</v>
      </c>
      <c r="D81" s="1433">
        <f>'F14'!D16</f>
        <v>0</v>
      </c>
      <c r="E81" s="1434">
        <f>'F14'!E16</f>
        <v>0</v>
      </c>
      <c r="F81" s="1434">
        <f>'F14'!F16</f>
        <v>0</v>
      </c>
      <c r="G81" s="1434">
        <f>'F14'!G16</f>
        <v>0</v>
      </c>
      <c r="H81" s="1434">
        <f>'F14'!H16</f>
        <v>0</v>
      </c>
      <c r="I81" s="1434">
        <f>'F14'!I16</f>
        <v>0</v>
      </c>
      <c r="J81" s="1434">
        <f>'F14'!J16</f>
        <v>0</v>
      </c>
      <c r="K81" s="1434">
        <f>'F14'!K16</f>
        <v>0</v>
      </c>
      <c r="L81" s="1434">
        <f>'F14'!L16</f>
        <v>0</v>
      </c>
      <c r="M81" s="1434">
        <f>'F14'!M16</f>
        <v>0</v>
      </c>
      <c r="N81" s="1434">
        <f>'F14'!N16</f>
        <v>0</v>
      </c>
      <c r="O81" s="1434">
        <f>'F14'!O16</f>
        <v>0</v>
      </c>
      <c r="P81" s="1435">
        <f>'F14'!P16</f>
        <v>0</v>
      </c>
      <c r="Q81" s="1377"/>
      <c r="R81" s="1375"/>
    </row>
    <row r="82" spans="2:18" s="1370" customFormat="1">
      <c r="B82" s="1374"/>
      <c r="C82" s="1392" t="s">
        <v>1366</v>
      </c>
      <c r="D82" s="1433">
        <f>'F14'!D17</f>
        <v>0</v>
      </c>
      <c r="E82" s="1434">
        <f>'F14'!E17</f>
        <v>0</v>
      </c>
      <c r="F82" s="1434">
        <f>'F14'!F17</f>
        <v>0</v>
      </c>
      <c r="G82" s="1434">
        <f>'F14'!G17</f>
        <v>0</v>
      </c>
      <c r="H82" s="1434">
        <f>'F14'!H17</f>
        <v>0</v>
      </c>
      <c r="I82" s="1434">
        <f>'F14'!I17</f>
        <v>0</v>
      </c>
      <c r="J82" s="1434">
        <f>'F14'!J17</f>
        <v>0</v>
      </c>
      <c r="K82" s="1434">
        <f>'F14'!K17</f>
        <v>0</v>
      </c>
      <c r="L82" s="1434">
        <f>'F14'!L17</f>
        <v>0</v>
      </c>
      <c r="M82" s="1434">
        <f>'F14'!M17</f>
        <v>0</v>
      </c>
      <c r="N82" s="1434">
        <f>'F14'!N17</f>
        <v>0</v>
      </c>
      <c r="O82" s="1434">
        <f>'F14'!O17</f>
        <v>0</v>
      </c>
      <c r="P82" s="1435">
        <f>'F14'!P17</f>
        <v>0</v>
      </c>
      <c r="Q82" s="1377"/>
      <c r="R82" s="1375"/>
    </row>
    <row r="83" spans="2:18" s="1370" customFormat="1">
      <c r="B83" s="1374"/>
      <c r="C83" s="1392" t="s">
        <v>6238</v>
      </c>
      <c r="D83" s="1433"/>
      <c r="E83" s="1434"/>
      <c r="F83" s="1434"/>
      <c r="G83" s="1434"/>
      <c r="H83" s="1434"/>
      <c r="I83" s="1434"/>
      <c r="J83" s="1434"/>
      <c r="K83" s="1434"/>
      <c r="L83" s="1434"/>
      <c r="M83" s="1434"/>
      <c r="N83" s="1434"/>
      <c r="O83" s="1434"/>
      <c r="P83" s="1435"/>
      <c r="Q83" s="1377"/>
      <c r="R83" s="1375"/>
    </row>
    <row r="84" spans="2:18" s="1370" customFormat="1">
      <c r="B84" s="1374"/>
      <c r="C84" s="1392" t="s">
        <v>1367</v>
      </c>
      <c r="D84" s="1433">
        <f>'F14'!D19</f>
        <v>0</v>
      </c>
      <c r="E84" s="1434">
        <f>'F14'!E19</f>
        <v>0</v>
      </c>
      <c r="F84" s="1434">
        <f>'F14'!F19</f>
        <v>0</v>
      </c>
      <c r="G84" s="1434">
        <f>'F14'!G19</f>
        <v>0</v>
      </c>
      <c r="H84" s="1434">
        <f>'F14'!H19</f>
        <v>0</v>
      </c>
      <c r="I84" s="1434">
        <f>'F14'!I19</f>
        <v>0</v>
      </c>
      <c r="J84" s="1434">
        <f>'F14'!J19</f>
        <v>0</v>
      </c>
      <c r="K84" s="1434">
        <f>'F14'!K19</f>
        <v>0</v>
      </c>
      <c r="L84" s="1434">
        <f>'F14'!L19</f>
        <v>0</v>
      </c>
      <c r="M84" s="1434">
        <f>'F14'!M19</f>
        <v>0</v>
      </c>
      <c r="N84" s="1434">
        <f>'F14'!N19</f>
        <v>0</v>
      </c>
      <c r="O84" s="1434">
        <f>'F14'!O19</f>
        <v>0</v>
      </c>
      <c r="P84" s="1435">
        <f>'F14'!P19</f>
        <v>0</v>
      </c>
      <c r="Q84" s="1377"/>
      <c r="R84" s="1375"/>
    </row>
    <row r="85" spans="2:18" s="1370" customFormat="1">
      <c r="B85" s="1374"/>
      <c r="C85" s="1436" t="s">
        <v>1368</v>
      </c>
      <c r="D85" s="1415">
        <f>SUM(D86:D87)</f>
        <v>0</v>
      </c>
      <c r="E85" s="1398">
        <f t="shared" ref="E85:P85" si="21">SUM(E86:E87)</f>
        <v>0</v>
      </c>
      <c r="F85" s="1398">
        <f t="shared" si="21"/>
        <v>0</v>
      </c>
      <c r="G85" s="1398">
        <f t="shared" si="21"/>
        <v>0</v>
      </c>
      <c r="H85" s="1398">
        <f t="shared" si="21"/>
        <v>0</v>
      </c>
      <c r="I85" s="1398">
        <f t="shared" si="21"/>
        <v>0</v>
      </c>
      <c r="J85" s="1398">
        <f t="shared" si="21"/>
        <v>0</v>
      </c>
      <c r="K85" s="1398">
        <f t="shared" si="21"/>
        <v>0</v>
      </c>
      <c r="L85" s="1398">
        <f t="shared" si="21"/>
        <v>0</v>
      </c>
      <c r="M85" s="1398">
        <f t="shared" si="21"/>
        <v>0</v>
      </c>
      <c r="N85" s="1398">
        <f t="shared" si="21"/>
        <v>0</v>
      </c>
      <c r="O85" s="1398">
        <f t="shared" si="21"/>
        <v>0</v>
      </c>
      <c r="P85" s="1409">
        <f t="shared" si="21"/>
        <v>0</v>
      </c>
      <c r="Q85" s="1377"/>
      <c r="R85" s="1375"/>
    </row>
    <row r="86" spans="2:18" s="1370" customFormat="1">
      <c r="B86" s="1374"/>
      <c r="C86" s="1229" t="s">
        <v>5245</v>
      </c>
      <c r="D86" s="1437">
        <f>'F14'!D21</f>
        <v>0</v>
      </c>
      <c r="E86" s="1438">
        <f>'F14'!E21</f>
        <v>0</v>
      </c>
      <c r="F86" s="1438">
        <f>'F14'!F21</f>
        <v>0</v>
      </c>
      <c r="G86" s="1438">
        <f>'F14'!G21</f>
        <v>0</v>
      </c>
      <c r="H86" s="1438">
        <f>'F14'!H21</f>
        <v>0</v>
      </c>
      <c r="I86" s="1438">
        <f>'F14'!I21</f>
        <v>0</v>
      </c>
      <c r="J86" s="1438">
        <f>'F14'!J21</f>
        <v>0</v>
      </c>
      <c r="K86" s="1438">
        <f>'F14'!K21</f>
        <v>0</v>
      </c>
      <c r="L86" s="1438">
        <f>'F14'!L21</f>
        <v>0</v>
      </c>
      <c r="M86" s="1438">
        <f>'F14'!M21</f>
        <v>0</v>
      </c>
      <c r="N86" s="1438">
        <f>'F14'!N21</f>
        <v>0</v>
      </c>
      <c r="O86" s="1438">
        <f>'F14'!O21</f>
        <v>0</v>
      </c>
      <c r="P86" s="1439">
        <f>'F14'!P21</f>
        <v>0</v>
      </c>
      <c r="Q86" s="1377"/>
      <c r="R86" s="1375"/>
    </row>
    <row r="87" spans="2:18" s="1370" customFormat="1">
      <c r="B87" s="1374"/>
      <c r="C87" s="1229" t="s">
        <v>715</v>
      </c>
      <c r="D87" s="1440">
        <f>'F14'!D22</f>
        <v>0</v>
      </c>
      <c r="E87" s="1441">
        <f>'F14'!E22</f>
        <v>0</v>
      </c>
      <c r="F87" s="1441">
        <f>'F14'!F22</f>
        <v>0</v>
      </c>
      <c r="G87" s="1441">
        <f>'F14'!G22</f>
        <v>0</v>
      </c>
      <c r="H87" s="1441">
        <f>'F14'!H22</f>
        <v>0</v>
      </c>
      <c r="I87" s="1441">
        <f>'F14'!I22</f>
        <v>0</v>
      </c>
      <c r="J87" s="1441">
        <f>'F14'!J22</f>
        <v>0</v>
      </c>
      <c r="K87" s="1441">
        <f>'F14'!K22</f>
        <v>0</v>
      </c>
      <c r="L87" s="1441">
        <f>'F14'!L22</f>
        <v>0</v>
      </c>
      <c r="M87" s="1441">
        <f>'F14'!M22</f>
        <v>0</v>
      </c>
      <c r="N87" s="1441">
        <f>'F14'!N22</f>
        <v>0</v>
      </c>
      <c r="O87" s="1441">
        <f>'F14'!O22</f>
        <v>0</v>
      </c>
      <c r="P87" s="1442">
        <f>'F14'!P22</f>
        <v>0</v>
      </c>
      <c r="Q87" s="1377"/>
      <c r="R87" s="1375"/>
    </row>
    <row r="88" spans="2:18" s="1370" customFormat="1">
      <c r="B88" s="1374"/>
      <c r="C88" s="938" t="s">
        <v>1369</v>
      </c>
      <c r="D88" s="1415">
        <f t="shared" ref="D88:O88" si="22">SUM(D89:D90)</f>
        <v>0</v>
      </c>
      <c r="E88" s="1416">
        <f t="shared" si="22"/>
        <v>0</v>
      </c>
      <c r="F88" s="1416">
        <f t="shared" si="22"/>
        <v>0</v>
      </c>
      <c r="G88" s="1416">
        <f t="shared" si="22"/>
        <v>0</v>
      </c>
      <c r="H88" s="1416">
        <f t="shared" si="22"/>
        <v>0</v>
      </c>
      <c r="I88" s="1416">
        <f t="shared" si="22"/>
        <v>0</v>
      </c>
      <c r="J88" s="1416">
        <f t="shared" si="22"/>
        <v>0</v>
      </c>
      <c r="K88" s="1416">
        <f t="shared" si="22"/>
        <v>0</v>
      </c>
      <c r="L88" s="1416">
        <f t="shared" si="22"/>
        <v>0</v>
      </c>
      <c r="M88" s="1416">
        <f t="shared" si="22"/>
        <v>0</v>
      </c>
      <c r="N88" s="1416">
        <f t="shared" si="22"/>
        <v>0</v>
      </c>
      <c r="O88" s="1416">
        <f t="shared" si="22"/>
        <v>0</v>
      </c>
      <c r="P88" s="1417">
        <f>SUM(P89:P90)</f>
        <v>0</v>
      </c>
      <c r="Q88" s="1377"/>
      <c r="R88" s="1375"/>
    </row>
    <row r="89" spans="2:18" s="1370" customFormat="1">
      <c r="B89" s="1374"/>
      <c r="C89" s="1229" t="s">
        <v>5246</v>
      </c>
      <c r="D89" s="1437">
        <f>'F14'!D24</f>
        <v>0</v>
      </c>
      <c r="E89" s="1438">
        <f>'F14'!E24</f>
        <v>0</v>
      </c>
      <c r="F89" s="1438">
        <f>'F14'!F24</f>
        <v>0</v>
      </c>
      <c r="G89" s="1438">
        <f>'F14'!G24</f>
        <v>0</v>
      </c>
      <c r="H89" s="1438">
        <f>'F14'!H24</f>
        <v>0</v>
      </c>
      <c r="I89" s="1438">
        <f>'F14'!I24</f>
        <v>0</v>
      </c>
      <c r="J89" s="1438">
        <f>'F14'!J24</f>
        <v>0</v>
      </c>
      <c r="K89" s="1438">
        <f>'F14'!K24</f>
        <v>0</v>
      </c>
      <c r="L89" s="1438">
        <f>'F14'!L24</f>
        <v>0</v>
      </c>
      <c r="M89" s="1438">
        <f>'F14'!M24</f>
        <v>0</v>
      </c>
      <c r="N89" s="1438">
        <f>'F14'!N24</f>
        <v>0</v>
      </c>
      <c r="O89" s="1438">
        <f>'F14'!O24</f>
        <v>0</v>
      </c>
      <c r="P89" s="1439">
        <f>'F14'!P24</f>
        <v>0</v>
      </c>
      <c r="Q89" s="1377"/>
      <c r="R89" s="1375"/>
    </row>
    <row r="90" spans="2:18" s="1370" customFormat="1">
      <c r="B90" s="1374"/>
      <c r="C90" s="1230" t="s">
        <v>715</v>
      </c>
      <c r="D90" s="1440">
        <f>'F14'!D25</f>
        <v>0</v>
      </c>
      <c r="E90" s="1441">
        <f>'F14'!E25</f>
        <v>0</v>
      </c>
      <c r="F90" s="1441">
        <f>'F14'!F25</f>
        <v>0</v>
      </c>
      <c r="G90" s="1441">
        <f>'F14'!G25</f>
        <v>0</v>
      </c>
      <c r="H90" s="1441">
        <f>'F14'!H25</f>
        <v>0</v>
      </c>
      <c r="I90" s="1441">
        <f>'F14'!I25</f>
        <v>0</v>
      </c>
      <c r="J90" s="1441">
        <f>'F14'!J25</f>
        <v>0</v>
      </c>
      <c r="K90" s="1441">
        <f>'F14'!K25</f>
        <v>0</v>
      </c>
      <c r="L90" s="1441">
        <f>'F14'!L25</f>
        <v>0</v>
      </c>
      <c r="M90" s="1441">
        <f>'F14'!M25</f>
        <v>0</v>
      </c>
      <c r="N90" s="1441">
        <f>'F14'!N25</f>
        <v>0</v>
      </c>
      <c r="O90" s="1441">
        <f>'F14'!O25</f>
        <v>0</v>
      </c>
      <c r="P90" s="1442">
        <f>'F14'!P25</f>
        <v>0</v>
      </c>
      <c r="Q90" s="1377"/>
      <c r="R90" s="1375"/>
    </row>
    <row r="91" spans="2:18" s="1370" customFormat="1">
      <c r="B91" s="1374"/>
      <c r="C91" s="1122" t="s">
        <v>1370</v>
      </c>
      <c r="D91" s="1415">
        <f>SUM(D71:D75)-SUM(D76:D83)+D84+D85-D88</f>
        <v>0</v>
      </c>
      <c r="E91" s="1416">
        <f t="shared" ref="E91:P91" si="23">SUM(E71:E75)-SUM(E76:E83)+E84+E85-E88</f>
        <v>0</v>
      </c>
      <c r="F91" s="1416">
        <f t="shared" si="23"/>
        <v>0</v>
      </c>
      <c r="G91" s="1416">
        <f t="shared" si="23"/>
        <v>0</v>
      </c>
      <c r="H91" s="1416">
        <f t="shared" si="23"/>
        <v>0</v>
      </c>
      <c r="I91" s="1416">
        <f t="shared" si="23"/>
        <v>0</v>
      </c>
      <c r="J91" s="1416">
        <f t="shared" si="23"/>
        <v>0</v>
      </c>
      <c r="K91" s="1416">
        <f t="shared" si="23"/>
        <v>0</v>
      </c>
      <c r="L91" s="1416">
        <f t="shared" si="23"/>
        <v>0</v>
      </c>
      <c r="M91" s="1416">
        <f t="shared" si="23"/>
        <v>0</v>
      </c>
      <c r="N91" s="1416">
        <f t="shared" si="23"/>
        <v>0</v>
      </c>
      <c r="O91" s="1416">
        <f t="shared" si="23"/>
        <v>0</v>
      </c>
      <c r="P91" s="1417">
        <f t="shared" si="23"/>
        <v>0</v>
      </c>
      <c r="Q91" s="1377"/>
      <c r="R91" s="1375"/>
    </row>
    <row r="92" spans="2:18" s="1370" customFormat="1">
      <c r="B92" s="1374"/>
      <c r="C92" s="939" t="s">
        <v>1371</v>
      </c>
      <c r="D92" s="1437">
        <f>'F14'!D27</f>
        <v>0</v>
      </c>
      <c r="E92" s="1438">
        <f>'F14'!E27</f>
        <v>0</v>
      </c>
      <c r="F92" s="1438">
        <f>'F14'!F27</f>
        <v>0</v>
      </c>
      <c r="G92" s="1438">
        <f>'F14'!G27</f>
        <v>0</v>
      </c>
      <c r="H92" s="1438">
        <f>'F14'!H27</f>
        <v>0</v>
      </c>
      <c r="I92" s="1438">
        <f>'F14'!I27</f>
        <v>0</v>
      </c>
      <c r="J92" s="1438">
        <f>'F14'!J27</f>
        <v>0</v>
      </c>
      <c r="K92" s="1438">
        <f>'F14'!K27</f>
        <v>0</v>
      </c>
      <c r="L92" s="1438">
        <f>'F14'!L27</f>
        <v>0</v>
      </c>
      <c r="M92" s="1438">
        <f>'F14'!M27</f>
        <v>0</v>
      </c>
      <c r="N92" s="1438">
        <f>'F14'!N27</f>
        <v>0</v>
      </c>
      <c r="O92" s="1438">
        <f>'F14'!O27</f>
        <v>0</v>
      </c>
      <c r="P92" s="1439">
        <f>'F14'!P27</f>
        <v>0</v>
      </c>
      <c r="Q92" s="1377"/>
      <c r="R92" s="1375"/>
    </row>
    <row r="93" spans="2:18" s="1370" customFormat="1">
      <c r="B93" s="1374"/>
      <c r="C93" s="1443" t="s">
        <v>1372</v>
      </c>
      <c r="D93" s="1440">
        <f>'F14'!D28</f>
        <v>0</v>
      </c>
      <c r="E93" s="1441">
        <f>'F14'!E28</f>
        <v>0</v>
      </c>
      <c r="F93" s="1441">
        <f>'F14'!F28</f>
        <v>0</v>
      </c>
      <c r="G93" s="1441">
        <f>'F14'!G28</f>
        <v>0</v>
      </c>
      <c r="H93" s="1441">
        <f>'F14'!H28</f>
        <v>0</v>
      </c>
      <c r="I93" s="1441">
        <f>'F14'!I28</f>
        <v>0</v>
      </c>
      <c r="J93" s="1441">
        <f>'F14'!J28</f>
        <v>0</v>
      </c>
      <c r="K93" s="1441">
        <f>'F14'!K28</f>
        <v>0</v>
      </c>
      <c r="L93" s="1441">
        <f>'F14'!L28</f>
        <v>0</v>
      </c>
      <c r="M93" s="1441">
        <f>'F14'!M28</f>
        <v>0</v>
      </c>
      <c r="N93" s="1441">
        <f>'F14'!N28</f>
        <v>0</v>
      </c>
      <c r="O93" s="1441">
        <f>'F14'!O28</f>
        <v>0</v>
      </c>
      <c r="P93" s="1442">
        <f>'F14'!P28</f>
        <v>0</v>
      </c>
      <c r="Q93" s="1377"/>
      <c r="R93" s="1375"/>
    </row>
    <row r="94" spans="2:18" s="1370" customFormat="1">
      <c r="B94" s="1374"/>
      <c r="C94" s="1444" t="s">
        <v>1373</v>
      </c>
      <c r="D94" s="1415">
        <f>D91-D92-D93</f>
        <v>0</v>
      </c>
      <c r="E94" s="1416">
        <f t="shared" ref="E94:P94" si="24">E91-E92-E93</f>
        <v>0</v>
      </c>
      <c r="F94" s="1416">
        <f t="shared" si="24"/>
        <v>0</v>
      </c>
      <c r="G94" s="1416">
        <f t="shared" si="24"/>
        <v>0</v>
      </c>
      <c r="H94" s="1416">
        <f>H91-H92-H93</f>
        <v>0</v>
      </c>
      <c r="I94" s="1416">
        <f t="shared" si="24"/>
        <v>0</v>
      </c>
      <c r="J94" s="1416">
        <f t="shared" si="24"/>
        <v>0</v>
      </c>
      <c r="K94" s="1416">
        <f t="shared" si="24"/>
        <v>0</v>
      </c>
      <c r="L94" s="1416">
        <f t="shared" si="24"/>
        <v>0</v>
      </c>
      <c r="M94" s="1416">
        <f t="shared" si="24"/>
        <v>0</v>
      </c>
      <c r="N94" s="1416">
        <f t="shared" si="24"/>
        <v>0</v>
      </c>
      <c r="O94" s="1416">
        <f t="shared" si="24"/>
        <v>0</v>
      </c>
      <c r="P94" s="1417">
        <f t="shared" si="24"/>
        <v>0</v>
      </c>
      <c r="Q94" s="1377"/>
      <c r="R94" s="1375"/>
    </row>
    <row r="95" spans="2:18" s="1370" customFormat="1">
      <c r="B95" s="1374"/>
      <c r="C95" s="1346" t="s">
        <v>1374</v>
      </c>
      <c r="D95" s="1433">
        <f>'F14'!D30</f>
        <v>0</v>
      </c>
      <c r="E95" s="1434">
        <f>'F14'!E30</f>
        <v>0</v>
      </c>
      <c r="F95" s="1434">
        <f>'F14'!F30</f>
        <v>0</v>
      </c>
      <c r="G95" s="1434">
        <f>'F14'!G30</f>
        <v>0</v>
      </c>
      <c r="H95" s="1434">
        <f>'F14'!H30</f>
        <v>0</v>
      </c>
      <c r="I95" s="1434">
        <f>'F14'!I30</f>
        <v>0</v>
      </c>
      <c r="J95" s="1434">
        <f>'F14'!J30</f>
        <v>0</v>
      </c>
      <c r="K95" s="1434">
        <f>'F14'!K30</f>
        <v>0</v>
      </c>
      <c r="L95" s="1434">
        <f>'F14'!L30</f>
        <v>0</v>
      </c>
      <c r="M95" s="1434">
        <f>'F14'!M30</f>
        <v>0</v>
      </c>
      <c r="N95" s="1434">
        <f>'F14'!N30</f>
        <v>0</v>
      </c>
      <c r="O95" s="1434">
        <f>'F14'!O30</f>
        <v>0</v>
      </c>
      <c r="P95" s="1435">
        <f>'F14'!P30</f>
        <v>0</v>
      </c>
      <c r="Q95" s="1377"/>
      <c r="R95" s="1375"/>
    </row>
    <row r="96" spans="2:18" s="1370" customFormat="1">
      <c r="B96" s="1374"/>
      <c r="C96" s="938" t="s">
        <v>1375</v>
      </c>
      <c r="D96" s="1433">
        <f>'F14'!D31</f>
        <v>0</v>
      </c>
      <c r="E96" s="1434">
        <f>'F14'!E31</f>
        <v>0</v>
      </c>
      <c r="F96" s="1434">
        <f>'F14'!F31</f>
        <v>0</v>
      </c>
      <c r="G96" s="1434">
        <f>'F14'!G31</f>
        <v>0</v>
      </c>
      <c r="H96" s="1434">
        <f>'F14'!H31</f>
        <v>0</v>
      </c>
      <c r="I96" s="1434">
        <f>'F14'!I31</f>
        <v>0</v>
      </c>
      <c r="J96" s="1434">
        <f>'F14'!J31</f>
        <v>0</v>
      </c>
      <c r="K96" s="1434">
        <f>'F14'!K31</f>
        <v>0</v>
      </c>
      <c r="L96" s="1434">
        <f>'F14'!L31</f>
        <v>0</v>
      </c>
      <c r="M96" s="1434">
        <f>'F14'!M31</f>
        <v>0</v>
      </c>
      <c r="N96" s="1434">
        <f>'F14'!N31</f>
        <v>0</v>
      </c>
      <c r="O96" s="1434">
        <f>'F14'!O31</f>
        <v>0</v>
      </c>
      <c r="P96" s="1435">
        <f>'F14'!P31</f>
        <v>0</v>
      </c>
      <c r="Q96" s="1377"/>
      <c r="R96" s="1375"/>
    </row>
    <row r="97" spans="1:18" s="1370" customFormat="1">
      <c r="B97" s="1374"/>
      <c r="C97" s="1122" t="s">
        <v>1376</v>
      </c>
      <c r="D97" s="1415">
        <f t="shared" ref="D97:P97" si="25">SUM(D94:D95)-SUM(D96)</f>
        <v>0</v>
      </c>
      <c r="E97" s="1416">
        <f t="shared" si="25"/>
        <v>0</v>
      </c>
      <c r="F97" s="1416">
        <f t="shared" si="25"/>
        <v>0</v>
      </c>
      <c r="G97" s="1416">
        <f t="shared" si="25"/>
        <v>0</v>
      </c>
      <c r="H97" s="1416">
        <f t="shared" si="25"/>
        <v>0</v>
      </c>
      <c r="I97" s="1416">
        <f t="shared" si="25"/>
        <v>0</v>
      </c>
      <c r="J97" s="1416">
        <f t="shared" si="25"/>
        <v>0</v>
      </c>
      <c r="K97" s="1416">
        <f t="shared" si="25"/>
        <v>0</v>
      </c>
      <c r="L97" s="1416">
        <f t="shared" si="25"/>
        <v>0</v>
      </c>
      <c r="M97" s="1416">
        <f t="shared" si="25"/>
        <v>0</v>
      </c>
      <c r="N97" s="1416">
        <f t="shared" si="25"/>
        <v>0</v>
      </c>
      <c r="O97" s="1416">
        <f t="shared" si="25"/>
        <v>0</v>
      </c>
      <c r="P97" s="1417">
        <f t="shared" si="25"/>
        <v>0</v>
      </c>
      <c r="Q97" s="1377"/>
      <c r="R97" s="1375"/>
    </row>
    <row r="98" spans="1:18" s="1370" customFormat="1">
      <c r="B98" s="1374"/>
      <c r="C98" s="941" t="s">
        <v>3790</v>
      </c>
      <c r="D98" s="1445">
        <f>'F14'!D33</f>
        <v>0</v>
      </c>
      <c r="E98" s="1410">
        <f>'F14'!E33</f>
        <v>0</v>
      </c>
      <c r="F98" s="1410">
        <f>'F14'!F33</f>
        <v>0</v>
      </c>
      <c r="G98" s="1410">
        <f>'F14'!G33</f>
        <v>0</v>
      </c>
      <c r="H98" s="1410">
        <f>'F14'!H33</f>
        <v>0</v>
      </c>
      <c r="I98" s="1410">
        <f>'F14'!I33</f>
        <v>0</v>
      </c>
      <c r="J98" s="1410">
        <f>'F14'!J33</f>
        <v>0</v>
      </c>
      <c r="K98" s="1410">
        <f>'F14'!K33</f>
        <v>0</v>
      </c>
      <c r="L98" s="1410">
        <f>'F14'!L33</f>
        <v>0</v>
      </c>
      <c r="M98" s="1410">
        <f>'F14'!M33</f>
        <v>0</v>
      </c>
      <c r="N98" s="1410">
        <f>'F14'!N33</f>
        <v>0</v>
      </c>
      <c r="O98" s="1410">
        <f>'F14'!O33</f>
        <v>0</v>
      </c>
      <c r="P98" s="1446">
        <f>'F14'!P33</f>
        <v>0</v>
      </c>
      <c r="Q98" s="1377"/>
      <c r="R98" s="1375"/>
    </row>
    <row r="99" spans="1:18" s="1370" customFormat="1">
      <c r="B99" s="1374"/>
      <c r="C99" s="1122" t="s">
        <v>3791</v>
      </c>
      <c r="D99" s="1415">
        <f>D97-D98</f>
        <v>0</v>
      </c>
      <c r="E99" s="1416">
        <f t="shared" ref="E99:P99" si="26">E97-E98</f>
        <v>0</v>
      </c>
      <c r="F99" s="1416">
        <f t="shared" si="26"/>
        <v>0</v>
      </c>
      <c r="G99" s="1416">
        <f t="shared" si="26"/>
        <v>0</v>
      </c>
      <c r="H99" s="1416">
        <f t="shared" si="26"/>
        <v>0</v>
      </c>
      <c r="I99" s="1416">
        <f t="shared" si="26"/>
        <v>0</v>
      </c>
      <c r="J99" s="1416">
        <f t="shared" si="26"/>
        <v>0</v>
      </c>
      <c r="K99" s="1416">
        <f t="shared" si="26"/>
        <v>0</v>
      </c>
      <c r="L99" s="1416">
        <f t="shared" si="26"/>
        <v>0</v>
      </c>
      <c r="M99" s="1416">
        <f t="shared" si="26"/>
        <v>0</v>
      </c>
      <c r="N99" s="1416">
        <f t="shared" si="26"/>
        <v>0</v>
      </c>
      <c r="O99" s="1416">
        <f t="shared" si="26"/>
        <v>0</v>
      </c>
      <c r="P99" s="1417">
        <f t="shared" si="26"/>
        <v>0</v>
      </c>
      <c r="Q99" s="1377"/>
      <c r="R99" s="1375"/>
    </row>
    <row r="100" spans="1:18" s="1370" customFormat="1">
      <c r="B100" s="1374"/>
      <c r="C100" s="942" t="s">
        <v>3792</v>
      </c>
      <c r="D100" s="1447">
        <f>'F14'!D35</f>
        <v>0</v>
      </c>
      <c r="E100" s="1448">
        <f>'F14'!E35</f>
        <v>0</v>
      </c>
      <c r="F100" s="1448">
        <f>'F14'!F35</f>
        <v>0</v>
      </c>
      <c r="G100" s="1448">
        <f>'F14'!G35</f>
        <v>0</v>
      </c>
      <c r="H100" s="1448">
        <f>'F14'!H35</f>
        <v>0</v>
      </c>
      <c r="I100" s="1448">
        <f>'F14'!I35</f>
        <v>0</v>
      </c>
      <c r="J100" s="1448">
        <f>'F14'!J35</f>
        <v>0</v>
      </c>
      <c r="K100" s="1448">
        <f>'F14'!K35</f>
        <v>0</v>
      </c>
      <c r="L100" s="1448">
        <f>'F14'!L35</f>
        <v>0</v>
      </c>
      <c r="M100" s="1448">
        <f>'F14'!M35</f>
        <v>0</v>
      </c>
      <c r="N100" s="1448">
        <f>'F14'!N35</f>
        <v>0</v>
      </c>
      <c r="O100" s="1448">
        <f>'F14'!O35</f>
        <v>0</v>
      </c>
      <c r="P100" s="1449">
        <f>'F14'!P35</f>
        <v>0</v>
      </c>
      <c r="Q100" s="1377"/>
      <c r="R100" s="1375"/>
    </row>
    <row r="101" spans="1:18" s="1370" customFormat="1">
      <c r="B101" s="1374"/>
      <c r="C101" s="1323"/>
      <c r="D101" s="1413"/>
      <c r="E101" s="1413"/>
      <c r="F101" s="1413"/>
      <c r="G101" s="1413"/>
      <c r="H101" s="1413"/>
      <c r="I101" s="1413"/>
      <c r="J101" s="1413"/>
      <c r="K101" s="1413"/>
      <c r="L101" s="1413"/>
      <c r="M101" s="1413"/>
      <c r="N101" s="1413"/>
      <c r="O101" s="1413"/>
      <c r="P101" s="1413"/>
      <c r="Q101" s="1377"/>
      <c r="R101" s="1375"/>
    </row>
    <row r="102" spans="1:18" s="1370" customFormat="1">
      <c r="B102" s="1374"/>
      <c r="D102" s="1419"/>
      <c r="E102" s="1419"/>
      <c r="F102" s="1419"/>
      <c r="G102" s="1419"/>
      <c r="H102" s="1419"/>
      <c r="I102" s="1419"/>
      <c r="J102" s="1419"/>
      <c r="K102" s="1419"/>
      <c r="L102" s="1419"/>
      <c r="M102" s="1419"/>
      <c r="N102" s="1419"/>
      <c r="O102" s="1419"/>
      <c r="P102" s="1419"/>
      <c r="Q102" s="1377"/>
      <c r="R102" s="1375"/>
    </row>
    <row r="103" spans="1:18" s="1370" customFormat="1">
      <c r="B103" s="1374"/>
      <c r="C103" s="1324"/>
      <c r="D103" s="1419"/>
      <c r="E103" s="1419"/>
      <c r="F103" s="1419"/>
      <c r="G103" s="1419"/>
      <c r="H103" s="1419"/>
      <c r="I103" s="1419"/>
      <c r="J103" s="1419"/>
      <c r="K103" s="1419"/>
      <c r="L103" s="1419"/>
      <c r="M103" s="1419"/>
      <c r="N103" s="1419"/>
      <c r="O103" s="1419"/>
      <c r="P103" s="1419"/>
      <c r="Q103" s="1377"/>
      <c r="R103" s="1375"/>
    </row>
    <row r="104" spans="1:18" s="1370" customFormat="1" ht="18">
      <c r="B104" s="1374"/>
      <c r="C104" s="1450" t="s">
        <v>645</v>
      </c>
      <c r="D104" s="1419"/>
      <c r="E104" s="1419"/>
      <c r="F104" s="1419"/>
      <c r="G104" s="1419"/>
      <c r="H104" s="1419"/>
      <c r="I104" s="1419"/>
      <c r="J104" s="1419"/>
      <c r="K104" s="1419"/>
      <c r="L104" s="1419"/>
      <c r="M104" s="1419"/>
      <c r="N104" s="1419"/>
      <c r="O104" s="1419"/>
      <c r="P104" s="1419"/>
      <c r="Q104" s="1377"/>
      <c r="R104" s="1375"/>
    </row>
    <row r="105" spans="1:18" s="1370" customFormat="1">
      <c r="B105" s="1374"/>
      <c r="D105" s="1503" t="s">
        <v>4453</v>
      </c>
      <c r="E105" s="849"/>
      <c r="F105" s="849"/>
      <c r="G105" s="849"/>
      <c r="H105" s="1451"/>
      <c r="I105" s="1376"/>
      <c r="J105" s="1377"/>
      <c r="K105" s="1377"/>
      <c r="L105" s="1377"/>
      <c r="M105" s="1377"/>
      <c r="N105" s="1377"/>
      <c r="O105" s="1377"/>
      <c r="P105" s="1377"/>
      <c r="Q105" s="1377"/>
      <c r="R105" s="1375"/>
    </row>
    <row r="106" spans="1:18">
      <c r="A106" s="1370"/>
      <c r="B106" s="1374"/>
      <c r="C106" s="1325" t="s">
        <v>4454</v>
      </c>
      <c r="D106" s="1472"/>
      <c r="E106" s="475"/>
      <c r="F106" s="475"/>
      <c r="G106" s="475"/>
      <c r="H106" s="475"/>
      <c r="I106" s="475"/>
      <c r="J106" s="475"/>
      <c r="K106" s="475"/>
      <c r="L106" s="475"/>
      <c r="M106" s="475"/>
      <c r="N106" s="475"/>
      <c r="O106" s="475"/>
      <c r="P106" s="475"/>
      <c r="Q106" s="787"/>
      <c r="R106" s="750"/>
    </row>
    <row r="107" spans="1:18">
      <c r="A107" s="1370"/>
      <c r="B107" s="1374"/>
      <c r="C107" s="1328" t="s">
        <v>4455</v>
      </c>
      <c r="D107" s="1473"/>
      <c r="E107" s="475"/>
      <c r="F107" s="475"/>
      <c r="G107" s="475"/>
      <c r="H107" s="475"/>
      <c r="I107" s="475"/>
      <c r="J107" s="475"/>
      <c r="K107" s="475"/>
      <c r="L107" s="475"/>
      <c r="M107" s="475"/>
      <c r="N107" s="475"/>
      <c r="O107" s="475"/>
      <c r="P107" s="475"/>
      <c r="Q107" s="787"/>
      <c r="R107" s="750"/>
    </row>
    <row r="108" spans="1:18">
      <c r="A108" s="1370"/>
      <c r="B108" s="1374"/>
      <c r="C108" s="942" t="s">
        <v>4456</v>
      </c>
      <c r="D108" s="1474"/>
      <c r="E108" s="475"/>
      <c r="F108" s="475"/>
      <c r="G108" s="475"/>
      <c r="H108" s="475"/>
      <c r="I108" s="475"/>
      <c r="J108" s="475"/>
      <c r="K108" s="475"/>
      <c r="L108" s="475"/>
      <c r="M108" s="475"/>
      <c r="N108" s="475"/>
      <c r="O108" s="475"/>
      <c r="P108" s="475"/>
      <c r="Q108" s="787"/>
      <c r="R108" s="750"/>
    </row>
    <row r="109" spans="1:18" s="1370" customFormat="1">
      <c r="B109" s="1374"/>
      <c r="E109" s="1451"/>
      <c r="F109" s="1451"/>
      <c r="G109" s="1451"/>
      <c r="H109" s="1451"/>
      <c r="I109" s="1451"/>
      <c r="J109" s="1451"/>
      <c r="K109" s="1451"/>
      <c r="L109" s="1451"/>
      <c r="M109" s="1451"/>
      <c r="N109" s="1451"/>
      <c r="O109" s="1451"/>
      <c r="P109" s="1451"/>
      <c r="Q109" s="1377"/>
      <c r="R109" s="1375"/>
    </row>
    <row r="110" spans="1:18" s="1370" customFormat="1">
      <c r="B110" s="1374"/>
      <c r="E110" s="1451"/>
      <c r="F110" s="1451"/>
      <c r="G110" s="1451"/>
      <c r="H110" s="1451"/>
      <c r="I110" s="1451"/>
      <c r="J110" s="1451"/>
      <c r="K110" s="1451"/>
      <c r="L110" s="1451"/>
      <c r="M110" s="1451"/>
      <c r="N110" s="1451"/>
      <c r="O110" s="1451"/>
      <c r="P110" s="1451"/>
      <c r="Q110" s="1377"/>
      <c r="R110" s="1375"/>
    </row>
    <row r="111" spans="1:18" s="1370" customFormat="1">
      <c r="B111" s="1374"/>
      <c r="C111" s="1119"/>
      <c r="D111" s="1382" t="str">
        <f>IF('F1'!AP37="","0",YEAR('F1'!AP37))</f>
        <v>0</v>
      </c>
      <c r="E111" s="1382">
        <f>D111+1</f>
        <v>1</v>
      </c>
      <c r="F111" s="1382">
        <f t="shared" ref="F111:P111" si="27">E111+1</f>
        <v>2</v>
      </c>
      <c r="G111" s="1382">
        <f t="shared" si="27"/>
        <v>3</v>
      </c>
      <c r="H111" s="1382">
        <f t="shared" si="27"/>
        <v>4</v>
      </c>
      <c r="I111" s="1382">
        <f t="shared" si="27"/>
        <v>5</v>
      </c>
      <c r="J111" s="1382">
        <f t="shared" si="27"/>
        <v>6</v>
      </c>
      <c r="K111" s="1382">
        <f t="shared" si="27"/>
        <v>7</v>
      </c>
      <c r="L111" s="1382">
        <f t="shared" si="27"/>
        <v>8</v>
      </c>
      <c r="M111" s="1382">
        <f t="shared" si="27"/>
        <v>9</v>
      </c>
      <c r="N111" s="1382">
        <f t="shared" si="27"/>
        <v>10</v>
      </c>
      <c r="O111" s="1382">
        <f t="shared" si="27"/>
        <v>11</v>
      </c>
      <c r="P111" s="1453">
        <f t="shared" si="27"/>
        <v>12</v>
      </c>
      <c r="Q111" s="1377"/>
      <c r="R111" s="1375"/>
    </row>
    <row r="112" spans="1:18" s="1370" customFormat="1">
      <c r="B112" s="1374"/>
      <c r="C112" s="1313" t="s">
        <v>4194</v>
      </c>
      <c r="D112" s="1427">
        <f>+D71*(365-$D$106)/365</f>
        <v>0</v>
      </c>
      <c r="E112" s="1427">
        <f t="shared" ref="E112:P112" si="28">+E71*(365-$D$106)/365+D71*$D$106/365</f>
        <v>0</v>
      </c>
      <c r="F112" s="1427">
        <f t="shared" si="28"/>
        <v>0</v>
      </c>
      <c r="G112" s="1427">
        <f t="shared" si="28"/>
        <v>0</v>
      </c>
      <c r="H112" s="1427">
        <f t="shared" si="28"/>
        <v>0</v>
      </c>
      <c r="I112" s="1427">
        <f t="shared" si="28"/>
        <v>0</v>
      </c>
      <c r="J112" s="1427">
        <f t="shared" si="28"/>
        <v>0</v>
      </c>
      <c r="K112" s="1427">
        <f t="shared" si="28"/>
        <v>0</v>
      </c>
      <c r="L112" s="1427">
        <f t="shared" si="28"/>
        <v>0</v>
      </c>
      <c r="M112" s="1427">
        <f t="shared" si="28"/>
        <v>0</v>
      </c>
      <c r="N112" s="1427">
        <f t="shared" si="28"/>
        <v>0</v>
      </c>
      <c r="O112" s="1427">
        <f t="shared" si="28"/>
        <v>0</v>
      </c>
      <c r="P112" s="1454">
        <f t="shared" si="28"/>
        <v>0</v>
      </c>
      <c r="Q112" s="1377"/>
      <c r="R112" s="1375"/>
    </row>
    <row r="113" spans="1:18" s="1370" customFormat="1">
      <c r="B113" s="1374"/>
      <c r="C113" s="938" t="s">
        <v>4965</v>
      </c>
      <c r="D113" s="1455">
        <f>D72</f>
        <v>0</v>
      </c>
      <c r="E113" s="1455">
        <f t="shared" ref="E113:P113" si="29">E72</f>
        <v>0</v>
      </c>
      <c r="F113" s="1455">
        <f t="shared" si="29"/>
        <v>0</v>
      </c>
      <c r="G113" s="1455">
        <f t="shared" si="29"/>
        <v>0</v>
      </c>
      <c r="H113" s="1455">
        <f t="shared" si="29"/>
        <v>0</v>
      </c>
      <c r="I113" s="1455">
        <f t="shared" si="29"/>
        <v>0</v>
      </c>
      <c r="J113" s="1455">
        <f t="shared" si="29"/>
        <v>0</v>
      </c>
      <c r="K113" s="1455">
        <f t="shared" si="29"/>
        <v>0</v>
      </c>
      <c r="L113" s="1455">
        <f t="shared" si="29"/>
        <v>0</v>
      </c>
      <c r="M113" s="1455">
        <f t="shared" si="29"/>
        <v>0</v>
      </c>
      <c r="N113" s="1455">
        <f t="shared" si="29"/>
        <v>0</v>
      </c>
      <c r="O113" s="1455">
        <f t="shared" si="29"/>
        <v>0</v>
      </c>
      <c r="P113" s="1502">
        <f t="shared" si="29"/>
        <v>0</v>
      </c>
      <c r="Q113" s="1377"/>
      <c r="R113" s="1375"/>
    </row>
    <row r="114" spans="1:18" s="1370" customFormat="1">
      <c r="B114" s="1374"/>
      <c r="C114" s="936" t="s">
        <v>4189</v>
      </c>
      <c r="D114" s="1434">
        <f>D85</f>
        <v>0</v>
      </c>
      <c r="E114" s="1434">
        <f t="shared" ref="E114:P114" si="30">E85</f>
        <v>0</v>
      </c>
      <c r="F114" s="1434">
        <f t="shared" si="30"/>
        <v>0</v>
      </c>
      <c r="G114" s="1434">
        <f t="shared" si="30"/>
        <v>0</v>
      </c>
      <c r="H114" s="1434">
        <f t="shared" si="30"/>
        <v>0</v>
      </c>
      <c r="I114" s="1434">
        <f t="shared" si="30"/>
        <v>0</v>
      </c>
      <c r="J114" s="1434">
        <f t="shared" si="30"/>
        <v>0</v>
      </c>
      <c r="K114" s="1434">
        <f t="shared" si="30"/>
        <v>0</v>
      </c>
      <c r="L114" s="1434">
        <f t="shared" si="30"/>
        <v>0</v>
      </c>
      <c r="M114" s="1434">
        <f t="shared" si="30"/>
        <v>0</v>
      </c>
      <c r="N114" s="1434">
        <f t="shared" si="30"/>
        <v>0</v>
      </c>
      <c r="O114" s="1434">
        <f t="shared" si="30"/>
        <v>0</v>
      </c>
      <c r="P114" s="1456">
        <f t="shared" si="30"/>
        <v>0</v>
      </c>
      <c r="Q114" s="1377"/>
      <c r="R114" s="1375"/>
    </row>
    <row r="115" spans="1:18" s="1370" customFormat="1">
      <c r="B115" s="1374"/>
      <c r="C115" s="938" t="s">
        <v>1374</v>
      </c>
      <c r="D115" s="1410">
        <f>D95</f>
        <v>0</v>
      </c>
      <c r="E115" s="1410">
        <f t="shared" ref="E115:P115" si="31">E95</f>
        <v>0</v>
      </c>
      <c r="F115" s="1410">
        <f t="shared" si="31"/>
        <v>0</v>
      </c>
      <c r="G115" s="1410">
        <f t="shared" si="31"/>
        <v>0</v>
      </c>
      <c r="H115" s="1410">
        <f t="shared" si="31"/>
        <v>0</v>
      </c>
      <c r="I115" s="1410">
        <f t="shared" si="31"/>
        <v>0</v>
      </c>
      <c r="J115" s="1410">
        <f t="shared" si="31"/>
        <v>0</v>
      </c>
      <c r="K115" s="1410">
        <f t="shared" si="31"/>
        <v>0</v>
      </c>
      <c r="L115" s="1410">
        <f t="shared" si="31"/>
        <v>0</v>
      </c>
      <c r="M115" s="1410">
        <f t="shared" si="31"/>
        <v>0</v>
      </c>
      <c r="N115" s="1410">
        <f t="shared" si="31"/>
        <v>0</v>
      </c>
      <c r="O115" s="1410">
        <f t="shared" si="31"/>
        <v>0</v>
      </c>
      <c r="P115" s="1457">
        <f t="shared" si="31"/>
        <v>0</v>
      </c>
      <c r="Q115" s="1377"/>
      <c r="R115" s="1375"/>
    </row>
    <row r="116" spans="1:18" s="1370" customFormat="1">
      <c r="B116" s="1374"/>
      <c r="C116" s="1342" t="s">
        <v>1715</v>
      </c>
      <c r="D116" s="1383">
        <f t="shared" ref="D116:P116" si="32">D61</f>
        <v>0</v>
      </c>
      <c r="E116" s="1383">
        <f t="shared" si="32"/>
        <v>0</v>
      </c>
      <c r="F116" s="1383">
        <f t="shared" si="32"/>
        <v>0</v>
      </c>
      <c r="G116" s="1383">
        <f t="shared" si="32"/>
        <v>0</v>
      </c>
      <c r="H116" s="1383">
        <f t="shared" si="32"/>
        <v>0</v>
      </c>
      <c r="I116" s="1383">
        <f t="shared" si="32"/>
        <v>0</v>
      </c>
      <c r="J116" s="1383">
        <f t="shared" si="32"/>
        <v>0</v>
      </c>
      <c r="K116" s="1383">
        <f t="shared" si="32"/>
        <v>0</v>
      </c>
      <c r="L116" s="1383">
        <f t="shared" si="32"/>
        <v>0</v>
      </c>
      <c r="M116" s="1383">
        <f t="shared" si="32"/>
        <v>0</v>
      </c>
      <c r="N116" s="1383">
        <f t="shared" si="32"/>
        <v>0</v>
      </c>
      <c r="O116" s="1383">
        <f t="shared" si="32"/>
        <v>0</v>
      </c>
      <c r="P116" s="1458">
        <f t="shared" si="32"/>
        <v>0</v>
      </c>
      <c r="Q116" s="1377"/>
      <c r="R116" s="1375"/>
    </row>
    <row r="117" spans="1:18" s="1370" customFormat="1">
      <c r="B117" s="1374"/>
      <c r="C117" s="1422" t="s">
        <v>643</v>
      </c>
      <c r="D117" s="1398">
        <f t="shared" ref="D117:P117" si="33">SUM(D112:D116)</f>
        <v>0</v>
      </c>
      <c r="E117" s="1398">
        <f t="shared" si="33"/>
        <v>0</v>
      </c>
      <c r="F117" s="1398">
        <f t="shared" si="33"/>
        <v>0</v>
      </c>
      <c r="G117" s="1398">
        <f t="shared" si="33"/>
        <v>0</v>
      </c>
      <c r="H117" s="1398">
        <f t="shared" si="33"/>
        <v>0</v>
      </c>
      <c r="I117" s="1398">
        <f t="shared" si="33"/>
        <v>0</v>
      </c>
      <c r="J117" s="1398">
        <f t="shared" si="33"/>
        <v>0</v>
      </c>
      <c r="K117" s="1398">
        <f t="shared" si="33"/>
        <v>0</v>
      </c>
      <c r="L117" s="1398">
        <f t="shared" si="33"/>
        <v>0</v>
      </c>
      <c r="M117" s="1398">
        <f t="shared" si="33"/>
        <v>0</v>
      </c>
      <c r="N117" s="1398">
        <f t="shared" si="33"/>
        <v>0</v>
      </c>
      <c r="O117" s="1398">
        <f t="shared" si="33"/>
        <v>0</v>
      </c>
      <c r="P117" s="1417">
        <f t="shared" si="33"/>
        <v>0</v>
      </c>
      <c r="Q117" s="1377"/>
      <c r="R117" s="1375"/>
    </row>
    <row r="118" spans="1:18" s="1370" customFormat="1">
      <c r="B118" s="1374"/>
      <c r="D118" s="1418"/>
      <c r="E118" s="1418"/>
      <c r="F118" s="1418"/>
      <c r="G118" s="1418"/>
      <c r="H118" s="1418"/>
      <c r="I118" s="1418"/>
      <c r="J118" s="1418"/>
      <c r="K118" s="1418"/>
      <c r="L118" s="1418"/>
      <c r="M118" s="1418"/>
      <c r="N118" s="1418"/>
      <c r="O118" s="1418"/>
      <c r="P118" s="1418"/>
      <c r="Q118" s="1377"/>
      <c r="R118" s="1375"/>
    </row>
    <row r="119" spans="1:18" s="1370" customFormat="1">
      <c r="B119" s="1374"/>
      <c r="C119" s="1325" t="s">
        <v>634</v>
      </c>
      <c r="D119" s="1426">
        <f>(D76+D77)*(365-$D$107)/365</f>
        <v>0</v>
      </c>
      <c r="E119" s="1459">
        <f t="shared" ref="E119:P119" si="34">(E76+E77)*(365-$D$107)/365+(D76+D77)*($D$107)/365</f>
        <v>0</v>
      </c>
      <c r="F119" s="1459">
        <f t="shared" si="34"/>
        <v>0</v>
      </c>
      <c r="G119" s="1459">
        <f t="shared" si="34"/>
        <v>0</v>
      </c>
      <c r="H119" s="1459">
        <f t="shared" si="34"/>
        <v>0</v>
      </c>
      <c r="I119" s="1459">
        <f t="shared" si="34"/>
        <v>0</v>
      </c>
      <c r="J119" s="1459">
        <f t="shared" si="34"/>
        <v>0</v>
      </c>
      <c r="K119" s="1459">
        <f t="shared" si="34"/>
        <v>0</v>
      </c>
      <c r="L119" s="1459">
        <f t="shared" si="34"/>
        <v>0</v>
      </c>
      <c r="M119" s="1459">
        <f t="shared" si="34"/>
        <v>0</v>
      </c>
      <c r="N119" s="1459">
        <f t="shared" si="34"/>
        <v>0</v>
      </c>
      <c r="O119" s="1459">
        <f t="shared" si="34"/>
        <v>0</v>
      </c>
      <c r="P119" s="1454">
        <f t="shared" si="34"/>
        <v>0</v>
      </c>
      <c r="Q119" s="1377"/>
      <c r="R119" s="1375"/>
    </row>
    <row r="120" spans="1:18" s="1370" customFormat="1">
      <c r="B120" s="1374"/>
      <c r="C120" s="1326" t="s">
        <v>635</v>
      </c>
      <c r="D120" s="1428">
        <f>D78</f>
        <v>0</v>
      </c>
      <c r="E120" s="1460">
        <f t="shared" ref="E120:P120" si="35">E78</f>
        <v>0</v>
      </c>
      <c r="F120" s="1460">
        <f t="shared" si="35"/>
        <v>0</v>
      </c>
      <c r="G120" s="1460">
        <f t="shared" si="35"/>
        <v>0</v>
      </c>
      <c r="H120" s="1460">
        <f t="shared" si="35"/>
        <v>0</v>
      </c>
      <c r="I120" s="1460">
        <f t="shared" si="35"/>
        <v>0</v>
      </c>
      <c r="J120" s="1460">
        <f t="shared" si="35"/>
        <v>0</v>
      </c>
      <c r="K120" s="1460">
        <f t="shared" si="35"/>
        <v>0</v>
      </c>
      <c r="L120" s="1460">
        <f t="shared" si="35"/>
        <v>0</v>
      </c>
      <c r="M120" s="1460">
        <f t="shared" si="35"/>
        <v>0</v>
      </c>
      <c r="N120" s="1460">
        <f t="shared" si="35"/>
        <v>0</v>
      </c>
      <c r="O120" s="1460">
        <f t="shared" si="35"/>
        <v>0</v>
      </c>
      <c r="P120" s="1457">
        <f t="shared" si="35"/>
        <v>0</v>
      </c>
      <c r="Q120" s="1377"/>
      <c r="R120" s="1375"/>
    </row>
    <row r="121" spans="1:18" s="1370" customFormat="1">
      <c r="B121" s="1374"/>
      <c r="C121" s="1326" t="s">
        <v>636</v>
      </c>
      <c r="D121" s="1433">
        <f>D88</f>
        <v>0</v>
      </c>
      <c r="E121" s="1461">
        <f t="shared" ref="E121:P121" si="36">E88</f>
        <v>0</v>
      </c>
      <c r="F121" s="1461">
        <f t="shared" si="36"/>
        <v>0</v>
      </c>
      <c r="G121" s="1461">
        <f t="shared" si="36"/>
        <v>0</v>
      </c>
      <c r="H121" s="1461">
        <f t="shared" si="36"/>
        <v>0</v>
      </c>
      <c r="I121" s="1461">
        <f t="shared" si="36"/>
        <v>0</v>
      </c>
      <c r="J121" s="1461">
        <f t="shared" si="36"/>
        <v>0</v>
      </c>
      <c r="K121" s="1461">
        <f t="shared" si="36"/>
        <v>0</v>
      </c>
      <c r="L121" s="1461">
        <f t="shared" si="36"/>
        <v>0</v>
      </c>
      <c r="M121" s="1461">
        <f t="shared" si="36"/>
        <v>0</v>
      </c>
      <c r="N121" s="1461">
        <f t="shared" si="36"/>
        <v>0</v>
      </c>
      <c r="O121" s="1461">
        <f t="shared" si="36"/>
        <v>0</v>
      </c>
      <c r="P121" s="1456">
        <f t="shared" si="36"/>
        <v>0</v>
      </c>
      <c r="Q121" s="1377"/>
      <c r="R121" s="1375"/>
    </row>
    <row r="122" spans="1:18" s="1370" customFormat="1">
      <c r="B122" s="1374"/>
      <c r="C122" s="1326" t="s">
        <v>637</v>
      </c>
      <c r="D122" s="1428">
        <f>D18*(365-$D$108)/365</f>
        <v>0</v>
      </c>
      <c r="E122" s="1460">
        <f t="shared" ref="E122:P122" si="37">E18*(365-$D$108)/365+D18*$D$108/365</f>
        <v>0</v>
      </c>
      <c r="F122" s="1460">
        <f t="shared" si="37"/>
        <v>0</v>
      </c>
      <c r="G122" s="1460">
        <f t="shared" si="37"/>
        <v>0</v>
      </c>
      <c r="H122" s="1460">
        <f t="shared" si="37"/>
        <v>0</v>
      </c>
      <c r="I122" s="1460">
        <f t="shared" si="37"/>
        <v>0</v>
      </c>
      <c r="J122" s="1460">
        <f t="shared" si="37"/>
        <v>0</v>
      </c>
      <c r="K122" s="1460">
        <f t="shared" si="37"/>
        <v>0</v>
      </c>
      <c r="L122" s="1460">
        <f t="shared" si="37"/>
        <v>0</v>
      </c>
      <c r="M122" s="1460">
        <f t="shared" si="37"/>
        <v>0</v>
      </c>
      <c r="N122" s="1460">
        <f t="shared" si="37"/>
        <v>0</v>
      </c>
      <c r="O122" s="1460">
        <f t="shared" si="37"/>
        <v>0</v>
      </c>
      <c r="P122" s="1457">
        <f t="shared" si="37"/>
        <v>0</v>
      </c>
      <c r="Q122" s="1377"/>
      <c r="R122" s="1375"/>
    </row>
    <row r="123" spans="1:18" s="1370" customFormat="1">
      <c r="B123" s="1374"/>
      <c r="C123" s="1326" t="s">
        <v>638</v>
      </c>
      <c r="D123" s="1433">
        <f>D96</f>
        <v>0</v>
      </c>
      <c r="E123" s="1461">
        <f t="shared" ref="E123:P123" si="38">E96</f>
        <v>0</v>
      </c>
      <c r="F123" s="1461">
        <f t="shared" si="38"/>
        <v>0</v>
      </c>
      <c r="G123" s="1461">
        <f t="shared" si="38"/>
        <v>0</v>
      </c>
      <c r="H123" s="1461">
        <f t="shared" si="38"/>
        <v>0</v>
      </c>
      <c r="I123" s="1461">
        <f t="shared" si="38"/>
        <v>0</v>
      </c>
      <c r="J123" s="1461">
        <f t="shared" si="38"/>
        <v>0</v>
      </c>
      <c r="K123" s="1461">
        <f t="shared" si="38"/>
        <v>0</v>
      </c>
      <c r="L123" s="1461">
        <f t="shared" si="38"/>
        <v>0</v>
      </c>
      <c r="M123" s="1461">
        <f t="shared" si="38"/>
        <v>0</v>
      </c>
      <c r="N123" s="1461">
        <f t="shared" si="38"/>
        <v>0</v>
      </c>
      <c r="O123" s="1461">
        <f t="shared" si="38"/>
        <v>0</v>
      </c>
      <c r="P123" s="1456">
        <f t="shared" si="38"/>
        <v>0</v>
      </c>
      <c r="Q123" s="1377"/>
      <c r="R123" s="1375"/>
    </row>
    <row r="124" spans="1:18" s="1370" customFormat="1">
      <c r="B124" s="1374"/>
      <c r="C124" s="1326" t="s">
        <v>639</v>
      </c>
      <c r="D124" s="1428">
        <f>-D98+D89</f>
        <v>0</v>
      </c>
      <c r="E124" s="1460">
        <f>-E98+E89</f>
        <v>0</v>
      </c>
      <c r="F124" s="1460">
        <f t="shared" ref="F124:O124" si="39">-F98+F89</f>
        <v>0</v>
      </c>
      <c r="G124" s="1460">
        <f t="shared" si="39"/>
        <v>0</v>
      </c>
      <c r="H124" s="1460">
        <f t="shared" si="39"/>
        <v>0</v>
      </c>
      <c r="I124" s="1460">
        <f t="shared" si="39"/>
        <v>0</v>
      </c>
      <c r="J124" s="1460">
        <f t="shared" si="39"/>
        <v>0</v>
      </c>
      <c r="K124" s="1460">
        <f t="shared" si="39"/>
        <v>0</v>
      </c>
      <c r="L124" s="1460">
        <f t="shared" si="39"/>
        <v>0</v>
      </c>
      <c r="M124" s="1460">
        <f t="shared" si="39"/>
        <v>0</v>
      </c>
      <c r="N124" s="1460">
        <f t="shared" si="39"/>
        <v>0</v>
      </c>
      <c r="O124" s="1460">
        <f t="shared" si="39"/>
        <v>0</v>
      </c>
      <c r="P124" s="1457">
        <f>-P98+P89</f>
        <v>0</v>
      </c>
      <c r="Q124" s="1377"/>
      <c r="R124" s="1375"/>
    </row>
    <row r="125" spans="1:18" s="1370" customFormat="1">
      <c r="B125" s="1374"/>
      <c r="C125" s="1478" t="s">
        <v>6030</v>
      </c>
      <c r="D125" s="1332"/>
      <c r="E125" s="1036"/>
      <c r="F125" s="1036"/>
      <c r="G125" s="1036"/>
      <c r="H125" s="1036"/>
      <c r="I125" s="1036"/>
      <c r="J125" s="1037"/>
      <c r="K125" s="1037"/>
      <c r="L125" s="1037"/>
      <c r="M125" s="1037"/>
      <c r="N125" s="1037"/>
      <c r="O125" s="1037"/>
      <c r="P125" s="1038"/>
      <c r="Q125" s="1377"/>
      <c r="R125" s="1375"/>
    </row>
    <row r="126" spans="1:18">
      <c r="A126" s="1370"/>
      <c r="B126" s="1374"/>
      <c r="C126" s="1327" t="s">
        <v>640</v>
      </c>
      <c r="D126" s="1332"/>
      <c r="E126" s="1036"/>
      <c r="F126" s="1036"/>
      <c r="G126" s="1036"/>
      <c r="H126" s="1036"/>
      <c r="I126" s="1036"/>
      <c r="J126" s="1037"/>
      <c r="K126" s="1037"/>
      <c r="L126" s="1037"/>
      <c r="M126" s="1037"/>
      <c r="N126" s="1037"/>
      <c r="O126" s="1037"/>
      <c r="P126" s="1038"/>
      <c r="Q126" s="787"/>
      <c r="R126" s="750"/>
    </row>
    <row r="127" spans="1:18" s="1370" customFormat="1">
      <c r="B127" s="1374"/>
      <c r="C127" s="1422" t="s">
        <v>644</v>
      </c>
      <c r="D127" s="1415">
        <f>SUM(D119:D126)</f>
        <v>0</v>
      </c>
      <c r="E127" s="1398">
        <f t="shared" ref="E127:P127" si="40">SUM(E119:E126)</f>
        <v>0</v>
      </c>
      <c r="F127" s="1398">
        <f t="shared" si="40"/>
        <v>0</v>
      </c>
      <c r="G127" s="1398">
        <f t="shared" si="40"/>
        <v>0</v>
      </c>
      <c r="H127" s="1398">
        <f t="shared" si="40"/>
        <v>0</v>
      </c>
      <c r="I127" s="1398">
        <f t="shared" si="40"/>
        <v>0</v>
      </c>
      <c r="J127" s="1398">
        <f t="shared" si="40"/>
        <v>0</v>
      </c>
      <c r="K127" s="1398">
        <f t="shared" si="40"/>
        <v>0</v>
      </c>
      <c r="L127" s="1398">
        <f t="shared" si="40"/>
        <v>0</v>
      </c>
      <c r="M127" s="1398">
        <f t="shared" si="40"/>
        <v>0</v>
      </c>
      <c r="N127" s="1398">
        <f t="shared" si="40"/>
        <v>0</v>
      </c>
      <c r="O127" s="1398">
        <f t="shared" si="40"/>
        <v>0</v>
      </c>
      <c r="P127" s="1417">
        <f t="shared" si="40"/>
        <v>0</v>
      </c>
      <c r="Q127" s="1377"/>
      <c r="R127" s="1375"/>
    </row>
    <row r="128" spans="1:18" s="1370" customFormat="1">
      <c r="B128" s="1374"/>
      <c r="D128" s="1418"/>
      <c r="E128" s="1418"/>
      <c r="F128" s="1418"/>
      <c r="G128" s="1418"/>
      <c r="H128" s="1418"/>
      <c r="I128" s="1418"/>
      <c r="J128" s="1418"/>
      <c r="K128" s="1418"/>
      <c r="L128" s="1418"/>
      <c r="M128" s="1418"/>
      <c r="N128" s="1418"/>
      <c r="O128" s="1418"/>
      <c r="P128" s="1418"/>
      <c r="Q128" s="1377"/>
      <c r="R128" s="1375"/>
    </row>
    <row r="129" spans="2:18" s="1370" customFormat="1">
      <c r="B129" s="1374"/>
      <c r="C129" s="1122" t="s">
        <v>641</v>
      </c>
      <c r="D129" s="1398">
        <f t="shared" ref="D129:P129" si="41">+D117-D127</f>
        <v>0</v>
      </c>
      <c r="E129" s="1416">
        <f t="shared" si="41"/>
        <v>0</v>
      </c>
      <c r="F129" s="1416">
        <f t="shared" si="41"/>
        <v>0</v>
      </c>
      <c r="G129" s="1416">
        <f t="shared" si="41"/>
        <v>0</v>
      </c>
      <c r="H129" s="1416">
        <f t="shared" si="41"/>
        <v>0</v>
      </c>
      <c r="I129" s="1416">
        <f t="shared" si="41"/>
        <v>0</v>
      </c>
      <c r="J129" s="1416">
        <f t="shared" si="41"/>
        <v>0</v>
      </c>
      <c r="K129" s="1416">
        <f t="shared" si="41"/>
        <v>0</v>
      </c>
      <c r="L129" s="1416">
        <f t="shared" si="41"/>
        <v>0</v>
      </c>
      <c r="M129" s="1416">
        <f t="shared" si="41"/>
        <v>0</v>
      </c>
      <c r="N129" s="1416">
        <f t="shared" si="41"/>
        <v>0</v>
      </c>
      <c r="O129" s="1416">
        <f t="shared" si="41"/>
        <v>0</v>
      </c>
      <c r="P129" s="1417">
        <f t="shared" si="41"/>
        <v>0</v>
      </c>
      <c r="Q129" s="1377"/>
      <c r="R129" s="1375"/>
    </row>
    <row r="130" spans="2:18" s="1370" customFormat="1">
      <c r="B130" s="1374"/>
      <c r="C130" s="1452"/>
      <c r="E130" s="1462"/>
      <c r="F130" s="1462"/>
      <c r="G130" s="1462"/>
      <c r="H130" s="1462"/>
      <c r="I130" s="1462"/>
      <c r="J130" s="1462"/>
      <c r="K130" s="1462"/>
      <c r="L130" s="1462"/>
      <c r="M130" s="1462"/>
      <c r="N130" s="1462"/>
      <c r="O130" s="1462"/>
      <c r="P130" s="1462"/>
      <c r="Q130" s="1377"/>
      <c r="R130" s="1463"/>
    </row>
    <row r="131" spans="2:18" s="1370" customFormat="1">
      <c r="B131" s="1374"/>
      <c r="C131" s="1122" t="s">
        <v>642</v>
      </c>
      <c r="D131" s="1398">
        <f>+D129</f>
        <v>0</v>
      </c>
      <c r="E131" s="1416">
        <f>+D131+E129</f>
        <v>0</v>
      </c>
      <c r="F131" s="1416">
        <f>+E131+F129</f>
        <v>0</v>
      </c>
      <c r="G131" s="1416">
        <f>+F131+G129</f>
        <v>0</v>
      </c>
      <c r="H131" s="1416">
        <f t="shared" ref="H131:P131" si="42">+G131+H129</f>
        <v>0</v>
      </c>
      <c r="I131" s="1416">
        <f t="shared" si="42"/>
        <v>0</v>
      </c>
      <c r="J131" s="1416">
        <f t="shared" si="42"/>
        <v>0</v>
      </c>
      <c r="K131" s="1416">
        <f t="shared" si="42"/>
        <v>0</v>
      </c>
      <c r="L131" s="1416">
        <f t="shared" si="42"/>
        <v>0</v>
      </c>
      <c r="M131" s="1416">
        <f t="shared" si="42"/>
        <v>0</v>
      </c>
      <c r="N131" s="1416">
        <f t="shared" si="42"/>
        <v>0</v>
      </c>
      <c r="O131" s="1416">
        <f t="shared" si="42"/>
        <v>0</v>
      </c>
      <c r="P131" s="1417">
        <f t="shared" si="42"/>
        <v>0</v>
      </c>
      <c r="Q131" s="1377"/>
      <c r="R131" s="1375"/>
    </row>
    <row r="132" spans="2:18" s="1370" customFormat="1">
      <c r="B132" s="1374"/>
      <c r="C132" s="1312"/>
      <c r="D132" s="1413"/>
      <c r="E132" s="1413"/>
      <c r="F132" s="1413"/>
      <c r="G132" s="1413"/>
      <c r="H132" s="1413"/>
      <c r="I132" s="1413"/>
      <c r="J132" s="1413"/>
      <c r="K132" s="1413"/>
      <c r="L132" s="1413"/>
      <c r="M132" s="1413"/>
      <c r="N132" s="1413"/>
      <c r="O132" s="1413"/>
      <c r="P132" s="1413"/>
      <c r="Q132" s="1377"/>
      <c r="R132" s="1375"/>
    </row>
    <row r="133" spans="2:18" s="1370" customFormat="1">
      <c r="B133" s="1374"/>
      <c r="C133" s="1322"/>
      <c r="D133" s="1419"/>
      <c r="E133" s="1419"/>
      <c r="F133" s="1419"/>
      <c r="G133" s="1419"/>
      <c r="H133" s="1419"/>
      <c r="I133" s="1419"/>
      <c r="J133" s="1419"/>
      <c r="K133" s="1419"/>
      <c r="L133" s="1419"/>
      <c r="M133" s="1419"/>
      <c r="N133" s="1419"/>
      <c r="O133" s="1419"/>
      <c r="P133" s="1419"/>
      <c r="Q133" s="1377"/>
      <c r="R133" s="1375"/>
    </row>
    <row r="134" spans="2:18" s="1370" customFormat="1">
      <c r="B134" s="1374"/>
      <c r="C134" s="1322"/>
      <c r="D134" s="1419"/>
      <c r="E134" s="1419"/>
      <c r="F134" s="1419"/>
      <c r="G134" s="1419"/>
      <c r="H134" s="1419"/>
      <c r="I134" s="1419"/>
      <c r="J134" s="1419"/>
      <c r="K134" s="1419"/>
      <c r="L134" s="1419"/>
      <c r="M134" s="1419"/>
      <c r="N134" s="1419"/>
      <c r="O134" s="1419"/>
      <c r="P134" s="1419"/>
      <c r="Q134" s="1377"/>
      <c r="R134" s="1375"/>
    </row>
    <row r="135" spans="2:18" s="1370" customFormat="1" ht="18">
      <c r="B135" s="1374"/>
      <c r="C135" s="1340" t="s">
        <v>390</v>
      </c>
      <c r="D135" s="1419"/>
      <c r="E135" s="1419"/>
      <c r="F135" s="1419"/>
      <c r="G135" s="1419"/>
      <c r="H135" s="1419"/>
      <c r="I135" s="1419"/>
      <c r="J135" s="1419"/>
      <c r="K135" s="1419"/>
      <c r="L135" s="1419"/>
      <c r="M135" s="1419"/>
      <c r="N135" s="1419"/>
      <c r="O135" s="1419"/>
      <c r="P135" s="1419"/>
      <c r="Q135" s="1377"/>
      <c r="R135" s="1375"/>
    </row>
    <row r="136" spans="2:18" s="1370" customFormat="1" ht="18">
      <c r="B136" s="1374"/>
      <c r="C136" s="1450"/>
      <c r="D136" s="1419"/>
      <c r="E136" s="1419"/>
      <c r="F136" s="1419"/>
      <c r="G136" s="1419"/>
      <c r="H136" s="1419"/>
      <c r="I136" s="1419"/>
      <c r="J136" s="1419"/>
      <c r="K136" s="1419"/>
      <c r="L136" s="1419"/>
      <c r="M136" s="1419"/>
      <c r="N136" s="1419"/>
      <c r="O136" s="1419"/>
      <c r="P136" s="1419"/>
      <c r="Q136" s="1377"/>
      <c r="R136" s="1375"/>
    </row>
    <row r="137" spans="2:18" s="1370" customFormat="1">
      <c r="B137" s="1374"/>
      <c r="C137" s="1119"/>
      <c r="D137" s="1382" t="str">
        <f>IF('F1'!AP37="","0",YEAR('F1'!AP37))</f>
        <v>0</v>
      </c>
      <c r="E137" s="1121">
        <f t="shared" ref="E137:P137" si="43">+D137+1</f>
        <v>1</v>
      </c>
      <c r="F137" s="1121">
        <f t="shared" si="43"/>
        <v>2</v>
      </c>
      <c r="G137" s="1121">
        <f t="shared" si="43"/>
        <v>3</v>
      </c>
      <c r="H137" s="1121">
        <f t="shared" si="43"/>
        <v>4</v>
      </c>
      <c r="I137" s="1121">
        <f t="shared" si="43"/>
        <v>5</v>
      </c>
      <c r="J137" s="1121">
        <f t="shared" si="43"/>
        <v>6</v>
      </c>
      <c r="K137" s="1121">
        <f t="shared" si="43"/>
        <v>7</v>
      </c>
      <c r="L137" s="1121">
        <f t="shared" si="43"/>
        <v>8</v>
      </c>
      <c r="M137" s="1121">
        <f t="shared" si="43"/>
        <v>9</v>
      </c>
      <c r="N137" s="1121">
        <f t="shared" si="43"/>
        <v>10</v>
      </c>
      <c r="O137" s="1121">
        <f t="shared" si="43"/>
        <v>11</v>
      </c>
      <c r="P137" s="1121">
        <f t="shared" si="43"/>
        <v>12</v>
      </c>
      <c r="Q137" s="1377"/>
      <c r="R137" s="1375"/>
    </row>
    <row r="138" spans="2:18" s="1370" customFormat="1">
      <c r="B138" s="1374"/>
      <c r="C138" s="1464"/>
      <c r="D138" s="1465"/>
      <c r="E138" s="1465"/>
      <c r="F138" s="1465"/>
      <c r="G138" s="1465"/>
      <c r="H138" s="1465"/>
      <c r="I138" s="1465"/>
      <c r="J138" s="1465"/>
      <c r="K138" s="1465"/>
      <c r="L138" s="1465"/>
      <c r="M138" s="1465"/>
      <c r="N138" s="1419"/>
      <c r="O138" s="1419"/>
      <c r="P138" s="1419"/>
      <c r="Q138" s="1377"/>
      <c r="R138" s="1375"/>
    </row>
    <row r="139" spans="2:18" s="1370" customFormat="1">
      <c r="B139" s="1374"/>
      <c r="C139" s="1697" t="s">
        <v>391</v>
      </c>
      <c r="D139" s="1713">
        <f>D71+D72+D85</f>
        <v>0</v>
      </c>
      <c r="E139" s="1713">
        <f t="shared" ref="E139:P139" si="44">E71+E72+E85</f>
        <v>0</v>
      </c>
      <c r="F139" s="1713">
        <f t="shared" si="44"/>
        <v>0</v>
      </c>
      <c r="G139" s="1713">
        <f t="shared" si="44"/>
        <v>0</v>
      </c>
      <c r="H139" s="1713">
        <f t="shared" si="44"/>
        <v>0</v>
      </c>
      <c r="I139" s="1713">
        <f t="shared" si="44"/>
        <v>0</v>
      </c>
      <c r="J139" s="1713">
        <f t="shared" si="44"/>
        <v>0</v>
      </c>
      <c r="K139" s="1713">
        <f t="shared" si="44"/>
        <v>0</v>
      </c>
      <c r="L139" s="1713">
        <f t="shared" si="44"/>
        <v>0</v>
      </c>
      <c r="M139" s="1713">
        <f t="shared" si="44"/>
        <v>0</v>
      </c>
      <c r="N139" s="1713">
        <f t="shared" si="44"/>
        <v>0</v>
      </c>
      <c r="O139" s="1713">
        <f t="shared" si="44"/>
        <v>0</v>
      </c>
      <c r="P139" s="1713">
        <f t="shared" si="44"/>
        <v>0</v>
      </c>
      <c r="Q139" s="1377"/>
      <c r="R139" s="1375"/>
    </row>
    <row r="140" spans="2:18" s="1370" customFormat="1">
      <c r="B140" s="1374"/>
      <c r="C140" s="941" t="s">
        <v>569</v>
      </c>
      <c r="D140" s="1699"/>
      <c r="E140" s="1700"/>
      <c r="F140" s="1700"/>
      <c r="G140" s="1700"/>
      <c r="H140" s="1700"/>
      <c r="I140" s="1700"/>
      <c r="J140" s="1700"/>
      <c r="K140" s="1700"/>
      <c r="L140" s="1700"/>
      <c r="M140" s="1700"/>
      <c r="N140" s="1700"/>
      <c r="O140" s="1700"/>
      <c r="P140" s="1701"/>
      <c r="Q140" s="1377"/>
      <c r="R140" s="1375"/>
    </row>
    <row r="141" spans="2:18" s="1370" customFormat="1">
      <c r="B141" s="1374"/>
      <c r="C141" s="1323"/>
      <c r="D141" s="1323"/>
      <c r="E141" s="1323"/>
      <c r="F141" s="1323"/>
      <c r="G141" s="1323"/>
      <c r="H141" s="1323"/>
      <c r="I141" s="1323"/>
      <c r="J141" s="1323"/>
      <c r="K141" s="1323"/>
      <c r="L141" s="1323"/>
      <c r="M141" s="1323"/>
      <c r="N141" s="1323"/>
      <c r="O141" s="1323"/>
      <c r="P141" s="1323"/>
      <c r="Q141" s="1377"/>
      <c r="R141" s="1375"/>
    </row>
    <row r="142" spans="2:18" s="1370" customFormat="1">
      <c r="B142" s="1374"/>
      <c r="C142" s="1422" t="s">
        <v>392</v>
      </c>
      <c r="D142" s="1403">
        <f>D139+D140</f>
        <v>0</v>
      </c>
      <c r="E142" s="1404">
        <f t="shared" ref="E142:P142" si="45">E139+E140</f>
        <v>0</v>
      </c>
      <c r="F142" s="1404">
        <f t="shared" si="45"/>
        <v>0</v>
      </c>
      <c r="G142" s="1404">
        <f t="shared" si="45"/>
        <v>0</v>
      </c>
      <c r="H142" s="1404">
        <f t="shared" si="45"/>
        <v>0</v>
      </c>
      <c r="I142" s="1404">
        <f t="shared" si="45"/>
        <v>0</v>
      </c>
      <c r="J142" s="1404">
        <f t="shared" si="45"/>
        <v>0</v>
      </c>
      <c r="K142" s="1404">
        <f t="shared" si="45"/>
        <v>0</v>
      </c>
      <c r="L142" s="1404">
        <f t="shared" si="45"/>
        <v>0</v>
      </c>
      <c r="M142" s="1404">
        <f t="shared" si="45"/>
        <v>0</v>
      </c>
      <c r="N142" s="1404">
        <f t="shared" si="45"/>
        <v>0</v>
      </c>
      <c r="O142" s="1404">
        <f t="shared" si="45"/>
        <v>0</v>
      </c>
      <c r="P142" s="1702">
        <f t="shared" si="45"/>
        <v>0</v>
      </c>
      <c r="Q142" s="1377"/>
      <c r="R142" s="1375"/>
    </row>
    <row r="143" spans="2:18" s="1370" customFormat="1">
      <c r="B143" s="1374"/>
      <c r="C143" s="1703"/>
      <c r="D143" s="1413"/>
      <c r="E143" s="1413"/>
      <c r="F143" s="1413"/>
      <c r="G143" s="1413"/>
      <c r="H143" s="1413"/>
      <c r="I143" s="1413"/>
      <c r="J143" s="1413"/>
      <c r="K143" s="1413"/>
      <c r="L143" s="1413"/>
      <c r="M143" s="1413"/>
      <c r="N143" s="1413"/>
      <c r="O143" s="1413"/>
      <c r="P143" s="1413"/>
      <c r="Q143" s="1377"/>
      <c r="R143" s="1375"/>
    </row>
    <row r="144" spans="2:18" s="1370" customFormat="1">
      <c r="B144" s="1374"/>
      <c r="C144" s="1313" t="s">
        <v>393</v>
      </c>
      <c r="D144" s="1426">
        <f>-(D76+D77+D78+D79+D80+D81+D82+D84+D88)</f>
        <v>0</v>
      </c>
      <c r="E144" s="1459">
        <f t="shared" ref="E144:P144" si="46">-(E76+E77+E78+E79+E80+E81+E82+E84+E88)</f>
        <v>0</v>
      </c>
      <c r="F144" s="1459">
        <f t="shared" si="46"/>
        <v>0</v>
      </c>
      <c r="G144" s="1459">
        <f t="shared" si="46"/>
        <v>0</v>
      </c>
      <c r="H144" s="1459">
        <f t="shared" si="46"/>
        <v>0</v>
      </c>
      <c r="I144" s="1459">
        <f t="shared" si="46"/>
        <v>0</v>
      </c>
      <c r="J144" s="1459">
        <f t="shared" si="46"/>
        <v>0</v>
      </c>
      <c r="K144" s="1459">
        <f t="shared" si="46"/>
        <v>0</v>
      </c>
      <c r="L144" s="1459">
        <f t="shared" si="46"/>
        <v>0</v>
      </c>
      <c r="M144" s="1459">
        <f t="shared" si="46"/>
        <v>0</v>
      </c>
      <c r="N144" s="1459">
        <f t="shared" si="46"/>
        <v>0</v>
      </c>
      <c r="O144" s="1459">
        <f t="shared" si="46"/>
        <v>0</v>
      </c>
      <c r="P144" s="1454">
        <f t="shared" si="46"/>
        <v>0</v>
      </c>
      <c r="Q144" s="1377"/>
      <c r="R144" s="1375"/>
    </row>
    <row r="145" spans="2:18" s="1370" customFormat="1">
      <c r="B145" s="1374"/>
      <c r="C145" s="1342" t="s">
        <v>568</v>
      </c>
      <c r="D145" s="1430">
        <f>-D18</f>
        <v>0</v>
      </c>
      <c r="E145" s="1431">
        <f>-E18</f>
        <v>0</v>
      </c>
      <c r="F145" s="1431">
        <f t="shared" ref="F145:P145" si="47">-F18</f>
        <v>0</v>
      </c>
      <c r="G145" s="1431">
        <f t="shared" si="47"/>
        <v>0</v>
      </c>
      <c r="H145" s="1431">
        <f t="shared" si="47"/>
        <v>0</v>
      </c>
      <c r="I145" s="1431">
        <f t="shared" si="47"/>
        <v>0</v>
      </c>
      <c r="J145" s="1431">
        <f t="shared" si="47"/>
        <v>0</v>
      </c>
      <c r="K145" s="1431">
        <f t="shared" si="47"/>
        <v>0</v>
      </c>
      <c r="L145" s="1431">
        <f t="shared" si="47"/>
        <v>0</v>
      </c>
      <c r="M145" s="1431">
        <f t="shared" si="47"/>
        <v>0</v>
      </c>
      <c r="N145" s="1431">
        <f t="shared" si="47"/>
        <v>0</v>
      </c>
      <c r="O145" s="1431">
        <f t="shared" si="47"/>
        <v>0</v>
      </c>
      <c r="P145" s="1718">
        <f t="shared" si="47"/>
        <v>0</v>
      </c>
      <c r="Q145" s="1719"/>
      <c r="R145" s="1375"/>
    </row>
    <row r="146" spans="2:18" s="1370" customFormat="1">
      <c r="B146" s="1374"/>
      <c r="C146" s="1465"/>
      <c r="D146" s="1465"/>
      <c r="E146" s="1465"/>
      <c r="F146" s="1465"/>
      <c r="G146" s="1465"/>
      <c r="H146" s="1465"/>
      <c r="I146" s="1465"/>
      <c r="J146" s="1465"/>
      <c r="K146" s="1465"/>
      <c r="L146" s="1465"/>
      <c r="M146" s="1465"/>
      <c r="N146" s="1465"/>
      <c r="O146" s="1465"/>
      <c r="P146" s="1465"/>
      <c r="Q146" s="1377"/>
      <c r="R146" s="1375"/>
    </row>
    <row r="147" spans="2:18" s="1370" customFormat="1">
      <c r="B147" s="1374"/>
      <c r="C147" s="1422" t="s">
        <v>394</v>
      </c>
      <c r="D147" s="1398">
        <f>D144+D145</f>
        <v>0</v>
      </c>
      <c r="E147" s="1398">
        <f t="shared" ref="E147:P147" si="48">E144+E145</f>
        <v>0</v>
      </c>
      <c r="F147" s="1398">
        <f t="shared" si="48"/>
        <v>0</v>
      </c>
      <c r="G147" s="1398">
        <f t="shared" si="48"/>
        <v>0</v>
      </c>
      <c r="H147" s="1398">
        <f t="shared" si="48"/>
        <v>0</v>
      </c>
      <c r="I147" s="1398">
        <f t="shared" si="48"/>
        <v>0</v>
      </c>
      <c r="J147" s="1398">
        <f t="shared" si="48"/>
        <v>0</v>
      </c>
      <c r="K147" s="1398">
        <f t="shared" si="48"/>
        <v>0</v>
      </c>
      <c r="L147" s="1398">
        <f t="shared" si="48"/>
        <v>0</v>
      </c>
      <c r="M147" s="1398">
        <f t="shared" si="48"/>
        <v>0</v>
      </c>
      <c r="N147" s="1398">
        <f t="shared" si="48"/>
        <v>0</v>
      </c>
      <c r="O147" s="1398">
        <f t="shared" si="48"/>
        <v>0</v>
      </c>
      <c r="P147" s="1409">
        <f t="shared" si="48"/>
        <v>0</v>
      </c>
      <c r="Q147" s="1377"/>
      <c r="R147" s="1375"/>
    </row>
    <row r="148" spans="2:18" s="1370" customFormat="1">
      <c r="B148" s="1374"/>
      <c r="C148" s="1452"/>
      <c r="E148" s="1462"/>
      <c r="F148" s="1462"/>
      <c r="G148" s="1462"/>
      <c r="H148" s="1462"/>
      <c r="I148" s="1462"/>
      <c r="J148" s="1462"/>
      <c r="K148" s="1462"/>
      <c r="L148" s="1462"/>
      <c r="M148" s="1462"/>
      <c r="N148" s="1462"/>
      <c r="O148" s="1462"/>
      <c r="P148" s="1462"/>
      <c r="Q148" s="1377"/>
      <c r="R148" s="1375"/>
    </row>
    <row r="149" spans="2:18" s="1370" customFormat="1">
      <c r="B149" s="1374"/>
      <c r="C149" s="1122" t="s">
        <v>570</v>
      </c>
      <c r="D149" s="1403">
        <f>D142+D147</f>
        <v>0</v>
      </c>
      <c r="E149" s="1404">
        <f t="shared" ref="E149:P149" si="49">E142+E147</f>
        <v>0</v>
      </c>
      <c r="F149" s="1404">
        <f t="shared" si="49"/>
        <v>0</v>
      </c>
      <c r="G149" s="1404">
        <f t="shared" si="49"/>
        <v>0</v>
      </c>
      <c r="H149" s="1404">
        <f t="shared" si="49"/>
        <v>0</v>
      </c>
      <c r="I149" s="1404">
        <f t="shared" si="49"/>
        <v>0</v>
      </c>
      <c r="J149" s="1404">
        <f t="shared" si="49"/>
        <v>0</v>
      </c>
      <c r="K149" s="1404">
        <f t="shared" si="49"/>
        <v>0</v>
      </c>
      <c r="L149" s="1404">
        <f t="shared" si="49"/>
        <v>0</v>
      </c>
      <c r="M149" s="1404">
        <f t="shared" si="49"/>
        <v>0</v>
      </c>
      <c r="N149" s="1404">
        <f t="shared" si="49"/>
        <v>0</v>
      </c>
      <c r="O149" s="1404">
        <f t="shared" si="49"/>
        <v>0</v>
      </c>
      <c r="P149" s="1702">
        <f t="shared" si="49"/>
        <v>0</v>
      </c>
      <c r="Q149" s="1377"/>
      <c r="R149" s="1375"/>
    </row>
    <row r="150" spans="2:18" s="1370" customFormat="1">
      <c r="B150" s="1374"/>
      <c r="C150" s="1452"/>
      <c r="D150" s="1377"/>
      <c r="E150" s="1377"/>
      <c r="F150" s="1377"/>
      <c r="G150" s="1377"/>
      <c r="H150" s="1377"/>
      <c r="I150" s="1377"/>
      <c r="J150" s="1377"/>
      <c r="K150" s="1377"/>
      <c r="L150" s="1377"/>
      <c r="M150" s="1377"/>
      <c r="N150" s="1377"/>
      <c r="O150" s="1377"/>
      <c r="P150" s="1377"/>
      <c r="Q150" s="1377"/>
      <c r="R150" s="1375"/>
    </row>
    <row r="151" spans="2:18" s="1370" customFormat="1">
      <c r="B151" s="1374"/>
      <c r="C151" s="1122" t="s">
        <v>1851</v>
      </c>
      <c r="D151" s="1403">
        <f>D142+D147+D54+D55+D56-D125</f>
        <v>0</v>
      </c>
      <c r="E151" s="1404">
        <f t="shared" ref="E151:P151" si="50">E142+E147+E54+E55+E56-E125</f>
        <v>0</v>
      </c>
      <c r="F151" s="1404">
        <f t="shared" si="50"/>
        <v>0</v>
      </c>
      <c r="G151" s="1404">
        <f t="shared" si="50"/>
        <v>0</v>
      </c>
      <c r="H151" s="1404">
        <f t="shared" si="50"/>
        <v>0</v>
      </c>
      <c r="I151" s="1404">
        <f t="shared" si="50"/>
        <v>0</v>
      </c>
      <c r="J151" s="1404">
        <f t="shared" si="50"/>
        <v>0</v>
      </c>
      <c r="K151" s="1404">
        <f t="shared" si="50"/>
        <v>0</v>
      </c>
      <c r="L151" s="1404">
        <f t="shared" si="50"/>
        <v>0</v>
      </c>
      <c r="M151" s="1404">
        <f t="shared" si="50"/>
        <v>0</v>
      </c>
      <c r="N151" s="1404">
        <f t="shared" si="50"/>
        <v>0</v>
      </c>
      <c r="O151" s="1404">
        <f t="shared" si="50"/>
        <v>0</v>
      </c>
      <c r="P151" s="1707">
        <f t="shared" si="50"/>
        <v>0</v>
      </c>
      <c r="Q151" s="1377"/>
      <c r="R151" s="1375"/>
    </row>
    <row r="152" spans="2:18" s="1370" customFormat="1">
      <c r="B152" s="1374"/>
      <c r="C152" s="1377"/>
      <c r="D152" s="1377"/>
      <c r="E152" s="1377"/>
      <c r="F152" s="1377"/>
      <c r="G152" s="1377"/>
      <c r="H152" s="1377"/>
      <c r="I152" s="1377"/>
      <c r="J152" s="1377"/>
      <c r="K152" s="1377"/>
      <c r="L152" s="1377"/>
      <c r="M152" s="1377"/>
      <c r="N152" s="1377"/>
      <c r="O152" s="1377"/>
      <c r="P152" s="1377"/>
      <c r="Q152" s="1377"/>
      <c r="R152" s="1375"/>
    </row>
    <row r="153" spans="2:18" s="1370" customFormat="1">
      <c r="B153" s="1374"/>
      <c r="C153" s="1377"/>
      <c r="D153" s="1377"/>
      <c r="E153" s="1329"/>
      <c r="F153" s="1329"/>
      <c r="G153" s="1329"/>
      <c r="K153" s="1377"/>
      <c r="L153" s="1377"/>
      <c r="M153" s="1377"/>
      <c r="N153" s="1377"/>
      <c r="O153" s="1377"/>
      <c r="P153" s="1377"/>
      <c r="Q153" s="1377"/>
      <c r="R153" s="1375"/>
    </row>
    <row r="154" spans="2:18" s="1370" customFormat="1" ht="46.5" customHeight="1">
      <c r="B154" s="1374"/>
      <c r="C154" s="1377"/>
      <c r="D154" s="1377"/>
      <c r="E154" s="1329"/>
      <c r="G154" s="1329"/>
      <c r="H154" s="2147" t="s">
        <v>1853</v>
      </c>
      <c r="I154" s="1708" t="s">
        <v>395</v>
      </c>
      <c r="J154" s="1708" t="s">
        <v>396</v>
      </c>
      <c r="K154" s="1377"/>
      <c r="L154" s="1377"/>
      <c r="M154" s="1377"/>
      <c r="N154" s="1377"/>
      <c r="O154" s="1377"/>
      <c r="P154" s="1377"/>
      <c r="Q154" s="1377"/>
      <c r="R154" s="1375"/>
    </row>
    <row r="155" spans="2:18" s="1370" customFormat="1">
      <c r="B155" s="1374"/>
      <c r="C155" s="1377"/>
      <c r="D155" s="1377"/>
      <c r="E155" s="1341"/>
      <c r="F155" s="1338" t="s">
        <v>1852</v>
      </c>
      <c r="G155" s="1334"/>
      <c r="H155" s="2148"/>
      <c r="I155" s="1558"/>
      <c r="J155" s="1558"/>
      <c r="K155" s="1377"/>
      <c r="L155" s="1377"/>
      <c r="M155" s="1377"/>
      <c r="N155" s="1377"/>
      <c r="O155" s="1377"/>
      <c r="P155" s="1377"/>
      <c r="Q155" s="1377"/>
      <c r="R155" s="1375"/>
    </row>
    <row r="156" spans="2:18" s="1370" customFormat="1">
      <c r="B156" s="1374"/>
      <c r="C156" s="1377"/>
      <c r="D156" s="1377"/>
      <c r="E156" s="1338" t="s">
        <v>1854</v>
      </c>
      <c r="F156" s="1335" t="e">
        <f>+IRR(D149:P149)</f>
        <v>#NUM!</v>
      </c>
      <c r="G156" s="1334"/>
      <c r="H156" s="1337" t="s">
        <v>1854</v>
      </c>
      <c r="I156" s="1709"/>
      <c r="J156" s="1339">
        <f>+$D149+NPV(J155,$E149:$P149)</f>
        <v>0</v>
      </c>
      <c r="K156" s="1377"/>
      <c r="L156" s="1377"/>
      <c r="M156" s="1377"/>
      <c r="N156" s="1377"/>
      <c r="O156" s="1377"/>
      <c r="P156" s="1377"/>
      <c r="Q156" s="1377"/>
      <c r="R156" s="1375"/>
    </row>
    <row r="157" spans="2:18" s="1370" customFormat="1">
      <c r="B157" s="1374"/>
      <c r="C157" s="1322"/>
      <c r="D157" s="1419"/>
      <c r="E157" s="1338" t="s">
        <v>1855</v>
      </c>
      <c r="F157" s="1710" t="e">
        <f>IRR(D151:P151)</f>
        <v>#NUM!</v>
      </c>
      <c r="G157" s="1419"/>
      <c r="H157" s="1337" t="s">
        <v>1855</v>
      </c>
      <c r="I157" s="1710">
        <f>+$D$151+NPV(I155,$E$151:$P$151)</f>
        <v>0</v>
      </c>
      <c r="J157" s="1711"/>
      <c r="K157" s="1419"/>
      <c r="L157" s="1419"/>
      <c r="M157" s="1419"/>
      <c r="N157" s="1419"/>
      <c r="O157" s="1419"/>
      <c r="P157" s="1419"/>
      <c r="Q157" s="1377"/>
      <c r="R157" s="1375"/>
    </row>
    <row r="158" spans="2:18" s="1370" customFormat="1">
      <c r="B158" s="1374"/>
      <c r="C158" s="1322"/>
      <c r="D158" s="1419"/>
      <c r="E158" s="1419"/>
      <c r="F158" s="1419"/>
      <c r="G158" s="1419"/>
      <c r="H158" s="1419"/>
      <c r="I158" s="1419"/>
      <c r="J158" s="1419"/>
      <c r="K158" s="1419"/>
      <c r="L158" s="1419"/>
      <c r="M158" s="1419"/>
      <c r="N158" s="1419"/>
      <c r="O158" s="1419"/>
      <c r="P158" s="1419"/>
      <c r="Q158" s="1377"/>
      <c r="R158" s="1375"/>
    </row>
    <row r="159" spans="2:18" s="1370" customFormat="1">
      <c r="B159" s="1374"/>
      <c r="C159" s="1322"/>
      <c r="D159" s="1419"/>
      <c r="E159" s="1419"/>
      <c r="F159" s="1419"/>
      <c r="G159" s="1419"/>
      <c r="H159" s="1419"/>
      <c r="I159" s="1419"/>
      <c r="J159" s="1419"/>
      <c r="K159" s="1419"/>
      <c r="L159" s="1419"/>
      <c r="M159" s="1419"/>
      <c r="N159" s="1419"/>
      <c r="O159" s="1419"/>
      <c r="P159" s="1419"/>
      <c r="Q159" s="1377"/>
      <c r="R159" s="1375"/>
    </row>
    <row r="160" spans="2:18" s="1370" customFormat="1">
      <c r="B160" s="1374"/>
      <c r="C160" s="1322"/>
      <c r="D160" s="1419"/>
      <c r="E160" s="1419"/>
      <c r="F160" s="1419"/>
      <c r="G160" s="1419"/>
      <c r="H160" s="1419"/>
      <c r="I160" s="1419"/>
      <c r="J160" s="1419"/>
      <c r="K160" s="1419"/>
      <c r="L160" s="1419"/>
      <c r="M160" s="1419"/>
      <c r="N160" s="1419"/>
      <c r="O160" s="1419"/>
      <c r="P160" s="1419"/>
      <c r="Q160" s="1377"/>
      <c r="R160" s="1375"/>
    </row>
    <row r="161" spans="2:18" s="1370" customFormat="1" ht="18">
      <c r="B161" s="1374"/>
      <c r="C161" s="1340" t="s">
        <v>397</v>
      </c>
      <c r="D161" s="1419"/>
      <c r="E161" s="1419"/>
      <c r="F161" s="1419"/>
      <c r="G161" s="1419"/>
      <c r="H161" s="1419"/>
      <c r="I161" s="1419"/>
      <c r="J161" s="1419"/>
      <c r="K161" s="1419"/>
      <c r="L161" s="1419"/>
      <c r="M161" s="1419"/>
      <c r="N161" s="1419"/>
      <c r="O161" s="1419"/>
      <c r="P161" s="1419"/>
      <c r="Q161" s="1377"/>
      <c r="R161" s="1375"/>
    </row>
    <row r="162" spans="2:18" s="1370" customFormat="1" ht="18">
      <c r="B162" s="1374"/>
      <c r="C162" s="1450"/>
      <c r="D162" s="1419"/>
      <c r="E162" s="1419"/>
      <c r="F162" s="1419"/>
      <c r="G162" s="1419"/>
      <c r="H162" s="1419"/>
      <c r="I162" s="1419"/>
      <c r="J162" s="1419"/>
      <c r="K162" s="1419"/>
      <c r="L162" s="1419"/>
      <c r="M162" s="1419"/>
      <c r="N162" s="1419"/>
      <c r="O162" s="1419"/>
      <c r="P162" s="1419"/>
      <c r="Q162" s="1377"/>
      <c r="R162" s="1375"/>
    </row>
    <row r="163" spans="2:18" s="1370" customFormat="1">
      <c r="B163" s="1374"/>
      <c r="C163" s="1119"/>
      <c r="D163" s="1382" t="str">
        <f>IF('F1'!AP37="","0",YEAR('F1'!AP37))</f>
        <v>0</v>
      </c>
      <c r="E163" s="1121">
        <f t="shared" ref="E163:P163" si="51">+D163+1</f>
        <v>1</v>
      </c>
      <c r="F163" s="1121">
        <f t="shared" si="51"/>
        <v>2</v>
      </c>
      <c r="G163" s="1121">
        <f t="shared" si="51"/>
        <v>3</v>
      </c>
      <c r="H163" s="1121">
        <f t="shared" si="51"/>
        <v>4</v>
      </c>
      <c r="I163" s="1121">
        <f t="shared" si="51"/>
        <v>5</v>
      </c>
      <c r="J163" s="1121">
        <f t="shared" si="51"/>
        <v>6</v>
      </c>
      <c r="K163" s="1121">
        <f t="shared" si="51"/>
        <v>7</v>
      </c>
      <c r="L163" s="1121">
        <f t="shared" si="51"/>
        <v>8</v>
      </c>
      <c r="M163" s="1121">
        <f t="shared" si="51"/>
        <v>9</v>
      </c>
      <c r="N163" s="1121">
        <f t="shared" si="51"/>
        <v>10</v>
      </c>
      <c r="O163" s="1121">
        <f t="shared" si="51"/>
        <v>11</v>
      </c>
      <c r="P163" s="1121">
        <f t="shared" si="51"/>
        <v>12</v>
      </c>
      <c r="Q163" s="1377"/>
      <c r="R163" s="1375"/>
    </row>
    <row r="164" spans="2:18" s="1370" customFormat="1">
      <c r="B164" s="1374"/>
      <c r="C164" s="1464"/>
      <c r="D164" s="1465"/>
      <c r="E164" s="1465"/>
      <c r="F164" s="1465"/>
      <c r="G164" s="1465"/>
      <c r="H164" s="1465"/>
      <c r="I164" s="1465"/>
      <c r="J164" s="1465"/>
      <c r="K164" s="1465"/>
      <c r="L164" s="1465"/>
      <c r="M164" s="1465"/>
      <c r="N164" s="1419"/>
      <c r="O164" s="1419"/>
      <c r="P164" s="1419"/>
      <c r="Q164" s="1377"/>
      <c r="R164" s="1375"/>
    </row>
    <row r="165" spans="2:18" s="1370" customFormat="1">
      <c r="B165" s="1374"/>
      <c r="C165" s="1479" t="s">
        <v>4190</v>
      </c>
      <c r="D165" s="1427">
        <f>D91</f>
        <v>0</v>
      </c>
      <c r="E165" s="1459">
        <f t="shared" ref="E165:P165" si="52">E91</f>
        <v>0</v>
      </c>
      <c r="F165" s="1459">
        <f t="shared" si="52"/>
        <v>0</v>
      </c>
      <c r="G165" s="1459">
        <f t="shared" si="52"/>
        <v>0</v>
      </c>
      <c r="H165" s="1459">
        <f t="shared" si="52"/>
        <v>0</v>
      </c>
      <c r="I165" s="1459">
        <f t="shared" si="52"/>
        <v>0</v>
      </c>
      <c r="J165" s="1459">
        <f t="shared" si="52"/>
        <v>0</v>
      </c>
      <c r="K165" s="1459">
        <f t="shared" si="52"/>
        <v>0</v>
      </c>
      <c r="L165" s="1459">
        <f t="shared" si="52"/>
        <v>0</v>
      </c>
      <c r="M165" s="1459">
        <f t="shared" si="52"/>
        <v>0</v>
      </c>
      <c r="N165" s="1459">
        <f t="shared" si="52"/>
        <v>0</v>
      </c>
      <c r="O165" s="1459">
        <f t="shared" si="52"/>
        <v>0</v>
      </c>
      <c r="P165" s="1454">
        <f t="shared" si="52"/>
        <v>0</v>
      </c>
      <c r="Q165" s="1377"/>
      <c r="R165" s="1375"/>
    </row>
    <row r="166" spans="2:18" s="1370" customFormat="1">
      <c r="B166" s="1374"/>
      <c r="C166" s="939" t="s">
        <v>1371</v>
      </c>
      <c r="D166" s="1434">
        <f>D92</f>
        <v>0</v>
      </c>
      <c r="E166" s="1461">
        <f t="shared" ref="E166:P166" si="53">E92</f>
        <v>0</v>
      </c>
      <c r="F166" s="1461">
        <f t="shared" si="53"/>
        <v>0</v>
      </c>
      <c r="G166" s="1461">
        <f t="shared" si="53"/>
        <v>0</v>
      </c>
      <c r="H166" s="1461">
        <f t="shared" si="53"/>
        <v>0</v>
      </c>
      <c r="I166" s="1461">
        <f t="shared" si="53"/>
        <v>0</v>
      </c>
      <c r="J166" s="1461">
        <f t="shared" si="53"/>
        <v>0</v>
      </c>
      <c r="K166" s="1461">
        <f t="shared" si="53"/>
        <v>0</v>
      </c>
      <c r="L166" s="1461">
        <f t="shared" si="53"/>
        <v>0</v>
      </c>
      <c r="M166" s="1461">
        <f t="shared" si="53"/>
        <v>0</v>
      </c>
      <c r="N166" s="1461">
        <f t="shared" si="53"/>
        <v>0</v>
      </c>
      <c r="O166" s="1461">
        <f t="shared" si="53"/>
        <v>0</v>
      </c>
      <c r="P166" s="1456">
        <f t="shared" si="53"/>
        <v>0</v>
      </c>
      <c r="Q166" s="1377"/>
      <c r="R166" s="1375"/>
    </row>
    <row r="167" spans="2:18" s="1370" customFormat="1">
      <c r="B167" s="1374"/>
      <c r="C167" s="1392" t="s">
        <v>1372</v>
      </c>
      <c r="D167" s="1434">
        <f>D93</f>
        <v>0</v>
      </c>
      <c r="E167" s="1461">
        <f t="shared" ref="E167:P167" si="54">E93</f>
        <v>0</v>
      </c>
      <c r="F167" s="1461">
        <f t="shared" si="54"/>
        <v>0</v>
      </c>
      <c r="G167" s="1461">
        <f t="shared" si="54"/>
        <v>0</v>
      </c>
      <c r="H167" s="1461">
        <f t="shared" si="54"/>
        <v>0</v>
      </c>
      <c r="I167" s="1461">
        <f t="shared" si="54"/>
        <v>0</v>
      </c>
      <c r="J167" s="1461">
        <f t="shared" si="54"/>
        <v>0</v>
      </c>
      <c r="K167" s="1461">
        <f t="shared" si="54"/>
        <v>0</v>
      </c>
      <c r="L167" s="1461">
        <f t="shared" si="54"/>
        <v>0</v>
      </c>
      <c r="M167" s="1461">
        <f t="shared" si="54"/>
        <v>0</v>
      </c>
      <c r="N167" s="1461">
        <f t="shared" si="54"/>
        <v>0</v>
      </c>
      <c r="O167" s="1461">
        <f t="shared" si="54"/>
        <v>0</v>
      </c>
      <c r="P167" s="1456">
        <f t="shared" si="54"/>
        <v>0</v>
      </c>
      <c r="Q167" s="1377"/>
      <c r="R167" s="1375"/>
    </row>
    <row r="168" spans="2:18" s="1370" customFormat="1">
      <c r="B168" s="1374"/>
      <c r="C168" s="1397" t="s">
        <v>4191</v>
      </c>
      <c r="D168" s="1434">
        <f>SUM(D165:D167)</f>
        <v>0</v>
      </c>
      <c r="E168" s="1461">
        <f>SUM(E165:E167)</f>
        <v>0</v>
      </c>
      <c r="F168" s="1461">
        <f t="shared" ref="F168:P168" si="55">SUM(F165:F167)</f>
        <v>0</v>
      </c>
      <c r="G168" s="1461">
        <f t="shared" si="55"/>
        <v>0</v>
      </c>
      <c r="H168" s="1461">
        <f t="shared" si="55"/>
        <v>0</v>
      </c>
      <c r="I168" s="1461">
        <f t="shared" si="55"/>
        <v>0</v>
      </c>
      <c r="J168" s="1461">
        <f t="shared" si="55"/>
        <v>0</v>
      </c>
      <c r="K168" s="1461">
        <f t="shared" si="55"/>
        <v>0</v>
      </c>
      <c r="L168" s="1461">
        <f t="shared" si="55"/>
        <v>0</v>
      </c>
      <c r="M168" s="1461">
        <f t="shared" si="55"/>
        <v>0</v>
      </c>
      <c r="N168" s="1461">
        <f t="shared" si="55"/>
        <v>0</v>
      </c>
      <c r="O168" s="1461">
        <f t="shared" si="55"/>
        <v>0</v>
      </c>
      <c r="P168" s="1456">
        <f t="shared" si="55"/>
        <v>0</v>
      </c>
      <c r="Q168" s="1377"/>
      <c r="R168" s="1375"/>
    </row>
    <row r="169" spans="2:18">
      <c r="B169" s="749"/>
      <c r="C169" s="936" t="s">
        <v>4193</v>
      </c>
      <c r="D169" s="1036"/>
      <c r="E169" s="1037"/>
      <c r="F169" s="1037"/>
      <c r="G169" s="1037"/>
      <c r="H169" s="1037"/>
      <c r="I169" s="1037"/>
      <c r="J169" s="1037"/>
      <c r="K169" s="1037"/>
      <c r="L169" s="1037"/>
      <c r="M169" s="1037"/>
      <c r="N169" s="1037"/>
      <c r="O169" s="1037"/>
      <c r="P169" s="1038"/>
      <c r="Q169" s="787"/>
      <c r="R169" s="750"/>
    </row>
    <row r="170" spans="2:18" s="1370" customFormat="1">
      <c r="B170" s="1374"/>
      <c r="C170" s="1397" t="s">
        <v>4192</v>
      </c>
      <c r="D170" s="1383">
        <f>D168-D169</f>
        <v>0</v>
      </c>
      <c r="E170" s="1460">
        <f t="shared" ref="E170:P170" si="56">E168-E169</f>
        <v>0</v>
      </c>
      <c r="F170" s="1460">
        <f t="shared" si="56"/>
        <v>0</v>
      </c>
      <c r="G170" s="1460">
        <f t="shared" si="56"/>
        <v>0</v>
      </c>
      <c r="H170" s="1460">
        <f t="shared" si="56"/>
        <v>0</v>
      </c>
      <c r="I170" s="1460">
        <f t="shared" si="56"/>
        <v>0</v>
      </c>
      <c r="J170" s="1460">
        <f t="shared" si="56"/>
        <v>0</v>
      </c>
      <c r="K170" s="1460">
        <f t="shared" si="56"/>
        <v>0</v>
      </c>
      <c r="L170" s="1460">
        <f t="shared" si="56"/>
        <v>0</v>
      </c>
      <c r="M170" s="1460">
        <f t="shared" si="56"/>
        <v>0</v>
      </c>
      <c r="N170" s="1460">
        <f t="shared" si="56"/>
        <v>0</v>
      </c>
      <c r="O170" s="1460">
        <f t="shared" si="56"/>
        <v>0</v>
      </c>
      <c r="P170" s="1457">
        <f t="shared" si="56"/>
        <v>0</v>
      </c>
      <c r="Q170" s="1377"/>
      <c r="R170" s="1375"/>
    </row>
    <row r="171" spans="2:18" s="1370" customFormat="1">
      <c r="B171" s="1374"/>
      <c r="C171" s="1443" t="s">
        <v>3093</v>
      </c>
      <c r="D171" s="1383">
        <f>SUM(D79:D83)+SUM(D92:D93)-D84</f>
        <v>0</v>
      </c>
      <c r="E171" s="1460">
        <f t="shared" ref="E171:P171" si="57">SUM(E79:E83)+SUM(E92:E93)-E84</f>
        <v>0</v>
      </c>
      <c r="F171" s="1460">
        <f t="shared" si="57"/>
        <v>0</v>
      </c>
      <c r="G171" s="1460">
        <f t="shared" si="57"/>
        <v>0</v>
      </c>
      <c r="H171" s="1460">
        <f t="shared" si="57"/>
        <v>0</v>
      </c>
      <c r="I171" s="1460">
        <f t="shared" si="57"/>
        <v>0</v>
      </c>
      <c r="J171" s="1460">
        <f t="shared" si="57"/>
        <v>0</v>
      </c>
      <c r="K171" s="1460">
        <f t="shared" si="57"/>
        <v>0</v>
      </c>
      <c r="L171" s="1460">
        <f t="shared" si="57"/>
        <v>0</v>
      </c>
      <c r="M171" s="1460">
        <f t="shared" si="57"/>
        <v>0</v>
      </c>
      <c r="N171" s="1460">
        <f t="shared" si="57"/>
        <v>0</v>
      </c>
      <c r="O171" s="1460">
        <f t="shared" si="57"/>
        <v>0</v>
      </c>
      <c r="P171" s="1457">
        <f t="shared" si="57"/>
        <v>0</v>
      </c>
      <c r="Q171" s="1377"/>
      <c r="R171" s="1375"/>
    </row>
    <row r="172" spans="2:18" s="1370" customFormat="1">
      <c r="B172" s="1374"/>
      <c r="C172" s="1345" t="s">
        <v>568</v>
      </c>
      <c r="D172" s="1383">
        <f>-D18</f>
        <v>0</v>
      </c>
      <c r="E172" s="1460">
        <f>-E18</f>
        <v>0</v>
      </c>
      <c r="F172" s="1460">
        <f t="shared" ref="F172:P172" si="58">-F18</f>
        <v>0</v>
      </c>
      <c r="G172" s="1460">
        <f t="shared" si="58"/>
        <v>0</v>
      </c>
      <c r="H172" s="1460">
        <f t="shared" si="58"/>
        <v>0</v>
      </c>
      <c r="I172" s="1460">
        <f t="shared" si="58"/>
        <v>0</v>
      </c>
      <c r="J172" s="1460">
        <f t="shared" si="58"/>
        <v>0</v>
      </c>
      <c r="K172" s="1460">
        <f t="shared" si="58"/>
        <v>0</v>
      </c>
      <c r="L172" s="1460">
        <f t="shared" si="58"/>
        <v>0</v>
      </c>
      <c r="M172" s="1460">
        <f t="shared" si="58"/>
        <v>0</v>
      </c>
      <c r="N172" s="1460">
        <f t="shared" si="58"/>
        <v>0</v>
      </c>
      <c r="O172" s="1460">
        <f t="shared" si="58"/>
        <v>0</v>
      </c>
      <c r="P172" s="1720">
        <f t="shared" si="58"/>
        <v>0</v>
      </c>
      <c r="Q172" s="1719"/>
      <c r="R172" s="1375"/>
    </row>
    <row r="173" spans="2:18">
      <c r="B173" s="749"/>
      <c r="C173" s="1478" t="s">
        <v>569</v>
      </c>
      <c r="D173" s="1039"/>
      <c r="E173" s="1040"/>
      <c r="F173" s="1040"/>
      <c r="G173" s="1040"/>
      <c r="H173" s="1040"/>
      <c r="I173" s="1040"/>
      <c r="J173" s="1040"/>
      <c r="K173" s="1040"/>
      <c r="L173" s="1040"/>
      <c r="M173" s="1040"/>
      <c r="N173" s="1040"/>
      <c r="O173" s="1040"/>
      <c r="P173" s="1041">
        <f>Q18+Q31+SUM(D92:P93)</f>
        <v>0</v>
      </c>
      <c r="Q173" s="787"/>
      <c r="R173" s="750"/>
    </row>
    <row r="174" spans="2:18">
      <c r="B174" s="749"/>
      <c r="C174" s="1342" t="s">
        <v>1990</v>
      </c>
      <c r="D174" s="1355"/>
      <c r="E174" s="1344"/>
      <c r="F174" s="1344"/>
      <c r="G174" s="1344"/>
      <c r="H174" s="1344"/>
      <c r="I174" s="1344"/>
      <c r="J174" s="1344"/>
      <c r="K174" s="1344"/>
      <c r="L174" s="1344"/>
      <c r="M174" s="1344"/>
      <c r="N174" s="1344"/>
      <c r="O174" s="1344"/>
      <c r="P174" s="1238"/>
      <c r="Q174" s="787"/>
      <c r="R174" s="750"/>
    </row>
    <row r="175" spans="2:18" s="1370" customFormat="1">
      <c r="B175" s="1374"/>
      <c r="C175" s="1465"/>
      <c r="D175" s="1465"/>
      <c r="E175" s="1465"/>
      <c r="F175" s="1465"/>
      <c r="G175" s="1465"/>
      <c r="H175" s="1465"/>
      <c r="I175" s="1465"/>
      <c r="J175" s="1465"/>
      <c r="K175" s="1465"/>
      <c r="L175" s="1465"/>
      <c r="M175" s="1465"/>
      <c r="N175" s="1465"/>
      <c r="O175" s="1465"/>
      <c r="P175" s="1465"/>
      <c r="Q175" s="1377"/>
      <c r="R175" s="1375"/>
    </row>
    <row r="176" spans="2:18" s="1370" customFormat="1">
      <c r="B176" s="1374"/>
      <c r="C176" s="1122" t="s">
        <v>570</v>
      </c>
      <c r="D176" s="1398">
        <f>SUM(D170:D173)</f>
        <v>0</v>
      </c>
      <c r="E176" s="1398">
        <f t="shared" ref="E176:P176" si="59">SUM(E170:E173)</f>
        <v>0</v>
      </c>
      <c r="F176" s="1398">
        <f t="shared" si="59"/>
        <v>0</v>
      </c>
      <c r="G176" s="1398">
        <f t="shared" si="59"/>
        <v>0</v>
      </c>
      <c r="H176" s="1398">
        <f t="shared" si="59"/>
        <v>0</v>
      </c>
      <c r="I176" s="1398">
        <f t="shared" si="59"/>
        <v>0</v>
      </c>
      <c r="J176" s="1398">
        <f t="shared" si="59"/>
        <v>0</v>
      </c>
      <c r="K176" s="1398">
        <f t="shared" si="59"/>
        <v>0</v>
      </c>
      <c r="L176" s="1398">
        <f t="shared" si="59"/>
        <v>0</v>
      </c>
      <c r="M176" s="1398">
        <f t="shared" si="59"/>
        <v>0</v>
      </c>
      <c r="N176" s="1398">
        <f t="shared" si="59"/>
        <v>0</v>
      </c>
      <c r="O176" s="1398">
        <f t="shared" si="59"/>
        <v>0</v>
      </c>
      <c r="P176" s="1417">
        <f t="shared" si="59"/>
        <v>0</v>
      </c>
      <c r="Q176" s="1377"/>
      <c r="R176" s="1375"/>
    </row>
    <row r="177" spans="2:18" s="1370" customFormat="1">
      <c r="B177" s="1374"/>
      <c r="C177" s="1452"/>
      <c r="E177" s="1462"/>
      <c r="F177" s="1462"/>
      <c r="G177" s="1462"/>
      <c r="H177" s="1462"/>
      <c r="I177" s="1462"/>
      <c r="J177" s="1462"/>
      <c r="K177" s="1462"/>
      <c r="L177" s="1462"/>
      <c r="M177" s="1462"/>
      <c r="N177" s="1462"/>
      <c r="O177" s="1462"/>
      <c r="P177" s="1462"/>
      <c r="Q177" s="1377"/>
      <c r="R177" s="1375"/>
    </row>
    <row r="178" spans="2:18" s="1370" customFormat="1">
      <c r="B178" s="1374"/>
      <c r="C178" s="1122" t="s">
        <v>1851</v>
      </c>
      <c r="D178" s="1398">
        <f>SUM(D170:D174)+D54+D55+D56-D125</f>
        <v>0</v>
      </c>
      <c r="E178" s="1398">
        <f t="shared" ref="E178:P178" si="60">SUM(E170:E174)+E54+E55+E56-E125</f>
        <v>0</v>
      </c>
      <c r="F178" s="1398">
        <f t="shared" si="60"/>
        <v>0</v>
      </c>
      <c r="G178" s="1398">
        <f t="shared" si="60"/>
        <v>0</v>
      </c>
      <c r="H178" s="1398">
        <f t="shared" si="60"/>
        <v>0</v>
      </c>
      <c r="I178" s="1398">
        <f t="shared" si="60"/>
        <v>0</v>
      </c>
      <c r="J178" s="1398">
        <f t="shared" si="60"/>
        <v>0</v>
      </c>
      <c r="K178" s="1398">
        <f t="shared" si="60"/>
        <v>0</v>
      </c>
      <c r="L178" s="1398">
        <f t="shared" si="60"/>
        <v>0</v>
      </c>
      <c r="M178" s="1398">
        <f t="shared" si="60"/>
        <v>0</v>
      </c>
      <c r="N178" s="1398">
        <f t="shared" si="60"/>
        <v>0</v>
      </c>
      <c r="O178" s="1398">
        <f t="shared" si="60"/>
        <v>0</v>
      </c>
      <c r="P178" s="1417">
        <f t="shared" si="60"/>
        <v>0</v>
      </c>
      <c r="Q178" s="1377"/>
      <c r="R178" s="1375"/>
    </row>
    <row r="179" spans="2:18" s="1370" customFormat="1">
      <c r="B179" s="1374"/>
      <c r="C179" s="1465"/>
      <c r="D179" s="1467"/>
      <c r="E179" s="1467"/>
      <c r="F179" s="1467"/>
      <c r="G179" s="1467"/>
      <c r="H179" s="1467"/>
      <c r="I179" s="1467"/>
      <c r="J179" s="1467"/>
      <c r="K179" s="1467"/>
      <c r="L179" s="1467"/>
      <c r="M179" s="1467"/>
      <c r="N179" s="1419"/>
      <c r="O179" s="1419"/>
      <c r="P179" s="1419"/>
      <c r="Q179" s="1419"/>
      <c r="R179" s="1375"/>
    </row>
    <row r="180" spans="2:18">
      <c r="B180" s="749"/>
      <c r="C180" s="1329"/>
      <c r="D180" s="1329"/>
      <c r="E180" s="1329"/>
      <c r="F180" s="1329"/>
      <c r="G180" s="1329"/>
      <c r="H180" s="1352" t="s">
        <v>3274</v>
      </c>
      <c r="I180" s="1558"/>
      <c r="J180" s="1465"/>
      <c r="K180" s="1465"/>
      <c r="L180" s="1465"/>
      <c r="M180" s="1465"/>
      <c r="N180" s="1419"/>
      <c r="O180" s="1419"/>
      <c r="P180" s="1419"/>
      <c r="Q180" s="1419"/>
      <c r="R180" s="750"/>
    </row>
    <row r="181" spans="2:18">
      <c r="B181" s="749"/>
      <c r="E181" s="1341"/>
      <c r="F181" s="1338" t="s">
        <v>1852</v>
      </c>
      <c r="G181" s="1329"/>
      <c r="H181" s="1338" t="s">
        <v>1853</v>
      </c>
      <c r="I181" s="1351"/>
      <c r="J181" s="1370"/>
      <c r="K181" s="1468"/>
      <c r="L181" s="1468"/>
      <c r="M181" s="1465"/>
      <c r="N181" s="1419"/>
      <c r="O181" s="1419"/>
      <c r="P181" s="1419"/>
      <c r="Q181" s="1419"/>
      <c r="R181" s="750"/>
    </row>
    <row r="182" spans="2:18">
      <c r="B182" s="749"/>
      <c r="E182" s="1338" t="s">
        <v>1854</v>
      </c>
      <c r="F182" s="1336" t="e">
        <f>+IRR(D176:P176)</f>
        <v>#NUM!</v>
      </c>
      <c r="G182" s="1334"/>
      <c r="H182" s="1337" t="s">
        <v>1854</v>
      </c>
      <c r="I182" s="1339">
        <f>+$D176+NPV(I180,$E176:$P176)</f>
        <v>0</v>
      </c>
      <c r="J182" s="1370"/>
      <c r="K182" s="1469"/>
      <c r="L182" s="1469"/>
      <c r="M182" s="1470"/>
      <c r="N182" s="1451"/>
      <c r="O182" s="1451"/>
      <c r="P182" s="1451"/>
      <c r="Q182" s="1451"/>
      <c r="R182" s="750"/>
    </row>
    <row r="183" spans="2:18">
      <c r="B183" s="749"/>
      <c r="E183" s="1338" t="s">
        <v>1855</v>
      </c>
      <c r="F183" s="1335" t="e">
        <f>+IRR(D178:P178)</f>
        <v>#NUM!</v>
      </c>
      <c r="G183" s="1334"/>
      <c r="H183" s="1337" t="s">
        <v>1855</v>
      </c>
      <c r="I183" s="1339">
        <f>+$D178+NPV(I180,$E178:$P178)</f>
        <v>0</v>
      </c>
      <c r="J183" s="1370"/>
      <c r="K183" s="1469"/>
      <c r="L183" s="1469"/>
      <c r="M183" s="1470"/>
      <c r="N183" s="1451"/>
      <c r="O183" s="1451"/>
      <c r="P183" s="1451"/>
      <c r="Q183" s="1451"/>
      <c r="R183" s="750"/>
    </row>
    <row r="184" spans="2:18">
      <c r="B184" s="749"/>
      <c r="E184" s="1348"/>
      <c r="F184" s="1349"/>
      <c r="G184" s="1334"/>
      <c r="H184" s="1350"/>
      <c r="I184" s="1330"/>
      <c r="J184" s="1370"/>
      <c r="K184" s="1469"/>
      <c r="L184" s="1469"/>
      <c r="M184" s="1470"/>
      <c r="N184" s="1451"/>
      <c r="O184" s="1451"/>
      <c r="P184" s="1451"/>
      <c r="Q184" s="1451"/>
      <c r="R184" s="750"/>
    </row>
    <row r="185" spans="2:18">
      <c r="B185" s="753"/>
      <c r="C185" s="754"/>
      <c r="D185" s="754"/>
      <c r="E185" s="754"/>
      <c r="F185" s="754"/>
      <c r="G185" s="754"/>
      <c r="H185" s="754"/>
      <c r="I185" s="754"/>
      <c r="J185" s="1471"/>
      <c r="K185" s="1471"/>
      <c r="L185" s="1471"/>
      <c r="M185" s="1471"/>
      <c r="N185" s="1471"/>
      <c r="O185" s="1471"/>
      <c r="P185" s="1471"/>
      <c r="Q185" s="1471"/>
      <c r="R185" s="755"/>
    </row>
    <row r="186" spans="2:18">
      <c r="B186" s="475"/>
      <c r="C186" s="475"/>
      <c r="D186" s="475"/>
      <c r="E186" s="475"/>
      <c r="F186" s="475"/>
      <c r="G186" s="475"/>
      <c r="H186" s="475"/>
      <c r="I186" s="475"/>
      <c r="J186" s="475"/>
      <c r="K186" s="475"/>
      <c r="L186" s="475"/>
      <c r="M186" s="475"/>
      <c r="N186" s="475"/>
      <c r="O186" s="475"/>
      <c r="P186" s="475"/>
      <c r="Q186" s="475"/>
      <c r="R186" s="475"/>
    </row>
    <row r="187" spans="2:18">
      <c r="B187" s="1764" t="s">
        <v>4338</v>
      </c>
      <c r="C187" s="1765"/>
      <c r="D187" s="1765"/>
      <c r="E187" s="1765"/>
      <c r="F187" s="1765"/>
      <c r="G187" s="1765"/>
      <c r="H187" s="1765"/>
      <c r="I187" s="1765"/>
      <c r="J187" s="1765"/>
      <c r="K187" s="1765"/>
      <c r="L187" s="1765"/>
      <c r="M187" s="1516"/>
      <c r="N187" s="1516"/>
      <c r="O187" s="1516"/>
      <c r="P187" s="1516"/>
      <c r="Q187" s="1516"/>
      <c r="R187" s="912"/>
    </row>
    <row r="188" spans="2:18">
      <c r="B188" s="475"/>
      <c r="C188" s="475"/>
      <c r="D188" s="475"/>
      <c r="E188" s="475"/>
      <c r="F188" s="475"/>
      <c r="G188" s="475"/>
      <c r="H188" s="475"/>
      <c r="I188" s="475"/>
      <c r="J188" s="475"/>
      <c r="K188" s="475"/>
      <c r="L188" s="475"/>
      <c r="M188" s="475"/>
      <c r="N188" s="475"/>
      <c r="O188" s="475"/>
      <c r="P188" s="475"/>
      <c r="Q188" s="475"/>
      <c r="R188" s="475"/>
    </row>
    <row r="189" spans="2:18">
      <c r="B189" s="1758">
        <f>'F1'!$K$17</f>
        <v>0</v>
      </c>
      <c r="C189" s="1759"/>
      <c r="D189" s="1759"/>
      <c r="E189" s="1759"/>
      <c r="F189" s="1759"/>
      <c r="G189" s="1759"/>
      <c r="H189" s="1759"/>
      <c r="I189" s="1759"/>
      <c r="J189" s="1759"/>
      <c r="K189" s="1759"/>
      <c r="L189" s="1759"/>
      <c r="M189" s="943"/>
      <c r="N189" s="943"/>
      <c r="O189" s="943"/>
      <c r="P189" s="943"/>
      <c r="Q189" s="943"/>
      <c r="R189" s="905"/>
    </row>
    <row r="190" spans="2:18">
      <c r="B190" s="475"/>
      <c r="C190" s="475"/>
      <c r="D190" s="475"/>
      <c r="E190" s="475"/>
      <c r="F190" s="475"/>
      <c r="G190" s="475"/>
      <c r="H190" s="475"/>
      <c r="I190" s="475"/>
      <c r="J190" s="475"/>
      <c r="K190" s="475"/>
      <c r="L190" s="475"/>
      <c r="M190" s="475"/>
      <c r="N190" s="475"/>
      <c r="O190" s="475"/>
      <c r="P190" s="475"/>
      <c r="Q190" s="475"/>
      <c r="R190" s="475"/>
    </row>
    <row r="191" spans="2:18">
      <c r="B191" s="475"/>
      <c r="C191" s="475"/>
      <c r="D191" s="475"/>
      <c r="E191" s="475"/>
      <c r="F191" s="475"/>
      <c r="G191" s="475"/>
      <c r="H191" s="475"/>
      <c r="I191" s="475"/>
      <c r="J191" s="475"/>
      <c r="K191" s="475"/>
      <c r="L191" s="475"/>
      <c r="M191" s="475"/>
      <c r="N191" s="475"/>
      <c r="O191" s="475"/>
      <c r="P191" s="475"/>
      <c r="Q191" s="475"/>
      <c r="R191" s="313" t="s">
        <v>2035</v>
      </c>
    </row>
    <row r="192" spans="2:18">
      <c r="B192" s="475"/>
      <c r="C192" s="475"/>
      <c r="D192" s="475"/>
      <c r="E192" s="475"/>
      <c r="F192" s="475"/>
      <c r="G192" s="475"/>
      <c r="H192" s="475"/>
      <c r="I192" s="475"/>
      <c r="J192" s="475"/>
      <c r="K192" s="475"/>
      <c r="L192" s="475"/>
      <c r="M192" s="475"/>
      <c r="N192" s="475"/>
      <c r="O192" s="475"/>
      <c r="P192" s="475"/>
      <c r="Q192" s="475"/>
      <c r="R192" s="475"/>
    </row>
    <row r="193" spans="2:18">
      <c r="B193" s="475"/>
      <c r="C193" s="475"/>
      <c r="D193" s="475"/>
      <c r="E193" s="475"/>
      <c r="F193" s="475"/>
      <c r="G193" s="475"/>
      <c r="H193" s="475"/>
      <c r="I193" s="475"/>
      <c r="J193" s="475"/>
      <c r="K193" s="475"/>
      <c r="L193" s="475"/>
      <c r="M193" s="475"/>
      <c r="N193" s="475"/>
      <c r="O193" s="475"/>
      <c r="P193" s="475"/>
      <c r="Q193" s="475"/>
      <c r="R193" s="475"/>
    </row>
    <row r="194" spans="2:18">
      <c r="B194" s="475"/>
      <c r="C194" s="475"/>
      <c r="D194" s="475"/>
      <c r="E194" s="475"/>
      <c r="F194" s="475"/>
      <c r="G194" s="475"/>
      <c r="H194" s="475"/>
      <c r="I194" s="475"/>
      <c r="J194" s="475"/>
      <c r="K194" s="475"/>
      <c r="L194" s="475"/>
      <c r="M194" s="475"/>
      <c r="N194" s="475"/>
      <c r="O194" s="475"/>
      <c r="P194" s="475"/>
      <c r="Q194" s="475"/>
      <c r="R194" s="475"/>
    </row>
    <row r="195" spans="2:18">
      <c r="B195" s="475"/>
      <c r="C195" s="475"/>
      <c r="D195" s="475"/>
      <c r="E195" s="475"/>
      <c r="F195" s="475"/>
      <c r="G195" s="475"/>
      <c r="H195" s="475"/>
      <c r="I195" s="475"/>
      <c r="J195" s="475"/>
      <c r="K195" s="475"/>
      <c r="L195" s="475"/>
      <c r="M195" s="475"/>
      <c r="N195" s="475"/>
      <c r="O195" s="475"/>
      <c r="P195" s="475"/>
      <c r="Q195" s="475"/>
      <c r="R195" s="475"/>
    </row>
    <row r="196" spans="2:18">
      <c r="B196" s="475"/>
      <c r="C196" s="475"/>
      <c r="D196" s="475"/>
      <c r="E196" s="475"/>
      <c r="F196" s="475"/>
      <c r="G196" s="475"/>
      <c r="H196" s="475"/>
      <c r="I196" s="475"/>
      <c r="J196" s="475"/>
      <c r="K196" s="475"/>
      <c r="L196" s="475"/>
      <c r="M196" s="475"/>
      <c r="N196" s="475"/>
      <c r="O196" s="475"/>
      <c r="P196" s="475"/>
      <c r="Q196" s="475"/>
      <c r="R196" s="475"/>
    </row>
    <row r="197" spans="2:18">
      <c r="B197" s="475"/>
      <c r="C197" s="475"/>
      <c r="D197" s="475"/>
      <c r="E197" s="475"/>
      <c r="F197" s="475"/>
      <c r="G197" s="475"/>
      <c r="H197" s="475"/>
      <c r="I197" s="475"/>
      <c r="J197" s="475"/>
      <c r="K197" s="475"/>
      <c r="L197" s="475"/>
      <c r="M197" s="475"/>
      <c r="N197" s="475"/>
      <c r="O197" s="475"/>
      <c r="P197" s="475"/>
      <c r="Q197" s="475"/>
      <c r="R197" s="475"/>
    </row>
    <row r="198" spans="2:18">
      <c r="B198" s="475"/>
      <c r="C198" s="475"/>
      <c r="D198" s="475"/>
      <c r="E198" s="475"/>
      <c r="F198" s="475"/>
      <c r="G198" s="475"/>
      <c r="H198" s="475"/>
      <c r="I198" s="475"/>
      <c r="J198" s="475"/>
      <c r="K198" s="475"/>
      <c r="L198" s="475"/>
      <c r="M198" s="475"/>
      <c r="N198" s="475"/>
      <c r="O198" s="475"/>
      <c r="P198" s="475"/>
      <c r="Q198" s="475"/>
      <c r="R198" s="475"/>
    </row>
    <row r="199" spans="2:18">
      <c r="B199" s="475"/>
      <c r="C199" s="475"/>
      <c r="D199" s="475"/>
      <c r="E199" s="475"/>
      <c r="F199" s="475"/>
      <c r="G199" s="475"/>
      <c r="H199" s="475"/>
      <c r="I199" s="475"/>
      <c r="J199" s="475"/>
      <c r="K199" s="475"/>
      <c r="L199" s="475"/>
      <c r="M199" s="475"/>
      <c r="N199" s="475"/>
      <c r="O199" s="475"/>
      <c r="P199" s="475"/>
      <c r="Q199" s="475"/>
      <c r="R199" s="475"/>
    </row>
    <row r="200" spans="2:18">
      <c r="B200" s="475"/>
      <c r="C200" s="475"/>
      <c r="D200" s="475"/>
      <c r="E200" s="475"/>
      <c r="F200" s="475"/>
      <c r="G200" s="475"/>
      <c r="H200" s="475"/>
      <c r="I200" s="475"/>
      <c r="J200" s="475"/>
      <c r="K200" s="475"/>
      <c r="L200" s="475"/>
      <c r="M200" s="475"/>
      <c r="N200" s="475"/>
      <c r="O200" s="475"/>
      <c r="P200" s="475"/>
      <c r="Q200" s="475"/>
      <c r="R200" s="475"/>
    </row>
    <row r="201" spans="2:18">
      <c r="B201" s="475"/>
      <c r="C201" s="475"/>
      <c r="D201" s="475"/>
      <c r="E201" s="475"/>
      <c r="F201" s="475"/>
      <c r="G201" s="475"/>
      <c r="H201" s="475"/>
      <c r="I201" s="475"/>
      <c r="J201" s="475"/>
      <c r="K201" s="475"/>
      <c r="L201" s="475"/>
      <c r="M201" s="475"/>
      <c r="N201" s="475"/>
      <c r="O201" s="475"/>
      <c r="P201" s="475"/>
      <c r="Q201" s="475"/>
      <c r="R201" s="475"/>
    </row>
    <row r="202" spans="2:18">
      <c r="B202" s="475"/>
      <c r="C202" s="475"/>
      <c r="D202" s="475"/>
      <c r="E202" s="475"/>
      <c r="F202" s="475"/>
      <c r="G202" s="475"/>
      <c r="H202" s="475"/>
      <c r="I202" s="475"/>
      <c r="J202" s="475"/>
      <c r="K202" s="475"/>
      <c r="L202" s="475"/>
      <c r="M202" s="475"/>
      <c r="N202" s="475"/>
      <c r="O202" s="475"/>
      <c r="P202" s="475"/>
      <c r="Q202" s="475"/>
      <c r="R202" s="475"/>
    </row>
    <row r="203" spans="2:18">
      <c r="B203" s="475"/>
      <c r="C203" s="475"/>
      <c r="D203" s="475"/>
      <c r="E203" s="475"/>
      <c r="F203" s="475"/>
      <c r="G203" s="475"/>
      <c r="H203" s="475"/>
      <c r="I203" s="475"/>
      <c r="J203" s="475"/>
      <c r="K203" s="475"/>
      <c r="L203" s="475"/>
      <c r="M203" s="475"/>
      <c r="N203" s="475"/>
      <c r="O203" s="475"/>
      <c r="P203" s="475"/>
      <c r="Q203" s="475"/>
      <c r="R203" s="475"/>
    </row>
    <row r="204" spans="2:18">
      <c r="B204" s="475"/>
      <c r="C204" s="475"/>
      <c r="D204" s="475"/>
      <c r="E204" s="475"/>
      <c r="F204" s="475"/>
      <c r="G204" s="475"/>
      <c r="H204" s="475"/>
      <c r="I204" s="475"/>
      <c r="J204" s="475"/>
      <c r="K204" s="475"/>
      <c r="L204" s="475"/>
      <c r="M204" s="475"/>
      <c r="N204" s="475"/>
      <c r="O204" s="475"/>
      <c r="P204" s="475"/>
      <c r="Q204" s="475"/>
      <c r="R204" s="475"/>
    </row>
    <row r="205" spans="2:18">
      <c r="B205" s="475"/>
      <c r="C205" s="475"/>
      <c r="D205" s="475"/>
      <c r="E205" s="475"/>
      <c r="F205" s="475"/>
      <c r="G205" s="475"/>
      <c r="H205" s="475"/>
      <c r="I205" s="475"/>
      <c r="J205" s="475"/>
      <c r="K205" s="475"/>
      <c r="L205" s="475"/>
      <c r="M205" s="475"/>
      <c r="N205" s="475"/>
      <c r="O205" s="475"/>
      <c r="P205" s="475"/>
      <c r="Q205" s="475"/>
      <c r="R205" s="475"/>
    </row>
    <row r="206" spans="2:18">
      <c r="B206" s="475"/>
      <c r="C206" s="475"/>
      <c r="D206" s="475"/>
      <c r="E206" s="475"/>
      <c r="F206" s="475"/>
      <c r="G206" s="475"/>
      <c r="H206" s="475"/>
      <c r="I206" s="475"/>
      <c r="J206" s="475"/>
      <c r="K206" s="475"/>
      <c r="L206" s="475"/>
      <c r="M206" s="475"/>
      <c r="N206" s="475"/>
      <c r="O206" s="475"/>
      <c r="P206" s="475"/>
      <c r="Q206" s="475"/>
      <c r="R206" s="475"/>
    </row>
    <row r="207" spans="2:18">
      <c r="B207" s="475"/>
      <c r="C207" s="475"/>
      <c r="D207" s="475"/>
      <c r="E207" s="475"/>
      <c r="F207" s="475"/>
      <c r="G207" s="475"/>
      <c r="H207" s="475"/>
      <c r="I207" s="475"/>
      <c r="J207" s="475"/>
      <c r="K207" s="475"/>
      <c r="L207" s="475"/>
      <c r="M207" s="475"/>
      <c r="N207" s="475"/>
      <c r="O207" s="475"/>
      <c r="P207" s="475"/>
      <c r="Q207" s="475"/>
      <c r="R207" s="475"/>
    </row>
    <row r="208" spans="2:18">
      <c r="B208" s="475"/>
      <c r="C208" s="475"/>
      <c r="D208" s="475"/>
      <c r="E208" s="475"/>
      <c r="F208" s="475"/>
      <c r="G208" s="475"/>
      <c r="H208" s="475"/>
      <c r="I208" s="475"/>
      <c r="J208" s="475"/>
      <c r="K208" s="475"/>
      <c r="L208" s="475"/>
      <c r="M208" s="475"/>
      <c r="N208" s="475"/>
      <c r="O208" s="475"/>
      <c r="P208" s="475"/>
      <c r="Q208" s="475"/>
      <c r="R208" s="475"/>
    </row>
    <row r="209" spans="2:18">
      <c r="B209" s="475"/>
      <c r="C209" s="475"/>
      <c r="D209" s="475"/>
      <c r="E209" s="475"/>
      <c r="F209" s="475"/>
      <c r="G209" s="475"/>
      <c r="H209" s="475"/>
      <c r="I209" s="475"/>
      <c r="J209" s="475"/>
      <c r="K209" s="475"/>
      <c r="L209" s="475"/>
      <c r="M209" s="475"/>
      <c r="N209" s="475"/>
      <c r="O209" s="475"/>
      <c r="P209" s="475"/>
      <c r="Q209" s="475"/>
      <c r="R209" s="475"/>
    </row>
    <row r="210" spans="2:18">
      <c r="B210" s="475"/>
      <c r="C210" s="475"/>
      <c r="D210" s="475"/>
      <c r="E210" s="475"/>
      <c r="F210" s="475"/>
      <c r="G210" s="475"/>
      <c r="H210" s="475"/>
      <c r="I210" s="475"/>
      <c r="J210" s="475"/>
      <c r="K210" s="475"/>
      <c r="L210" s="475"/>
      <c r="M210" s="475"/>
      <c r="N210" s="475"/>
      <c r="O210" s="475"/>
      <c r="P210" s="475"/>
      <c r="Q210" s="475"/>
      <c r="R210" s="475"/>
    </row>
    <row r="211" spans="2:18">
      <c r="B211" s="475"/>
      <c r="C211" s="475"/>
      <c r="D211" s="475"/>
      <c r="E211" s="475"/>
      <c r="F211" s="475"/>
      <c r="G211" s="475"/>
      <c r="H211" s="475"/>
      <c r="I211" s="475"/>
      <c r="J211" s="475"/>
      <c r="K211" s="475"/>
      <c r="L211" s="475"/>
      <c r="M211" s="475"/>
      <c r="N211" s="475"/>
      <c r="O211" s="475"/>
      <c r="P211" s="475"/>
      <c r="Q211" s="475"/>
      <c r="R211" s="475"/>
    </row>
    <row r="212" spans="2:18">
      <c r="B212" s="475"/>
      <c r="C212" s="475"/>
      <c r="D212" s="475"/>
      <c r="E212" s="475"/>
      <c r="F212" s="475"/>
      <c r="G212" s="475"/>
      <c r="H212" s="475"/>
      <c r="I212" s="475"/>
      <c r="J212" s="475"/>
      <c r="K212" s="475"/>
      <c r="L212" s="475"/>
      <c r="M212" s="475"/>
      <c r="N212" s="475"/>
      <c r="O212" s="475"/>
      <c r="P212" s="475"/>
      <c r="Q212" s="475"/>
      <c r="R212" s="475"/>
    </row>
    <row r="213" spans="2:18">
      <c r="B213" s="475"/>
      <c r="C213" s="475"/>
      <c r="D213" s="475"/>
      <c r="E213" s="475"/>
      <c r="F213" s="475"/>
      <c r="G213" s="475"/>
      <c r="H213" s="475"/>
      <c r="I213" s="475"/>
      <c r="J213" s="475"/>
      <c r="K213" s="475"/>
      <c r="L213" s="475"/>
      <c r="M213" s="475"/>
      <c r="N213" s="475"/>
      <c r="O213" s="475"/>
      <c r="P213" s="475"/>
      <c r="Q213" s="475"/>
      <c r="R213" s="475"/>
    </row>
    <row r="214" spans="2:18">
      <c r="B214" s="475"/>
      <c r="C214" s="475"/>
      <c r="D214" s="475"/>
      <c r="E214" s="475"/>
      <c r="F214" s="475"/>
      <c r="G214" s="475"/>
      <c r="H214" s="475"/>
      <c r="I214" s="475"/>
      <c r="J214" s="475"/>
      <c r="K214" s="475"/>
      <c r="L214" s="475"/>
      <c r="M214" s="475"/>
      <c r="N214" s="475"/>
      <c r="O214" s="475"/>
      <c r="P214" s="475"/>
      <c r="Q214" s="475"/>
      <c r="R214" s="475"/>
    </row>
    <row r="215" spans="2:18">
      <c r="B215" s="475"/>
      <c r="C215" s="475"/>
      <c r="D215" s="475"/>
      <c r="E215" s="475"/>
      <c r="F215" s="475"/>
      <c r="G215" s="475"/>
      <c r="H215" s="475"/>
      <c r="I215" s="475"/>
      <c r="J215" s="475"/>
      <c r="K215" s="475"/>
      <c r="L215" s="475"/>
      <c r="M215" s="475"/>
      <c r="N215" s="475"/>
      <c r="O215" s="475"/>
      <c r="P215" s="475"/>
      <c r="Q215" s="475"/>
      <c r="R215" s="475"/>
    </row>
    <row r="216" spans="2:18">
      <c r="B216" s="475"/>
      <c r="C216" s="475"/>
      <c r="D216" s="475"/>
      <c r="E216" s="475"/>
      <c r="F216" s="475"/>
      <c r="G216" s="475"/>
      <c r="H216" s="475"/>
      <c r="I216" s="475"/>
      <c r="J216" s="475"/>
      <c r="K216" s="475"/>
      <c r="L216" s="475"/>
      <c r="M216" s="475"/>
      <c r="N216" s="475"/>
      <c r="O216" s="475"/>
      <c r="P216" s="475"/>
      <c r="Q216" s="475"/>
      <c r="R216" s="475"/>
    </row>
    <row r="217" spans="2:18">
      <c r="B217" s="475"/>
      <c r="C217" s="475"/>
      <c r="D217" s="475"/>
      <c r="E217" s="475"/>
      <c r="F217" s="475"/>
      <c r="G217" s="475"/>
      <c r="H217" s="475"/>
      <c r="I217" s="475"/>
      <c r="J217" s="475"/>
      <c r="K217" s="475"/>
      <c r="L217" s="475"/>
      <c r="M217" s="475"/>
      <c r="N217" s="475"/>
      <c r="O217" s="475"/>
      <c r="P217" s="475"/>
      <c r="Q217" s="475"/>
      <c r="R217" s="475"/>
    </row>
    <row r="218" spans="2:18">
      <c r="B218" s="475"/>
      <c r="C218" s="475"/>
      <c r="D218" s="475"/>
      <c r="E218" s="475"/>
      <c r="F218" s="475"/>
      <c r="G218" s="475"/>
      <c r="H218" s="475"/>
      <c r="I218" s="475"/>
      <c r="J218" s="475"/>
      <c r="K218" s="475"/>
      <c r="L218" s="475"/>
      <c r="M218" s="475"/>
      <c r="N218" s="475"/>
      <c r="O218" s="475"/>
      <c r="P218" s="475"/>
      <c r="Q218" s="475"/>
      <c r="R218" s="475"/>
    </row>
    <row r="219" spans="2:18">
      <c r="B219" s="475"/>
      <c r="C219" s="475"/>
      <c r="D219" s="475"/>
      <c r="E219" s="475"/>
      <c r="F219" s="475"/>
      <c r="G219" s="475"/>
      <c r="H219" s="475"/>
      <c r="I219" s="475"/>
      <c r="J219" s="475"/>
      <c r="K219" s="475"/>
      <c r="L219" s="475"/>
      <c r="M219" s="475"/>
      <c r="N219" s="475"/>
      <c r="O219" s="475"/>
      <c r="P219" s="475"/>
      <c r="Q219" s="475"/>
      <c r="R219" s="475"/>
    </row>
    <row r="220" spans="2:18">
      <c r="B220" s="475"/>
      <c r="C220" s="475"/>
      <c r="D220" s="475"/>
      <c r="E220" s="475"/>
      <c r="F220" s="475"/>
      <c r="G220" s="475"/>
      <c r="H220" s="475"/>
      <c r="I220" s="475"/>
      <c r="J220" s="475"/>
      <c r="K220" s="475"/>
      <c r="L220" s="475"/>
      <c r="M220" s="475"/>
      <c r="N220" s="475"/>
      <c r="O220" s="475"/>
      <c r="P220" s="475"/>
      <c r="Q220" s="475"/>
      <c r="R220" s="475"/>
    </row>
    <row r="221" spans="2:18">
      <c r="B221" s="475"/>
      <c r="C221" s="475"/>
      <c r="D221" s="475"/>
      <c r="E221" s="475"/>
      <c r="F221" s="475"/>
      <c r="G221" s="475"/>
      <c r="H221" s="475"/>
      <c r="I221" s="475"/>
      <c r="J221" s="475"/>
      <c r="K221" s="475"/>
      <c r="L221" s="475"/>
      <c r="M221" s="475"/>
      <c r="N221" s="475"/>
      <c r="O221" s="475"/>
      <c r="P221" s="475"/>
      <c r="Q221" s="475"/>
      <c r="R221" s="475"/>
    </row>
    <row r="222" spans="2:18">
      <c r="B222" s="475"/>
      <c r="C222" s="475"/>
      <c r="D222" s="475"/>
      <c r="E222" s="475"/>
      <c r="F222" s="475"/>
      <c r="G222" s="475"/>
      <c r="H222" s="475"/>
      <c r="I222" s="475"/>
      <c r="J222" s="475"/>
      <c r="K222" s="475"/>
      <c r="L222" s="475"/>
      <c r="M222" s="475"/>
      <c r="N222" s="475"/>
      <c r="O222" s="475"/>
      <c r="P222" s="475"/>
      <c r="Q222" s="475"/>
      <c r="R222" s="475"/>
    </row>
    <row r="223" spans="2:18">
      <c r="B223" s="475"/>
      <c r="C223" s="475"/>
      <c r="D223" s="475"/>
      <c r="E223" s="475"/>
      <c r="F223" s="475"/>
      <c r="G223" s="475"/>
      <c r="H223" s="475"/>
      <c r="I223" s="475"/>
      <c r="J223" s="475"/>
      <c r="K223" s="475"/>
      <c r="L223" s="475"/>
      <c r="M223" s="475"/>
      <c r="N223" s="475"/>
      <c r="O223" s="475"/>
      <c r="P223" s="475"/>
      <c r="Q223" s="475"/>
      <c r="R223" s="475"/>
    </row>
    <row r="224" spans="2:18">
      <c r="B224" s="475"/>
      <c r="C224" s="475"/>
      <c r="D224" s="475"/>
      <c r="E224" s="475"/>
      <c r="F224" s="475"/>
      <c r="G224" s="475"/>
      <c r="H224" s="475"/>
      <c r="I224" s="475"/>
      <c r="J224" s="475"/>
      <c r="K224" s="475"/>
      <c r="L224" s="475"/>
      <c r="M224" s="475"/>
      <c r="N224" s="475"/>
      <c r="O224" s="475"/>
      <c r="P224" s="475"/>
      <c r="Q224" s="475"/>
      <c r="R224" s="475"/>
    </row>
    <row r="225" spans="2:18">
      <c r="B225" s="475"/>
      <c r="C225" s="475"/>
      <c r="D225" s="475"/>
      <c r="E225" s="475"/>
      <c r="F225" s="475"/>
      <c r="G225" s="475"/>
      <c r="H225" s="475"/>
      <c r="I225" s="475"/>
      <c r="J225" s="475"/>
      <c r="K225" s="475"/>
      <c r="L225" s="475"/>
      <c r="M225" s="475"/>
      <c r="N225" s="475"/>
      <c r="O225" s="475"/>
      <c r="P225" s="475"/>
      <c r="Q225" s="475"/>
      <c r="R225" s="475"/>
    </row>
    <row r="226" spans="2:18">
      <c r="B226" s="475"/>
      <c r="C226" s="475"/>
      <c r="D226" s="475"/>
      <c r="E226" s="475"/>
      <c r="F226" s="475"/>
      <c r="G226" s="475"/>
      <c r="H226" s="475"/>
      <c r="I226" s="475"/>
      <c r="J226" s="475"/>
      <c r="K226" s="475"/>
      <c r="L226" s="475"/>
      <c r="M226" s="475"/>
      <c r="N226" s="475"/>
      <c r="O226" s="475"/>
      <c r="P226" s="475"/>
      <c r="Q226" s="475"/>
      <c r="R226" s="475"/>
    </row>
    <row r="227" spans="2:18">
      <c r="B227" s="475"/>
      <c r="C227" s="475"/>
      <c r="D227" s="475"/>
      <c r="E227" s="475"/>
      <c r="F227" s="475"/>
      <c r="G227" s="475"/>
      <c r="H227" s="475"/>
      <c r="I227" s="475"/>
      <c r="J227" s="475"/>
      <c r="K227" s="475"/>
      <c r="L227" s="475"/>
      <c r="M227" s="475"/>
      <c r="N227" s="475"/>
      <c r="O227" s="475"/>
      <c r="P227" s="475"/>
      <c r="Q227" s="475"/>
      <c r="R227" s="475"/>
    </row>
    <row r="228" spans="2:18">
      <c r="B228" s="475"/>
      <c r="C228" s="475"/>
      <c r="D228" s="475"/>
      <c r="E228" s="475"/>
      <c r="F228" s="475"/>
      <c r="G228" s="475"/>
      <c r="H228" s="475"/>
      <c r="I228" s="475"/>
      <c r="J228" s="475"/>
      <c r="K228" s="475"/>
      <c r="L228" s="475"/>
      <c r="M228" s="475"/>
      <c r="N228" s="475"/>
      <c r="O228" s="475"/>
      <c r="P228" s="475"/>
      <c r="Q228" s="475"/>
      <c r="R228" s="475"/>
    </row>
    <row r="229" spans="2:18">
      <c r="B229" s="475"/>
      <c r="C229" s="475"/>
      <c r="D229" s="475"/>
      <c r="E229" s="475"/>
      <c r="F229" s="475"/>
      <c r="G229" s="475"/>
      <c r="H229" s="475"/>
      <c r="I229" s="475"/>
      <c r="J229" s="475"/>
      <c r="K229" s="475"/>
      <c r="L229" s="475"/>
      <c r="M229" s="475"/>
      <c r="N229" s="475"/>
      <c r="O229" s="475"/>
      <c r="P229" s="475"/>
      <c r="Q229" s="475"/>
      <c r="R229" s="475"/>
    </row>
  </sheetData>
  <sheetProtection password="99F3" sheet="1" objects="1" scenarios="1" formatCells="0" formatColumns="0" formatRows="0"/>
  <mergeCells count="4">
    <mergeCell ref="C3:Q3"/>
    <mergeCell ref="B187:L187"/>
    <mergeCell ref="B189:L189"/>
    <mergeCell ref="H154:H155"/>
  </mergeCells>
  <phoneticPr fontId="0" type="noConversion"/>
  <pageMargins left="0.74803149606299213" right="0.74803149606299213" top="0.98425196850393704" bottom="0.98425196850393704" header="0.51181102362204722" footer="0.51181102362204722"/>
  <pageSetup paperSize="9" scale="27" fitToWidth="3"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3"/>
  <dimension ref="A1:CN555"/>
  <sheetViews>
    <sheetView showGridLines="0" zoomScale="75" zoomScaleNormal="75" zoomScaleSheetLayoutView="75" workbookViewId="0">
      <selection activeCell="I24" sqref="I24"/>
    </sheetView>
  </sheetViews>
  <sheetFormatPr defaultRowHeight="12.75"/>
  <cols>
    <col min="1" max="1" width="2.42578125" customWidth="1"/>
    <col min="2" max="2" width="3" customWidth="1"/>
    <col min="3" max="3" width="68.5703125" customWidth="1"/>
    <col min="4" max="16" width="14.5703125" customWidth="1"/>
    <col min="17" max="17" width="12.140625" customWidth="1"/>
    <col min="18" max="18" width="7" customWidth="1"/>
  </cols>
  <sheetData>
    <row r="1" spans="1:92" s="1370" customFormat="1"/>
    <row r="2" spans="1:92" s="1370" customFormat="1">
      <c r="B2" s="1371"/>
      <c r="C2" s="1372"/>
      <c r="D2" s="1372"/>
      <c r="E2" s="1372"/>
      <c r="F2" s="1372"/>
      <c r="G2" s="1372"/>
      <c r="H2" s="1372"/>
      <c r="I2" s="1372"/>
      <c r="J2" s="1372"/>
      <c r="K2" s="1372"/>
      <c r="L2" s="1372"/>
      <c r="M2" s="1372"/>
      <c r="N2" s="1372"/>
      <c r="O2" s="1372"/>
      <c r="P2" s="1372"/>
      <c r="Q2" s="1372"/>
      <c r="R2" s="1373"/>
    </row>
    <row r="3" spans="1:92" s="1370" customFormat="1" ht="29.25" customHeight="1">
      <c r="B3" s="1374"/>
      <c r="C3" s="2144" t="s">
        <v>1993</v>
      </c>
      <c r="D3" s="2145"/>
      <c r="E3" s="2145"/>
      <c r="F3" s="2145"/>
      <c r="G3" s="2145"/>
      <c r="H3" s="2145"/>
      <c r="I3" s="2145"/>
      <c r="J3" s="2145"/>
      <c r="K3" s="2145"/>
      <c r="L3" s="2145"/>
      <c r="M3" s="2145"/>
      <c r="N3" s="2145"/>
      <c r="O3" s="2145"/>
      <c r="P3" s="2145"/>
      <c r="Q3" s="2146"/>
      <c r="R3" s="1375"/>
    </row>
    <row r="4" spans="1:92" s="1370" customFormat="1" ht="7.5" customHeight="1">
      <c r="B4" s="1374"/>
      <c r="C4" s="1376"/>
      <c r="E4" s="849"/>
      <c r="F4" s="849"/>
      <c r="G4" s="849"/>
      <c r="I4" s="1376"/>
      <c r="J4" s="1377"/>
      <c r="K4" s="1377"/>
      <c r="L4" s="1377"/>
      <c r="M4" s="1377"/>
      <c r="N4" s="1377"/>
      <c r="O4" s="1377"/>
      <c r="P4" s="1377"/>
      <c r="Q4" s="1377"/>
      <c r="R4" s="1375"/>
    </row>
    <row r="5" spans="1:92" s="1370" customFormat="1" ht="24" customHeight="1">
      <c r="B5" s="1374"/>
      <c r="C5" s="2149" t="s">
        <v>1995</v>
      </c>
      <c r="D5" s="2150"/>
      <c r="E5" s="2150"/>
      <c r="F5" s="2150"/>
      <c r="G5" s="2150"/>
      <c r="H5" s="2150"/>
      <c r="I5" s="2150"/>
      <c r="J5" s="2150"/>
      <c r="K5" s="2150"/>
      <c r="L5" s="2150"/>
      <c r="M5" s="2150"/>
      <c r="N5" s="2150"/>
      <c r="O5" s="2150"/>
      <c r="P5" s="2150"/>
      <c r="Q5" s="2151"/>
      <c r="R5" s="1375"/>
    </row>
    <row r="6" spans="1:92" s="1370" customFormat="1">
      <c r="B6" s="1374"/>
      <c r="C6" s="1376"/>
      <c r="E6" s="849"/>
      <c r="F6" s="849"/>
      <c r="G6" s="849"/>
      <c r="I6" s="1376"/>
      <c r="J6" s="1377"/>
      <c r="K6" s="1377"/>
      <c r="L6" s="1377"/>
      <c r="M6" s="1377"/>
      <c r="N6" s="1377"/>
      <c r="O6" s="1377"/>
      <c r="P6" s="1377"/>
      <c r="Q6" s="1377"/>
      <c r="R6" s="1375"/>
    </row>
    <row r="7" spans="1:92" s="1370" customFormat="1" ht="15.75">
      <c r="B7" s="1374"/>
      <c r="D7" s="1492" t="s">
        <v>6032</v>
      </c>
      <c r="E7" s="2152"/>
      <c r="F7" s="2153"/>
      <c r="G7" s="2153"/>
      <c r="H7" s="2154"/>
      <c r="I7" s="1376"/>
      <c r="J7" s="1377"/>
      <c r="K7" s="1377"/>
      <c r="L7" s="1377"/>
      <c r="M7" s="1377"/>
      <c r="N7" s="1377"/>
      <c r="O7" s="1377"/>
      <c r="P7" s="1377"/>
      <c r="Q7" s="1377"/>
      <c r="R7" s="1375"/>
    </row>
    <row r="8" spans="1:92" s="1370" customFormat="1">
      <c r="B8" s="1374"/>
      <c r="C8" s="1376"/>
      <c r="E8" s="849"/>
      <c r="F8" s="849"/>
      <c r="G8" s="849"/>
      <c r="I8" s="1376"/>
      <c r="J8" s="1377"/>
      <c r="K8" s="1377"/>
      <c r="L8" s="1377"/>
      <c r="M8" s="1377"/>
      <c r="N8" s="1377"/>
      <c r="O8" s="1377"/>
      <c r="P8" s="1377"/>
      <c r="Q8" s="1377"/>
      <c r="R8" s="1375"/>
    </row>
    <row r="9" spans="1:92" s="1370" customFormat="1" ht="18">
      <c r="B9" s="1374"/>
      <c r="C9" s="1378" t="s">
        <v>1706</v>
      </c>
      <c r="D9" s="1379"/>
      <c r="E9" s="1379"/>
      <c r="F9" s="1379"/>
      <c r="G9" s="1379"/>
      <c r="H9" s="1379"/>
      <c r="I9" s="1379"/>
      <c r="J9" s="1379"/>
      <c r="K9" s="1379"/>
      <c r="L9" s="1379"/>
      <c r="M9" s="1379"/>
      <c r="N9" s="1379"/>
      <c r="O9" s="1377"/>
      <c r="P9" s="1377"/>
      <c r="Q9" s="1377"/>
      <c r="R9" s="1375"/>
    </row>
    <row r="10" spans="1:92" s="1370" customFormat="1" ht="18">
      <c r="B10" s="1374"/>
      <c r="C10" s="1378"/>
      <c r="D10" s="1379"/>
      <c r="E10" s="1379"/>
      <c r="F10" s="1379"/>
      <c r="G10" s="1379"/>
      <c r="H10" s="1379"/>
      <c r="I10" s="1379"/>
      <c r="J10" s="1379"/>
      <c r="K10" s="1379"/>
      <c r="L10" s="1379"/>
      <c r="M10" s="1379"/>
      <c r="N10" s="1379"/>
      <c r="O10" s="1377"/>
      <c r="P10" s="1377"/>
      <c r="Q10" s="1377"/>
      <c r="R10" s="1375"/>
    </row>
    <row r="11" spans="1:92" s="1370" customFormat="1" ht="23.25" customHeight="1">
      <c r="B11" s="1374"/>
      <c r="C11" s="1380"/>
      <c r="D11" s="1381" t="s">
        <v>2851</v>
      </c>
      <c r="E11" s="1379"/>
      <c r="F11" s="1379"/>
      <c r="G11" s="1379"/>
      <c r="H11" s="1379"/>
      <c r="I11" s="1379"/>
      <c r="J11" s="1379"/>
      <c r="K11" s="1379"/>
      <c r="L11" s="1379"/>
      <c r="M11" s="1379"/>
      <c r="N11" s="1379"/>
      <c r="O11" s="1377"/>
      <c r="P11" s="1377"/>
      <c r="Q11" s="1377"/>
      <c r="R11" s="1375"/>
    </row>
    <row r="12" spans="1:92" s="1370" customFormat="1">
      <c r="B12" s="1374"/>
      <c r="C12" s="1119"/>
      <c r="D12" s="1382" t="str">
        <f>IF('F1'!AP37="","0",YEAR('F1'!AP37))</f>
        <v>0</v>
      </c>
      <c r="E12" s="1121">
        <f t="shared" ref="E12:P12" si="0">+D12+1</f>
        <v>1</v>
      </c>
      <c r="F12" s="1121">
        <f t="shared" si="0"/>
        <v>2</v>
      </c>
      <c r="G12" s="1121">
        <f t="shared" si="0"/>
        <v>3</v>
      </c>
      <c r="H12" s="1121">
        <f t="shared" si="0"/>
        <v>4</v>
      </c>
      <c r="I12" s="1121">
        <f t="shared" si="0"/>
        <v>5</v>
      </c>
      <c r="J12" s="1121">
        <f t="shared" si="0"/>
        <v>6</v>
      </c>
      <c r="K12" s="1121">
        <f t="shared" si="0"/>
        <v>7</v>
      </c>
      <c r="L12" s="1121">
        <f t="shared" si="0"/>
        <v>8</v>
      </c>
      <c r="M12" s="1121">
        <f t="shared" si="0"/>
        <v>9</v>
      </c>
      <c r="N12" s="1121">
        <f t="shared" si="0"/>
        <v>10</v>
      </c>
      <c r="O12" s="1121">
        <f t="shared" si="0"/>
        <v>11</v>
      </c>
      <c r="P12" s="1121">
        <f t="shared" si="0"/>
        <v>12</v>
      </c>
      <c r="Q12" s="1121" t="s">
        <v>716</v>
      </c>
      <c r="R12" s="1375"/>
    </row>
    <row r="13" spans="1:92">
      <c r="A13" s="1370"/>
      <c r="B13" s="1374"/>
      <c r="C13" s="936" t="s">
        <v>1692</v>
      </c>
      <c r="D13" s="1036"/>
      <c r="E13" s="1036"/>
      <c r="F13" s="1036"/>
      <c r="G13" s="1036"/>
      <c r="H13" s="1036"/>
      <c r="I13" s="1036"/>
      <c r="J13" s="1384"/>
      <c r="K13" s="1385"/>
      <c r="L13" s="1385"/>
      <c r="M13" s="1385"/>
      <c r="N13" s="1385"/>
      <c r="O13" s="1385"/>
      <c r="P13" s="1386"/>
      <c r="Q13" s="1387">
        <f>SUM(D13:P13)</f>
        <v>0</v>
      </c>
      <c r="R13" s="1375"/>
      <c r="S13" s="1370"/>
      <c r="T13" s="1370"/>
      <c r="U13" s="1370"/>
      <c r="V13" s="1370"/>
      <c r="W13" s="1370"/>
      <c r="X13" s="1370"/>
      <c r="Y13" s="1370"/>
      <c r="Z13" s="1370"/>
      <c r="AA13" s="1370"/>
      <c r="AB13" s="1370"/>
      <c r="AC13" s="1370"/>
      <c r="AD13" s="1370"/>
      <c r="AE13" s="1370"/>
      <c r="AF13" s="1370"/>
      <c r="AG13" s="1370"/>
      <c r="AH13" s="1370"/>
      <c r="AI13" s="1370"/>
      <c r="AJ13" s="1370"/>
      <c r="AK13" s="1370"/>
      <c r="AL13" s="1370"/>
      <c r="AM13" s="1370"/>
      <c r="AN13" s="1370"/>
      <c r="AO13" s="1370"/>
      <c r="AP13" s="1370"/>
      <c r="AQ13" s="1370"/>
      <c r="AR13" s="1370"/>
      <c r="AS13" s="1370"/>
      <c r="AT13" s="1370"/>
      <c r="AU13" s="1370"/>
      <c r="AV13" s="1370"/>
      <c r="AW13" s="1370"/>
      <c r="AX13" s="1370"/>
      <c r="AY13" s="1370"/>
      <c r="AZ13" s="1370"/>
      <c r="BA13" s="1370"/>
      <c r="BB13" s="1370"/>
      <c r="BC13" s="1370"/>
      <c r="BD13" s="1370"/>
      <c r="BE13" s="1370"/>
      <c r="BF13" s="1370"/>
      <c r="BG13" s="1370"/>
      <c r="BH13" s="1370"/>
      <c r="BI13" s="1370"/>
      <c r="BJ13" s="1370"/>
      <c r="BK13" s="1370"/>
      <c r="BL13" s="1370"/>
      <c r="BM13" s="1370"/>
      <c r="BN13" s="1370"/>
      <c r="BO13" s="1370"/>
      <c r="BP13" s="1370"/>
      <c r="BQ13" s="1370"/>
      <c r="BR13" s="1370"/>
      <c r="BS13" s="1370"/>
      <c r="BT13" s="1370"/>
      <c r="BU13" s="1370"/>
      <c r="BV13" s="1370"/>
      <c r="BW13" s="1370"/>
      <c r="BX13" s="1370"/>
      <c r="BY13" s="1370"/>
      <c r="BZ13" s="1370"/>
      <c r="CA13" s="1370"/>
      <c r="CB13" s="1370"/>
      <c r="CC13" s="1370"/>
      <c r="CD13" s="1370"/>
      <c r="CE13" s="1370"/>
      <c r="CF13" s="1370"/>
      <c r="CG13" s="1370"/>
      <c r="CH13" s="1370"/>
      <c r="CI13" s="1370"/>
      <c r="CJ13" s="1370"/>
      <c r="CK13" s="1370"/>
      <c r="CL13" s="1370"/>
      <c r="CM13" s="1370"/>
      <c r="CN13" s="1370"/>
    </row>
    <row r="14" spans="1:92">
      <c r="A14" s="1370"/>
      <c r="B14" s="1374"/>
      <c r="C14" s="936" t="s">
        <v>1693</v>
      </c>
      <c r="D14" s="1036"/>
      <c r="E14" s="1036"/>
      <c r="F14" s="1036"/>
      <c r="G14" s="1036"/>
      <c r="H14" s="1036"/>
      <c r="I14" s="1036"/>
      <c r="J14" s="1388"/>
      <c r="K14" s="1389"/>
      <c r="L14" s="1389"/>
      <c r="M14" s="1389"/>
      <c r="N14" s="1389"/>
      <c r="O14" s="1389"/>
      <c r="P14" s="1390"/>
      <c r="Q14" s="1391">
        <f>SUM(D14:P14)</f>
        <v>0</v>
      </c>
      <c r="R14" s="1375"/>
      <c r="S14" s="1370"/>
      <c r="T14" s="1370"/>
      <c r="U14" s="1370"/>
      <c r="V14" s="1370"/>
      <c r="W14" s="1370"/>
      <c r="X14" s="1370"/>
      <c r="Y14" s="1370"/>
      <c r="Z14" s="1370"/>
      <c r="AA14" s="1370"/>
      <c r="AB14" s="1370"/>
      <c r="AC14" s="1370"/>
      <c r="AD14" s="1370"/>
      <c r="AE14" s="1370"/>
      <c r="AF14" s="1370"/>
      <c r="AG14" s="1370"/>
      <c r="AH14" s="1370"/>
      <c r="AI14" s="1370"/>
      <c r="AJ14" s="1370"/>
      <c r="AK14" s="1370"/>
      <c r="AL14" s="1370"/>
      <c r="AM14" s="1370"/>
      <c r="AN14" s="1370"/>
      <c r="AO14" s="1370"/>
      <c r="AP14" s="1370"/>
      <c r="AQ14" s="1370"/>
      <c r="AR14" s="1370"/>
      <c r="AS14" s="1370"/>
      <c r="AT14" s="1370"/>
      <c r="AU14" s="1370"/>
      <c r="AV14" s="1370"/>
      <c r="AW14" s="1370"/>
      <c r="AX14" s="1370"/>
      <c r="AY14" s="1370"/>
      <c r="AZ14" s="1370"/>
      <c r="BA14" s="1370"/>
      <c r="BB14" s="1370"/>
      <c r="BC14" s="1370"/>
      <c r="BD14" s="1370"/>
      <c r="BE14" s="1370"/>
      <c r="BF14" s="1370"/>
      <c r="BG14" s="1370"/>
      <c r="BH14" s="1370"/>
      <c r="BI14" s="1370"/>
      <c r="BJ14" s="1370"/>
      <c r="BK14" s="1370"/>
      <c r="BL14" s="1370"/>
      <c r="BM14" s="1370"/>
      <c r="BN14" s="1370"/>
      <c r="BO14" s="1370"/>
      <c r="BP14" s="1370"/>
      <c r="BQ14" s="1370"/>
      <c r="BR14" s="1370"/>
      <c r="BS14" s="1370"/>
      <c r="BT14" s="1370"/>
      <c r="BU14" s="1370"/>
      <c r="BV14" s="1370"/>
      <c r="BW14" s="1370"/>
      <c r="BX14" s="1370"/>
      <c r="BY14" s="1370"/>
      <c r="BZ14" s="1370"/>
      <c r="CA14" s="1370"/>
      <c r="CB14" s="1370"/>
      <c r="CC14" s="1370"/>
      <c r="CD14" s="1370"/>
      <c r="CE14" s="1370"/>
      <c r="CF14" s="1370"/>
      <c r="CG14" s="1370"/>
      <c r="CH14" s="1370"/>
      <c r="CI14" s="1370"/>
      <c r="CJ14" s="1370"/>
      <c r="CK14" s="1370"/>
      <c r="CL14" s="1370"/>
      <c r="CM14" s="1370"/>
      <c r="CN14" s="1370"/>
    </row>
    <row r="15" spans="1:92">
      <c r="A15" s="1370"/>
      <c r="B15" s="1374"/>
      <c r="C15" s="1392" t="s">
        <v>1694</v>
      </c>
      <c r="D15" s="1036"/>
      <c r="E15" s="1036"/>
      <c r="F15" s="1036"/>
      <c r="G15" s="1036"/>
      <c r="H15" s="1036"/>
      <c r="I15" s="1036"/>
      <c r="J15" s="1393"/>
      <c r="K15" s="1394"/>
      <c r="L15" s="1394"/>
      <c r="M15" s="1394"/>
      <c r="N15" s="1394"/>
      <c r="O15" s="1394"/>
      <c r="P15" s="1395"/>
      <c r="Q15" s="1396">
        <f>SUM(D15:P15)</f>
        <v>0</v>
      </c>
      <c r="R15" s="1375"/>
      <c r="S15" s="1370"/>
      <c r="T15" s="1370"/>
      <c r="U15" s="1370"/>
      <c r="V15" s="1370"/>
      <c r="W15" s="1370"/>
      <c r="X15" s="1370"/>
      <c r="Y15" s="1370"/>
      <c r="Z15" s="1370"/>
      <c r="AA15" s="1370"/>
      <c r="AB15" s="1370"/>
      <c r="AC15" s="1370"/>
      <c r="AD15" s="1370"/>
      <c r="AE15" s="1370"/>
      <c r="AF15" s="1370"/>
      <c r="AG15" s="1370"/>
      <c r="AH15" s="1370"/>
      <c r="AI15" s="1370"/>
      <c r="AJ15" s="1370"/>
      <c r="AK15" s="1370"/>
      <c r="AL15" s="1370"/>
      <c r="AM15" s="1370"/>
      <c r="AN15" s="1370"/>
      <c r="AO15" s="1370"/>
      <c r="AP15" s="1370"/>
      <c r="AQ15" s="1370"/>
      <c r="AR15" s="1370"/>
      <c r="AS15" s="1370"/>
      <c r="AT15" s="1370"/>
      <c r="AU15" s="1370"/>
      <c r="AV15" s="1370"/>
      <c r="AW15" s="1370"/>
      <c r="AX15" s="1370"/>
      <c r="AY15" s="1370"/>
      <c r="AZ15" s="1370"/>
      <c r="BA15" s="1370"/>
      <c r="BB15" s="1370"/>
      <c r="BC15" s="1370"/>
      <c r="BD15" s="1370"/>
      <c r="BE15" s="1370"/>
      <c r="BF15" s="1370"/>
      <c r="BG15" s="1370"/>
      <c r="BH15" s="1370"/>
      <c r="BI15" s="1370"/>
      <c r="BJ15" s="1370"/>
      <c r="BK15" s="1370"/>
      <c r="BL15" s="1370"/>
      <c r="BM15" s="1370"/>
      <c r="BN15" s="1370"/>
      <c r="BO15" s="1370"/>
      <c r="BP15" s="1370"/>
      <c r="BQ15" s="1370"/>
      <c r="BR15" s="1370"/>
      <c r="BS15" s="1370"/>
      <c r="BT15" s="1370"/>
      <c r="BU15" s="1370"/>
      <c r="BV15" s="1370"/>
      <c r="BW15" s="1370"/>
      <c r="BX15" s="1370"/>
      <c r="BY15" s="1370"/>
      <c r="BZ15" s="1370"/>
      <c r="CA15" s="1370"/>
      <c r="CB15" s="1370"/>
      <c r="CC15" s="1370"/>
      <c r="CD15" s="1370"/>
      <c r="CE15" s="1370"/>
      <c r="CF15" s="1370"/>
      <c r="CG15" s="1370"/>
      <c r="CH15" s="1370"/>
      <c r="CI15" s="1370"/>
      <c r="CJ15" s="1370"/>
      <c r="CK15" s="1370"/>
      <c r="CL15" s="1370"/>
      <c r="CM15" s="1370"/>
      <c r="CN15" s="1370"/>
    </row>
    <row r="16" spans="1:92" s="1370" customFormat="1">
      <c r="B16" s="1374"/>
      <c r="C16" s="1397" t="s">
        <v>1918</v>
      </c>
      <c r="D16" s="1398">
        <f t="shared" ref="D16:I16" si="1">SUM(D13:D15)</f>
        <v>0</v>
      </c>
      <c r="E16" s="1398">
        <f t="shared" si="1"/>
        <v>0</v>
      </c>
      <c r="F16" s="1398">
        <f t="shared" si="1"/>
        <v>0</v>
      </c>
      <c r="G16" s="1398">
        <f t="shared" si="1"/>
        <v>0</v>
      </c>
      <c r="H16" s="1398">
        <f t="shared" si="1"/>
        <v>0</v>
      </c>
      <c r="I16" s="1398">
        <f t="shared" si="1"/>
        <v>0</v>
      </c>
      <c r="J16" s="1399"/>
      <c r="K16" s="1399"/>
      <c r="L16" s="1399"/>
      <c r="M16" s="1399"/>
      <c r="N16" s="1399"/>
      <c r="O16" s="1399"/>
      <c r="P16" s="1400"/>
      <c r="Q16" s="1401">
        <f>Q15+Q14+Q13</f>
        <v>0</v>
      </c>
      <c r="R16" s="1375"/>
    </row>
    <row r="17" spans="1:92">
      <c r="A17" s="1370"/>
      <c r="B17" s="1374"/>
      <c r="C17" s="936" t="s">
        <v>1917</v>
      </c>
      <c r="D17" s="1036"/>
      <c r="E17" s="1036"/>
      <c r="F17" s="1036"/>
      <c r="G17" s="1036"/>
      <c r="H17" s="1036"/>
      <c r="I17" s="1036"/>
      <c r="J17" s="1384"/>
      <c r="K17" s="1385"/>
      <c r="L17" s="1385"/>
      <c r="M17" s="1385"/>
      <c r="N17" s="1385"/>
      <c r="O17" s="1385"/>
      <c r="P17" s="1386"/>
      <c r="Q17" s="1402">
        <f>SUM(D17:P17)</f>
        <v>0</v>
      </c>
      <c r="R17" s="1375"/>
      <c r="S17" s="1370"/>
      <c r="T17" s="1370"/>
      <c r="U17" s="1370"/>
      <c r="V17" s="1370"/>
      <c r="W17" s="1370"/>
      <c r="X17" s="1370"/>
      <c r="Y17" s="1370"/>
      <c r="Z17" s="1370"/>
      <c r="AA17" s="1370"/>
      <c r="AB17" s="1370"/>
      <c r="AC17" s="1370"/>
      <c r="AD17" s="1370"/>
      <c r="AE17" s="1370"/>
      <c r="AF17" s="1370"/>
      <c r="AG17" s="1370"/>
      <c r="AH17" s="1370"/>
      <c r="AI17" s="1370"/>
      <c r="AJ17" s="1370"/>
      <c r="AK17" s="1370"/>
      <c r="AL17" s="1370"/>
      <c r="AM17" s="1370"/>
      <c r="AN17" s="1370"/>
      <c r="AO17" s="1370"/>
      <c r="AP17" s="1370"/>
      <c r="AQ17" s="1370"/>
      <c r="AR17" s="1370"/>
      <c r="AS17" s="1370"/>
      <c r="AT17" s="1370"/>
      <c r="AU17" s="1370"/>
      <c r="AV17" s="1370"/>
      <c r="AW17" s="1370"/>
      <c r="AX17" s="1370"/>
      <c r="AY17" s="1370"/>
      <c r="AZ17" s="1370"/>
      <c r="BA17" s="1370"/>
      <c r="BB17" s="1370"/>
      <c r="BC17" s="1370"/>
      <c r="BD17" s="1370"/>
      <c r="BE17" s="1370"/>
      <c r="BF17" s="1370"/>
      <c r="BG17" s="1370"/>
      <c r="BH17" s="1370"/>
      <c r="BI17" s="1370"/>
      <c r="BJ17" s="1370"/>
      <c r="BK17" s="1370"/>
      <c r="BL17" s="1370"/>
      <c r="BM17" s="1370"/>
      <c r="BN17" s="1370"/>
      <c r="BO17" s="1370"/>
      <c r="BP17" s="1370"/>
      <c r="BQ17" s="1370"/>
      <c r="BR17" s="1370"/>
      <c r="BS17" s="1370"/>
      <c r="BT17" s="1370"/>
      <c r="BU17" s="1370"/>
      <c r="BV17" s="1370"/>
      <c r="BW17" s="1370"/>
      <c r="BX17" s="1370"/>
      <c r="BY17" s="1370"/>
      <c r="BZ17" s="1370"/>
      <c r="CA17" s="1370"/>
      <c r="CB17" s="1370"/>
      <c r="CC17" s="1370"/>
      <c r="CD17" s="1370"/>
      <c r="CE17" s="1370"/>
      <c r="CF17" s="1370"/>
      <c r="CG17" s="1370"/>
      <c r="CH17" s="1370"/>
      <c r="CI17" s="1370"/>
      <c r="CJ17" s="1370"/>
      <c r="CK17" s="1370"/>
      <c r="CL17" s="1370"/>
      <c r="CM17" s="1370"/>
      <c r="CN17" s="1370"/>
    </row>
    <row r="18" spans="1:92">
      <c r="A18" s="1370"/>
      <c r="B18" s="1374"/>
      <c r="C18" s="936" t="s">
        <v>1916</v>
      </c>
      <c r="D18" s="1036"/>
      <c r="E18" s="1036"/>
      <c r="F18" s="1036"/>
      <c r="G18" s="1036"/>
      <c r="H18" s="1036"/>
      <c r="I18" s="1036"/>
      <c r="J18" s="1388"/>
      <c r="K18" s="1389"/>
      <c r="L18" s="1389"/>
      <c r="M18" s="1389"/>
      <c r="N18" s="1389"/>
      <c r="O18" s="1389"/>
      <c r="P18" s="1390"/>
      <c r="Q18" s="1402">
        <f>SUM(D18:P18)</f>
        <v>0</v>
      </c>
      <c r="R18" s="1375"/>
      <c r="S18" s="1370"/>
      <c r="T18" s="1370"/>
      <c r="U18" s="1370"/>
      <c r="V18" s="1370"/>
      <c r="W18" s="1370"/>
      <c r="X18" s="1370"/>
      <c r="Y18" s="1370"/>
      <c r="Z18" s="1370"/>
      <c r="AA18" s="1370"/>
      <c r="AB18" s="1370"/>
      <c r="AC18" s="1370"/>
      <c r="AD18" s="1370"/>
      <c r="AE18" s="1370"/>
      <c r="AF18" s="1370"/>
      <c r="AG18" s="1370"/>
      <c r="AH18" s="1370"/>
      <c r="AI18" s="1370"/>
      <c r="AJ18" s="1370"/>
      <c r="AK18" s="1370"/>
      <c r="AL18" s="1370"/>
      <c r="AM18" s="1370"/>
      <c r="AN18" s="1370"/>
      <c r="AO18" s="1370"/>
      <c r="AP18" s="1370"/>
      <c r="AQ18" s="1370"/>
      <c r="AR18" s="1370"/>
      <c r="AS18" s="1370"/>
      <c r="AT18" s="1370"/>
      <c r="AU18" s="1370"/>
      <c r="AV18" s="1370"/>
      <c r="AW18" s="1370"/>
      <c r="AX18" s="1370"/>
      <c r="AY18" s="1370"/>
      <c r="AZ18" s="1370"/>
      <c r="BA18" s="1370"/>
      <c r="BB18" s="1370"/>
      <c r="BC18" s="1370"/>
      <c r="BD18" s="1370"/>
      <c r="BE18" s="1370"/>
      <c r="BF18" s="1370"/>
      <c r="BG18" s="1370"/>
      <c r="BH18" s="1370"/>
      <c r="BI18" s="1370"/>
      <c r="BJ18" s="1370"/>
      <c r="BK18" s="1370"/>
      <c r="BL18" s="1370"/>
      <c r="BM18" s="1370"/>
      <c r="BN18" s="1370"/>
      <c r="BO18" s="1370"/>
      <c r="BP18" s="1370"/>
      <c r="BQ18" s="1370"/>
      <c r="BR18" s="1370"/>
      <c r="BS18" s="1370"/>
      <c r="BT18" s="1370"/>
      <c r="BU18" s="1370"/>
      <c r="BV18" s="1370"/>
      <c r="BW18" s="1370"/>
      <c r="BX18" s="1370"/>
      <c r="BY18" s="1370"/>
      <c r="BZ18" s="1370"/>
      <c r="CA18" s="1370"/>
      <c r="CB18" s="1370"/>
      <c r="CC18" s="1370"/>
      <c r="CD18" s="1370"/>
      <c r="CE18" s="1370"/>
      <c r="CF18" s="1370"/>
      <c r="CG18" s="1370"/>
      <c r="CH18" s="1370"/>
      <c r="CI18" s="1370"/>
      <c r="CJ18" s="1370"/>
      <c r="CK18" s="1370"/>
      <c r="CL18" s="1370"/>
      <c r="CM18" s="1370"/>
      <c r="CN18" s="1370"/>
    </row>
    <row r="19" spans="1:92" s="1370" customFormat="1">
      <c r="B19" s="1374"/>
      <c r="C19" s="1397" t="s">
        <v>1919</v>
      </c>
      <c r="D19" s="1415">
        <f t="shared" ref="D19:I19" si="2">SUM(D17:D18)</f>
        <v>0</v>
      </c>
      <c r="E19" s="1415">
        <f t="shared" si="2"/>
        <v>0</v>
      </c>
      <c r="F19" s="1415">
        <f t="shared" si="2"/>
        <v>0</v>
      </c>
      <c r="G19" s="1415">
        <f t="shared" si="2"/>
        <v>0</v>
      </c>
      <c r="H19" s="1415">
        <f t="shared" si="2"/>
        <v>0</v>
      </c>
      <c r="I19" s="1415">
        <f t="shared" si="2"/>
        <v>0</v>
      </c>
      <c r="J19" s="1406"/>
      <c r="K19" s="1407"/>
      <c r="L19" s="1407"/>
      <c r="M19" s="1407"/>
      <c r="N19" s="1407"/>
      <c r="O19" s="1407"/>
      <c r="P19" s="1408"/>
      <c r="Q19" s="1409">
        <f>Q18+Q17</f>
        <v>0</v>
      </c>
      <c r="R19" s="1375"/>
    </row>
    <row r="20" spans="1:92" s="1370" customFormat="1">
      <c r="B20" s="1374"/>
      <c r="C20" s="1122" t="s">
        <v>1695</v>
      </c>
      <c r="D20" s="1398">
        <f t="shared" ref="D20:I20" si="3">+D19+D16</f>
        <v>0</v>
      </c>
      <c r="E20" s="1398">
        <f t="shared" si="3"/>
        <v>0</v>
      </c>
      <c r="F20" s="1398">
        <f t="shared" si="3"/>
        <v>0</v>
      </c>
      <c r="G20" s="1398">
        <f t="shared" si="3"/>
        <v>0</v>
      </c>
      <c r="H20" s="1398">
        <f t="shared" si="3"/>
        <v>0</v>
      </c>
      <c r="I20" s="1398">
        <f t="shared" si="3"/>
        <v>0</v>
      </c>
      <c r="J20" s="1399"/>
      <c r="K20" s="1399"/>
      <c r="L20" s="1399"/>
      <c r="M20" s="1399"/>
      <c r="N20" s="1399"/>
      <c r="O20" s="1399"/>
      <c r="P20" s="1400"/>
      <c r="Q20" s="1401">
        <f>+Q19+Q16</f>
        <v>0</v>
      </c>
      <c r="R20" s="1375"/>
    </row>
    <row r="21" spans="1:92">
      <c r="A21" s="1370"/>
      <c r="B21" s="1374"/>
      <c r="C21" s="1368" t="s">
        <v>1920</v>
      </c>
      <c r="D21" s="1036"/>
      <c r="E21" s="1036"/>
      <c r="F21" s="1036"/>
      <c r="G21" s="1036"/>
      <c r="H21" s="1036"/>
      <c r="I21" s="1036"/>
      <c r="J21" s="1393"/>
      <c r="K21" s="1394"/>
      <c r="L21" s="1394"/>
      <c r="M21" s="1394"/>
      <c r="N21" s="1394"/>
      <c r="O21" s="1394"/>
      <c r="P21" s="1395"/>
      <c r="Q21" s="1401">
        <f>SUM(D21:P21)</f>
        <v>0</v>
      </c>
      <c r="R21" s="1375"/>
      <c r="S21" s="1370"/>
      <c r="T21" s="1370"/>
      <c r="U21" s="1370"/>
      <c r="V21" s="1370"/>
      <c r="W21" s="1370"/>
      <c r="X21" s="1370"/>
      <c r="Y21" s="1370"/>
      <c r="Z21" s="1370"/>
      <c r="AA21" s="1370"/>
      <c r="AB21" s="1370"/>
      <c r="AC21" s="1370"/>
      <c r="AD21" s="1370"/>
      <c r="AE21" s="1370"/>
      <c r="AF21" s="1370"/>
      <c r="AG21" s="1370"/>
      <c r="AH21" s="1370"/>
      <c r="AI21" s="1370"/>
      <c r="AJ21" s="1370"/>
      <c r="AK21" s="1370"/>
      <c r="AL21" s="1370"/>
      <c r="AM21" s="1370"/>
      <c r="AN21" s="1370"/>
      <c r="AO21" s="1370"/>
      <c r="AP21" s="1370"/>
      <c r="AQ21" s="1370"/>
      <c r="AR21" s="1370"/>
      <c r="AS21" s="1370"/>
      <c r="AT21" s="1370"/>
      <c r="AU21" s="1370"/>
      <c r="AV21" s="1370"/>
      <c r="AW21" s="1370"/>
      <c r="AX21" s="1370"/>
      <c r="AY21" s="1370"/>
      <c r="AZ21" s="1370"/>
      <c r="BA21" s="1370"/>
      <c r="BB21" s="1370"/>
      <c r="BC21" s="1370"/>
      <c r="BD21" s="1370"/>
      <c r="BE21" s="1370"/>
      <c r="BF21" s="1370"/>
      <c r="BG21" s="1370"/>
      <c r="BH21" s="1370"/>
      <c r="BI21" s="1370"/>
      <c r="BJ21" s="1370"/>
      <c r="BK21" s="1370"/>
      <c r="BL21" s="1370"/>
      <c r="BM21" s="1370"/>
      <c r="BN21" s="1370"/>
      <c r="BO21" s="1370"/>
      <c r="BP21" s="1370"/>
      <c r="BQ21" s="1370"/>
      <c r="BR21" s="1370"/>
      <c r="BS21" s="1370"/>
      <c r="BT21" s="1370"/>
      <c r="BU21" s="1370"/>
      <c r="BV21" s="1370"/>
      <c r="BW21" s="1370"/>
      <c r="BX21" s="1370"/>
      <c r="BY21" s="1370"/>
      <c r="BZ21" s="1370"/>
      <c r="CA21" s="1370"/>
      <c r="CB21" s="1370"/>
      <c r="CC21" s="1370"/>
      <c r="CD21" s="1370"/>
      <c r="CE21" s="1370"/>
      <c r="CF21" s="1370"/>
      <c r="CG21" s="1370"/>
      <c r="CH21" s="1370"/>
      <c r="CI21" s="1370"/>
      <c r="CJ21" s="1370"/>
      <c r="CK21" s="1370"/>
      <c r="CL21" s="1370"/>
      <c r="CM21" s="1370"/>
      <c r="CN21" s="1370"/>
    </row>
    <row r="22" spans="1:92" s="1370" customFormat="1">
      <c r="B22" s="1374"/>
      <c r="C22" s="1312"/>
      <c r="D22" s="1413"/>
      <c r="E22" s="1413"/>
      <c r="F22" s="1413"/>
      <c r="G22" s="1413"/>
      <c r="H22" s="1413"/>
      <c r="I22" s="1413"/>
      <c r="J22" s="1413"/>
      <c r="K22" s="1413"/>
      <c r="L22" s="1413"/>
      <c r="M22" s="1413"/>
      <c r="N22" s="1413"/>
      <c r="O22" s="1413"/>
      <c r="P22" s="1413"/>
      <c r="Q22" s="1413"/>
      <c r="R22" s="1375"/>
    </row>
    <row r="23" spans="1:92">
      <c r="A23" s="1370"/>
      <c r="B23" s="1374"/>
      <c r="C23" s="1313" t="s">
        <v>1696</v>
      </c>
      <c r="D23" s="1716">
        <f>D73-D114</f>
        <v>0</v>
      </c>
      <c r="E23" s="1716">
        <f>E73-E114+D23</f>
        <v>0</v>
      </c>
      <c r="F23" s="1716">
        <f t="shared" ref="F23:P23" si="4">F73-F114+E23</f>
        <v>0</v>
      </c>
      <c r="G23" s="1716">
        <f t="shared" si="4"/>
        <v>0</v>
      </c>
      <c r="H23" s="1716">
        <f t="shared" si="4"/>
        <v>0</v>
      </c>
      <c r="I23" s="1716">
        <f t="shared" si="4"/>
        <v>0</v>
      </c>
      <c r="J23" s="1716">
        <f t="shared" si="4"/>
        <v>0</v>
      </c>
      <c r="K23" s="1716">
        <f t="shared" si="4"/>
        <v>0</v>
      </c>
      <c r="L23" s="1716">
        <f t="shared" si="4"/>
        <v>0</v>
      </c>
      <c r="M23" s="1716">
        <f t="shared" si="4"/>
        <v>0</v>
      </c>
      <c r="N23" s="1716">
        <f t="shared" si="4"/>
        <v>0</v>
      </c>
      <c r="O23" s="1716">
        <f t="shared" si="4"/>
        <v>0</v>
      </c>
      <c r="P23" s="1716">
        <f t="shared" si="4"/>
        <v>0</v>
      </c>
      <c r="Q23" s="1316">
        <f>SUM(D23:P23)</f>
        <v>0</v>
      </c>
      <c r="R23" s="750"/>
    </row>
    <row r="24" spans="1:92">
      <c r="A24" s="1370"/>
      <c r="B24" s="1374"/>
      <c r="C24" s="936" t="s">
        <v>1697</v>
      </c>
      <c r="D24" s="1036"/>
      <c r="E24" s="1037"/>
      <c r="F24" s="1037"/>
      <c r="G24" s="1037"/>
      <c r="H24" s="1037"/>
      <c r="I24" s="1037"/>
      <c r="J24" s="1037"/>
      <c r="K24" s="1037"/>
      <c r="L24" s="1037"/>
      <c r="M24" s="1037"/>
      <c r="N24" s="1037"/>
      <c r="O24" s="1037"/>
      <c r="P24" s="1038"/>
      <c r="Q24" s="1316">
        <f>SUM(D24:P24)</f>
        <v>0</v>
      </c>
      <c r="R24" s="750"/>
    </row>
    <row r="25" spans="1:92">
      <c r="A25" s="1370"/>
      <c r="B25" s="1374"/>
      <c r="C25" s="1392" t="s">
        <v>1698</v>
      </c>
      <c r="D25" s="1036"/>
      <c r="E25" s="1037"/>
      <c r="F25" s="1037"/>
      <c r="G25" s="1037"/>
      <c r="H25" s="1037"/>
      <c r="I25" s="1037"/>
      <c r="J25" s="1037"/>
      <c r="K25" s="1037"/>
      <c r="L25" s="1037"/>
      <c r="M25" s="1037"/>
      <c r="N25" s="1037"/>
      <c r="O25" s="1037"/>
      <c r="P25" s="1038"/>
      <c r="Q25" s="1316">
        <f>SUM(D25:P25)</f>
        <v>0</v>
      </c>
      <c r="R25" s="750"/>
    </row>
    <row r="26" spans="1:92" s="1370" customFormat="1">
      <c r="B26" s="1374"/>
      <c r="C26" s="1397" t="s">
        <v>1703</v>
      </c>
      <c r="D26" s="1415">
        <f>SUM(D23:D25)</f>
        <v>0</v>
      </c>
      <c r="E26" s="1415">
        <f t="shared" ref="E26:P26" si="5">SUM(E23:E25)</f>
        <v>0</v>
      </c>
      <c r="F26" s="1415">
        <f t="shared" si="5"/>
        <v>0</v>
      </c>
      <c r="G26" s="1415">
        <f t="shared" si="5"/>
        <v>0</v>
      </c>
      <c r="H26" s="1415">
        <f t="shared" si="5"/>
        <v>0</v>
      </c>
      <c r="I26" s="1415">
        <f t="shared" si="5"/>
        <v>0</v>
      </c>
      <c r="J26" s="1415">
        <f t="shared" si="5"/>
        <v>0</v>
      </c>
      <c r="K26" s="1415">
        <f t="shared" si="5"/>
        <v>0</v>
      </c>
      <c r="L26" s="1415">
        <f t="shared" si="5"/>
        <v>0</v>
      </c>
      <c r="M26" s="1415">
        <f t="shared" si="5"/>
        <v>0</v>
      </c>
      <c r="N26" s="1415">
        <f t="shared" si="5"/>
        <v>0</v>
      </c>
      <c r="O26" s="1415">
        <f t="shared" si="5"/>
        <v>0</v>
      </c>
      <c r="P26" s="1401">
        <f t="shared" si="5"/>
        <v>0</v>
      </c>
      <c r="Q26" s="1401">
        <f>Q25+Q24+Q23</f>
        <v>0</v>
      </c>
      <c r="R26" s="1375"/>
    </row>
    <row r="27" spans="1:92">
      <c r="A27" s="1370"/>
      <c r="B27" s="1374"/>
      <c r="C27" s="936" t="s">
        <v>1699</v>
      </c>
      <c r="D27" s="1717">
        <f>D78+D79-D121</f>
        <v>0</v>
      </c>
      <c r="E27" s="1717">
        <f>E78+E79-E121+D27</f>
        <v>0</v>
      </c>
      <c r="F27" s="1717">
        <f t="shared" ref="F27:P27" si="6">F78+F79-F121+E27</f>
        <v>0</v>
      </c>
      <c r="G27" s="1717">
        <f t="shared" si="6"/>
        <v>0</v>
      </c>
      <c r="H27" s="1717">
        <f t="shared" si="6"/>
        <v>0</v>
      </c>
      <c r="I27" s="1717">
        <f t="shared" si="6"/>
        <v>0</v>
      </c>
      <c r="J27" s="1717">
        <f t="shared" si="6"/>
        <v>0</v>
      </c>
      <c r="K27" s="1717">
        <f t="shared" si="6"/>
        <v>0</v>
      </c>
      <c r="L27" s="1717">
        <f t="shared" si="6"/>
        <v>0</v>
      </c>
      <c r="M27" s="1717">
        <f t="shared" si="6"/>
        <v>0</v>
      </c>
      <c r="N27" s="1717">
        <f t="shared" si="6"/>
        <v>0</v>
      </c>
      <c r="O27" s="1717">
        <f t="shared" si="6"/>
        <v>0</v>
      </c>
      <c r="P27" s="1717">
        <f t="shared" si="6"/>
        <v>0</v>
      </c>
      <c r="Q27" s="1038">
        <f>SUM(D27:P27)</f>
        <v>0</v>
      </c>
      <c r="R27" s="750"/>
    </row>
    <row r="28" spans="1:92">
      <c r="A28" s="1370"/>
      <c r="B28" s="1374"/>
      <c r="C28" s="936" t="s">
        <v>1700</v>
      </c>
      <c r="D28" s="1717">
        <f>D20-D124</f>
        <v>0</v>
      </c>
      <c r="E28" s="1717">
        <f>E20-E124+D28</f>
        <v>0</v>
      </c>
      <c r="F28" s="1717">
        <f t="shared" ref="F28:P28" si="7">F20-F124+E28</f>
        <v>0</v>
      </c>
      <c r="G28" s="1717">
        <f t="shared" si="7"/>
        <v>0</v>
      </c>
      <c r="H28" s="1717">
        <f t="shared" si="7"/>
        <v>0</v>
      </c>
      <c r="I28" s="1717">
        <f t="shared" si="7"/>
        <v>0</v>
      </c>
      <c r="J28" s="1717">
        <f t="shared" si="7"/>
        <v>0</v>
      </c>
      <c r="K28" s="1717">
        <f t="shared" si="7"/>
        <v>0</v>
      </c>
      <c r="L28" s="1717">
        <f t="shared" si="7"/>
        <v>0</v>
      </c>
      <c r="M28" s="1717">
        <f t="shared" si="7"/>
        <v>0</v>
      </c>
      <c r="N28" s="1717">
        <f t="shared" si="7"/>
        <v>0</v>
      </c>
      <c r="O28" s="1717">
        <f t="shared" si="7"/>
        <v>0</v>
      </c>
      <c r="P28" s="1717">
        <f t="shared" si="7"/>
        <v>0</v>
      </c>
      <c r="Q28" s="1038">
        <f>SUM(D28:P28)</f>
        <v>0</v>
      </c>
      <c r="R28" s="750"/>
    </row>
    <row r="29" spans="1:92">
      <c r="A29" s="1370"/>
      <c r="B29" s="1374"/>
      <c r="C29" s="1392" t="s">
        <v>1698</v>
      </c>
      <c r="D29" s="1036"/>
      <c r="E29" s="1037"/>
      <c r="F29" s="1037"/>
      <c r="G29" s="1037"/>
      <c r="H29" s="1037"/>
      <c r="I29" s="1037"/>
      <c r="J29" s="1037"/>
      <c r="K29" s="1037"/>
      <c r="L29" s="1037"/>
      <c r="M29" s="1037"/>
      <c r="N29" s="1037"/>
      <c r="O29" s="1037"/>
      <c r="P29" s="1038"/>
      <c r="Q29" s="1038">
        <f>SUM(D29:P29)</f>
        <v>0</v>
      </c>
      <c r="R29" s="750"/>
    </row>
    <row r="30" spans="1:92" s="1370" customFormat="1">
      <c r="B30" s="1374"/>
      <c r="C30" s="1414" t="s">
        <v>1704</v>
      </c>
      <c r="D30" s="1415">
        <f t="shared" ref="D30:P30" si="8">SUM(D27:D29)</f>
        <v>0</v>
      </c>
      <c r="E30" s="1398">
        <f t="shared" si="8"/>
        <v>0</v>
      </c>
      <c r="F30" s="1398">
        <f t="shared" si="8"/>
        <v>0</v>
      </c>
      <c r="G30" s="1398">
        <f t="shared" si="8"/>
        <v>0</v>
      </c>
      <c r="H30" s="1398">
        <f t="shared" si="8"/>
        <v>0</v>
      </c>
      <c r="I30" s="1398">
        <f t="shared" si="8"/>
        <v>0</v>
      </c>
      <c r="J30" s="1398">
        <f t="shared" si="8"/>
        <v>0</v>
      </c>
      <c r="K30" s="1398">
        <f t="shared" si="8"/>
        <v>0</v>
      </c>
      <c r="L30" s="1398">
        <f t="shared" si="8"/>
        <v>0</v>
      </c>
      <c r="M30" s="1398">
        <f t="shared" si="8"/>
        <v>0</v>
      </c>
      <c r="N30" s="1398">
        <f t="shared" si="8"/>
        <v>0</v>
      </c>
      <c r="O30" s="1398">
        <f t="shared" si="8"/>
        <v>0</v>
      </c>
      <c r="P30" s="1409">
        <f t="shared" si="8"/>
        <v>0</v>
      </c>
      <c r="Q30" s="1409">
        <f>Q29+Q28+Q27</f>
        <v>0</v>
      </c>
      <c r="R30" s="1375"/>
    </row>
    <row r="31" spans="1:92" s="1370" customFormat="1">
      <c r="B31" s="1374"/>
      <c r="C31" s="1122" t="s">
        <v>1701</v>
      </c>
      <c r="D31" s="1398">
        <f t="shared" ref="D31:Q31" si="9">+D26-D30</f>
        <v>0</v>
      </c>
      <c r="E31" s="1416">
        <f t="shared" si="9"/>
        <v>0</v>
      </c>
      <c r="F31" s="1416">
        <f t="shared" si="9"/>
        <v>0</v>
      </c>
      <c r="G31" s="1416">
        <f t="shared" si="9"/>
        <v>0</v>
      </c>
      <c r="H31" s="1416">
        <f t="shared" si="9"/>
        <v>0</v>
      </c>
      <c r="I31" s="1416">
        <f t="shared" si="9"/>
        <v>0</v>
      </c>
      <c r="J31" s="1416">
        <f t="shared" si="9"/>
        <v>0</v>
      </c>
      <c r="K31" s="1416">
        <f t="shared" si="9"/>
        <v>0</v>
      </c>
      <c r="L31" s="1416">
        <f t="shared" si="9"/>
        <v>0</v>
      </c>
      <c r="M31" s="1416">
        <f t="shared" si="9"/>
        <v>0</v>
      </c>
      <c r="N31" s="1416">
        <f t="shared" si="9"/>
        <v>0</v>
      </c>
      <c r="O31" s="1416">
        <f t="shared" si="9"/>
        <v>0</v>
      </c>
      <c r="P31" s="1417">
        <f t="shared" si="9"/>
        <v>0</v>
      </c>
      <c r="Q31" s="1417">
        <f t="shared" si="9"/>
        <v>0</v>
      </c>
      <c r="R31" s="1375"/>
    </row>
    <row r="32" spans="1:92" s="1370" customFormat="1">
      <c r="B32" s="1374"/>
      <c r="D32" s="1418"/>
      <c r="E32" s="1418"/>
      <c r="F32" s="1418"/>
      <c r="G32" s="1418"/>
      <c r="H32" s="1418"/>
      <c r="I32" s="1418"/>
      <c r="J32" s="1418"/>
      <c r="K32" s="1418"/>
      <c r="L32" s="1418"/>
      <c r="M32" s="1418"/>
      <c r="N32" s="1418"/>
      <c r="O32" s="1377"/>
      <c r="P32" s="1377"/>
      <c r="Q32" s="1377"/>
      <c r="R32" s="1375"/>
    </row>
    <row r="33" spans="1:90" s="1370" customFormat="1">
      <c r="B33" s="1374"/>
      <c r="C33" s="1122" t="s">
        <v>1702</v>
      </c>
      <c r="D33" s="1398">
        <f>D31</f>
        <v>0</v>
      </c>
      <c r="E33" s="1416">
        <f t="shared" ref="E33:P33" si="10">E31-D31</f>
        <v>0</v>
      </c>
      <c r="F33" s="1416">
        <f t="shared" si="10"/>
        <v>0</v>
      </c>
      <c r="G33" s="1416">
        <f t="shared" si="10"/>
        <v>0</v>
      </c>
      <c r="H33" s="1416">
        <f t="shared" si="10"/>
        <v>0</v>
      </c>
      <c r="I33" s="1416">
        <f t="shared" si="10"/>
        <v>0</v>
      </c>
      <c r="J33" s="1416">
        <f t="shared" si="10"/>
        <v>0</v>
      </c>
      <c r="K33" s="1416">
        <f t="shared" si="10"/>
        <v>0</v>
      </c>
      <c r="L33" s="1416">
        <f t="shared" si="10"/>
        <v>0</v>
      </c>
      <c r="M33" s="1416">
        <f t="shared" si="10"/>
        <v>0</v>
      </c>
      <c r="N33" s="1416">
        <f t="shared" si="10"/>
        <v>0</v>
      </c>
      <c r="O33" s="1416">
        <f t="shared" si="10"/>
        <v>0</v>
      </c>
      <c r="P33" s="1417">
        <f t="shared" si="10"/>
        <v>0</v>
      </c>
      <c r="Q33" s="1417">
        <f>SUM(D33:P33)</f>
        <v>0</v>
      </c>
      <c r="R33" s="1375"/>
    </row>
    <row r="34" spans="1:90" s="1370" customFormat="1">
      <c r="B34" s="1374"/>
      <c r="D34" s="1418"/>
      <c r="E34" s="1418"/>
      <c r="F34" s="1418"/>
      <c r="G34" s="1418"/>
      <c r="H34" s="1418"/>
      <c r="I34" s="1418"/>
      <c r="J34" s="1418"/>
      <c r="K34" s="1418"/>
      <c r="L34" s="1418"/>
      <c r="M34" s="1418"/>
      <c r="N34" s="1418"/>
      <c r="O34" s="1377"/>
      <c r="P34" s="1377"/>
      <c r="Q34" s="1377"/>
      <c r="R34" s="1375"/>
    </row>
    <row r="35" spans="1:90" s="1370" customFormat="1">
      <c r="B35" s="1374"/>
      <c r="C35" s="1122" t="s">
        <v>2469</v>
      </c>
      <c r="D35" s="1398">
        <f t="shared" ref="D35:P35" si="11">+D33+D20+D21</f>
        <v>0</v>
      </c>
      <c r="E35" s="1398">
        <f t="shared" si="11"/>
        <v>0</v>
      </c>
      <c r="F35" s="1398">
        <f t="shared" si="11"/>
        <v>0</v>
      </c>
      <c r="G35" s="1398">
        <f t="shared" si="11"/>
        <v>0</v>
      </c>
      <c r="H35" s="1398">
        <f t="shared" si="11"/>
        <v>0</v>
      </c>
      <c r="I35" s="1398">
        <f t="shared" si="11"/>
        <v>0</v>
      </c>
      <c r="J35" s="1398">
        <f t="shared" si="11"/>
        <v>0</v>
      </c>
      <c r="K35" s="1398">
        <f t="shared" si="11"/>
        <v>0</v>
      </c>
      <c r="L35" s="1398">
        <f t="shared" si="11"/>
        <v>0</v>
      </c>
      <c r="M35" s="1398">
        <f t="shared" si="11"/>
        <v>0</v>
      </c>
      <c r="N35" s="1398">
        <f t="shared" si="11"/>
        <v>0</v>
      </c>
      <c r="O35" s="1398">
        <f t="shared" si="11"/>
        <v>0</v>
      </c>
      <c r="P35" s="1417">
        <f t="shared" si="11"/>
        <v>0</v>
      </c>
      <c r="Q35" s="1409">
        <f>Q33+Q21</f>
        <v>0</v>
      </c>
      <c r="R35" s="1375"/>
    </row>
    <row r="36" spans="1:90" s="1370" customFormat="1">
      <c r="B36" s="1374"/>
      <c r="C36" s="1322"/>
      <c r="D36" s="1419"/>
      <c r="E36" s="1419"/>
      <c r="F36" s="1419"/>
      <c r="G36" s="1419"/>
      <c r="H36" s="1419"/>
      <c r="I36" s="1419"/>
      <c r="J36" s="1419"/>
      <c r="K36" s="1419"/>
      <c r="L36" s="1419"/>
      <c r="M36" s="1419"/>
      <c r="N36" s="1419"/>
      <c r="O36" s="1419"/>
      <c r="P36" s="1419"/>
      <c r="Q36" s="1419"/>
      <c r="R36" s="1375"/>
    </row>
    <row r="37" spans="1:90" s="1370" customFormat="1">
      <c r="B37" s="1374"/>
      <c r="C37" s="1376"/>
      <c r="E37" s="849"/>
      <c r="F37" s="849"/>
      <c r="G37" s="849"/>
      <c r="I37" s="1376"/>
      <c r="J37" s="1377"/>
      <c r="K37" s="1377"/>
      <c r="L37" s="1377"/>
      <c r="M37" s="1377"/>
      <c r="N37" s="1377"/>
      <c r="O37" s="1377"/>
      <c r="P37" s="1377"/>
      <c r="Q37" s="1377"/>
      <c r="R37" s="1375"/>
    </row>
    <row r="38" spans="1:90" s="1370" customFormat="1" ht="25.5" customHeight="1">
      <c r="B38" s="1374"/>
      <c r="C38" s="1378" t="s">
        <v>1712</v>
      </c>
      <c r="E38" s="849"/>
      <c r="F38" s="849"/>
      <c r="G38" s="849"/>
      <c r="I38" s="1376"/>
      <c r="J38" s="1377"/>
      <c r="K38" s="1377"/>
      <c r="L38" s="1377"/>
      <c r="M38" s="1377"/>
      <c r="N38" s="1377"/>
      <c r="O38" s="1377"/>
      <c r="P38" s="1377"/>
      <c r="Q38" s="1377"/>
      <c r="R38" s="1375"/>
    </row>
    <row r="39" spans="1:90" s="1370" customFormat="1" ht="25.5" customHeight="1">
      <c r="B39" s="1374"/>
      <c r="E39" s="849"/>
      <c r="F39" s="849"/>
      <c r="G39" s="849"/>
      <c r="I39" s="1376"/>
      <c r="J39" s="1377"/>
      <c r="K39" s="1377"/>
      <c r="L39" s="1377"/>
      <c r="M39" s="1377"/>
      <c r="N39" s="1377"/>
      <c r="O39" s="1377"/>
      <c r="P39" s="1377"/>
      <c r="Q39" s="1377"/>
      <c r="R39" s="1375"/>
    </row>
    <row r="40" spans="1:90" s="1370" customFormat="1" ht="19.5">
      <c r="B40" s="1374"/>
      <c r="D40" s="1381" t="s">
        <v>2851</v>
      </c>
      <c r="E40" s="1379"/>
      <c r="F40" s="1379"/>
      <c r="G40" s="1379"/>
      <c r="H40" s="1379"/>
      <c r="I40" s="1379"/>
      <c r="J40" s="1379"/>
      <c r="K40" s="1379"/>
      <c r="L40" s="1379"/>
      <c r="M40" s="1379"/>
      <c r="N40" s="1379"/>
      <c r="O40" s="1377"/>
      <c r="P40" s="1377"/>
      <c r="Q40" s="1377"/>
      <c r="R40" s="1375"/>
    </row>
    <row r="41" spans="1:90" s="1370" customFormat="1">
      <c r="B41" s="1374"/>
      <c r="C41" s="1119"/>
      <c r="D41" s="1382" t="str">
        <f>IF('F1'!AP37="","0",YEAR('F1'!AP37))</f>
        <v>0</v>
      </c>
      <c r="E41" s="1121">
        <f t="shared" ref="E41:P41" si="12">+D41+1</f>
        <v>1</v>
      </c>
      <c r="F41" s="1121">
        <f t="shared" si="12"/>
        <v>2</v>
      </c>
      <c r="G41" s="1121">
        <f t="shared" si="12"/>
        <v>3</v>
      </c>
      <c r="H41" s="1121">
        <f t="shared" si="12"/>
        <v>4</v>
      </c>
      <c r="I41" s="1121">
        <f t="shared" si="12"/>
        <v>5</v>
      </c>
      <c r="J41" s="1121">
        <f t="shared" si="12"/>
        <v>6</v>
      </c>
      <c r="K41" s="1121">
        <f t="shared" si="12"/>
        <v>7</v>
      </c>
      <c r="L41" s="1121">
        <f t="shared" si="12"/>
        <v>8</v>
      </c>
      <c r="M41" s="1121">
        <f t="shared" si="12"/>
        <v>9</v>
      </c>
      <c r="N41" s="1121">
        <f t="shared" si="12"/>
        <v>10</v>
      </c>
      <c r="O41" s="1121">
        <f t="shared" si="12"/>
        <v>11</v>
      </c>
      <c r="P41" s="1121">
        <f t="shared" si="12"/>
        <v>12</v>
      </c>
      <c r="Q41" s="1121" t="s">
        <v>716</v>
      </c>
      <c r="R41" s="1375"/>
    </row>
    <row r="42" spans="1:90">
      <c r="A42" s="1370"/>
      <c r="B42" s="1374"/>
      <c r="C42" s="936" t="s">
        <v>1713</v>
      </c>
      <c r="D42" s="1036"/>
      <c r="E42" s="1036"/>
      <c r="F42" s="1036"/>
      <c r="G42" s="1036"/>
      <c r="H42" s="1036"/>
      <c r="I42" s="1036"/>
      <c r="J42" s="1559"/>
      <c r="K42" s="1560"/>
      <c r="L42" s="1560"/>
      <c r="M42" s="1560"/>
      <c r="N42" s="1560"/>
      <c r="O42" s="1560"/>
      <c r="P42" s="1561"/>
      <c r="Q42" s="1420">
        <f>SUM(D42:P42)</f>
        <v>0</v>
      </c>
      <c r="R42" s="1375"/>
      <c r="S42" s="1370"/>
      <c r="T42" s="1370"/>
      <c r="U42" s="1370"/>
      <c r="V42" s="1370"/>
      <c r="W42" s="1370"/>
      <c r="X42" s="1370"/>
      <c r="Y42" s="1370"/>
      <c r="Z42" s="1370"/>
      <c r="AA42" s="1370"/>
      <c r="AB42" s="1370"/>
      <c r="AC42" s="1370"/>
      <c r="AD42" s="1370"/>
      <c r="AE42" s="1370"/>
      <c r="AF42" s="1370"/>
      <c r="AG42" s="1370"/>
      <c r="AH42" s="1370"/>
      <c r="AI42" s="1370"/>
      <c r="AJ42" s="1370"/>
      <c r="AK42" s="1370"/>
      <c r="AL42" s="1370"/>
      <c r="AM42" s="1370"/>
      <c r="AN42" s="1370"/>
      <c r="AO42" s="1370"/>
      <c r="AP42" s="1370"/>
      <c r="AQ42" s="1370"/>
      <c r="AR42" s="1370"/>
      <c r="AS42" s="1370"/>
      <c r="AT42" s="1370"/>
      <c r="AU42" s="1370"/>
      <c r="AV42" s="1370"/>
      <c r="AW42" s="1370"/>
      <c r="AX42" s="1370"/>
      <c r="AY42" s="1370"/>
      <c r="AZ42" s="1370"/>
      <c r="BA42" s="1370"/>
      <c r="BB42" s="1370"/>
      <c r="BC42" s="1370"/>
      <c r="BD42" s="1370"/>
      <c r="BE42" s="1370"/>
      <c r="BF42" s="1370"/>
      <c r="BG42" s="1370"/>
      <c r="BH42" s="1370"/>
      <c r="BI42" s="1370"/>
      <c r="BJ42" s="1370"/>
      <c r="BK42" s="1370"/>
      <c r="BL42" s="1370"/>
      <c r="BM42" s="1370"/>
      <c r="BN42" s="1370"/>
      <c r="BO42" s="1370"/>
      <c r="BP42" s="1370"/>
      <c r="BQ42" s="1370"/>
      <c r="BR42" s="1370"/>
      <c r="BS42" s="1370"/>
      <c r="BT42" s="1370"/>
      <c r="BU42" s="1370"/>
      <c r="BV42" s="1370"/>
    </row>
    <row r="43" spans="1:90">
      <c r="A43" s="1370"/>
      <c r="B43" s="1374"/>
      <c r="C43" s="938" t="s">
        <v>1707</v>
      </c>
      <c r="D43" s="1036"/>
      <c r="E43" s="1036"/>
      <c r="F43" s="1036"/>
      <c r="G43" s="1036"/>
      <c r="H43" s="1036"/>
      <c r="I43" s="1036"/>
      <c r="J43" s="1562"/>
      <c r="K43" s="1563"/>
      <c r="L43" s="1563"/>
      <c r="M43" s="1563"/>
      <c r="N43" s="1563"/>
      <c r="O43" s="1563"/>
      <c r="P43" s="1564"/>
      <c r="Q43" s="1421">
        <f>SUM(D43:P43)</f>
        <v>0</v>
      </c>
      <c r="R43" s="1375"/>
      <c r="S43" s="1370"/>
      <c r="T43" s="1370"/>
      <c r="U43" s="1370"/>
      <c r="V43" s="1370"/>
      <c r="W43" s="1370"/>
      <c r="X43" s="1370"/>
      <c r="Y43" s="1370"/>
      <c r="Z43" s="1370"/>
      <c r="AA43" s="1370"/>
      <c r="AB43" s="1370"/>
      <c r="AC43" s="1370"/>
      <c r="AD43" s="1370"/>
      <c r="AE43" s="1370"/>
      <c r="AF43" s="1370"/>
      <c r="AG43" s="1370"/>
      <c r="AH43" s="1370"/>
      <c r="AI43" s="1370"/>
      <c r="AJ43" s="1370"/>
      <c r="AK43" s="1370"/>
      <c r="AL43" s="1370"/>
      <c r="AM43" s="1370"/>
      <c r="AN43" s="1370"/>
      <c r="AO43" s="1370"/>
      <c r="AP43" s="1370"/>
      <c r="AQ43" s="1370"/>
      <c r="AR43" s="1370"/>
      <c r="AS43" s="1370"/>
      <c r="AT43" s="1370"/>
      <c r="AU43" s="1370"/>
      <c r="AV43" s="1370"/>
      <c r="AW43" s="1370"/>
      <c r="AX43" s="1370"/>
      <c r="AY43" s="1370"/>
      <c r="AZ43" s="1370"/>
      <c r="BA43" s="1370"/>
      <c r="BB43" s="1370"/>
      <c r="BC43" s="1370"/>
      <c r="BD43" s="1370"/>
      <c r="BE43" s="1370"/>
      <c r="BF43" s="1370"/>
      <c r="BG43" s="1370"/>
      <c r="BH43" s="1370"/>
      <c r="BI43" s="1370"/>
      <c r="BJ43" s="1370"/>
      <c r="BK43" s="1370"/>
      <c r="BL43" s="1370"/>
      <c r="BM43" s="1370"/>
      <c r="BN43" s="1370"/>
      <c r="BO43" s="1370"/>
      <c r="BP43" s="1370"/>
      <c r="BQ43" s="1370"/>
      <c r="BR43" s="1370"/>
      <c r="BS43" s="1370"/>
      <c r="BT43" s="1370"/>
      <c r="BU43" s="1370"/>
      <c r="BV43" s="1370"/>
    </row>
    <row r="44" spans="1:90" s="1370" customFormat="1">
      <c r="B44" s="1374"/>
      <c r="C44" s="1422" t="s">
        <v>1708</v>
      </c>
      <c r="D44" s="1398">
        <f t="shared" ref="D44:I44" si="13">SUM(D42:D43)</f>
        <v>0</v>
      </c>
      <c r="E44" s="1398">
        <f t="shared" si="13"/>
        <v>0</v>
      </c>
      <c r="F44" s="1398">
        <f t="shared" si="13"/>
        <v>0</v>
      </c>
      <c r="G44" s="1398">
        <f t="shared" si="13"/>
        <v>0</v>
      </c>
      <c r="H44" s="1398">
        <f t="shared" si="13"/>
        <v>0</v>
      </c>
      <c r="I44" s="1398">
        <f t="shared" si="13"/>
        <v>0</v>
      </c>
      <c r="J44" s="1565"/>
      <c r="K44" s="1566"/>
      <c r="L44" s="1566"/>
      <c r="M44" s="1566"/>
      <c r="N44" s="1566"/>
      <c r="O44" s="1566"/>
      <c r="P44" s="1423"/>
      <c r="Q44" s="1423">
        <f>Q43+Q42</f>
        <v>0</v>
      </c>
      <c r="R44" s="1375"/>
    </row>
    <row r="45" spans="1:90" s="1370" customFormat="1">
      <c r="B45" s="1374"/>
      <c r="C45" s="1424"/>
      <c r="D45" s="1419"/>
      <c r="E45" s="1419"/>
      <c r="F45" s="1419"/>
      <c r="G45" s="1419"/>
      <c r="H45" s="1419"/>
      <c r="I45" s="1419"/>
      <c r="J45" s="1419"/>
      <c r="K45" s="1419"/>
      <c r="L45" s="1419"/>
      <c r="M45" s="1419"/>
      <c r="N45" s="1419"/>
      <c r="O45" s="1419"/>
      <c r="P45" s="1425"/>
      <c r="Q45" s="1425"/>
      <c r="R45" s="1375"/>
    </row>
    <row r="46" spans="1:90">
      <c r="A46" s="1370"/>
      <c r="B46" s="1374"/>
      <c r="C46" s="1317" t="s">
        <v>1714</v>
      </c>
      <c r="D46" s="1353"/>
      <c r="E46" s="1353"/>
      <c r="F46" s="1353"/>
      <c r="G46" s="1353"/>
      <c r="H46" s="1353"/>
      <c r="I46" s="1353"/>
      <c r="J46" s="1318"/>
      <c r="K46" s="1318"/>
      <c r="L46" s="1318"/>
      <c r="M46" s="1318"/>
      <c r="N46" s="1318"/>
      <c r="O46" s="1318"/>
      <c r="P46" s="1319"/>
      <c r="Q46" s="1579">
        <f>SUM(D46:P46)</f>
        <v>0</v>
      </c>
      <c r="R46" s="750"/>
    </row>
    <row r="47" spans="1:90" s="1370" customFormat="1">
      <c r="B47" s="1374"/>
      <c r="C47" s="1321"/>
      <c r="D47" s="1419"/>
      <c r="E47" s="1419"/>
      <c r="F47" s="1419"/>
      <c r="G47" s="1419"/>
      <c r="H47" s="1419"/>
      <c r="I47" s="1419"/>
      <c r="J47" s="1419"/>
      <c r="K47" s="1419"/>
      <c r="L47" s="1419"/>
      <c r="M47" s="1419"/>
      <c r="N47" s="1419"/>
      <c r="O47" s="1419"/>
      <c r="P47" s="1425"/>
      <c r="Q47" s="1425"/>
      <c r="R47" s="1375"/>
    </row>
    <row r="48" spans="1:90">
      <c r="A48" s="1370"/>
      <c r="B48" s="1374"/>
      <c r="C48" s="1320" t="s">
        <v>3827</v>
      </c>
      <c r="D48" s="1354"/>
      <c r="E48" s="1314"/>
      <c r="F48" s="1314"/>
      <c r="G48" s="1314"/>
      <c r="H48" s="1314"/>
      <c r="I48" s="1314"/>
      <c r="J48" s="1559"/>
      <c r="K48" s="1560"/>
      <c r="L48" s="1560"/>
      <c r="M48" s="1560"/>
      <c r="N48" s="1560"/>
      <c r="O48" s="1560"/>
      <c r="P48" s="1561"/>
      <c r="Q48" s="1420">
        <f>SUM(D48:P48)</f>
        <v>0</v>
      </c>
      <c r="R48" s="1375"/>
      <c r="S48" s="1370"/>
      <c r="T48" s="1370"/>
      <c r="U48" s="1370"/>
      <c r="V48" s="1370"/>
      <c r="W48" s="1370"/>
      <c r="X48" s="1370"/>
      <c r="Y48" s="1370"/>
      <c r="Z48" s="1370"/>
      <c r="AA48" s="1370"/>
      <c r="AB48" s="1370"/>
      <c r="AC48" s="1370"/>
      <c r="AD48" s="1370"/>
      <c r="AE48" s="1370"/>
      <c r="AF48" s="1370"/>
      <c r="AG48" s="1370"/>
      <c r="AH48" s="1370"/>
      <c r="AI48" s="1370"/>
      <c r="AJ48" s="1370"/>
      <c r="AK48" s="1370"/>
      <c r="AL48" s="1370"/>
      <c r="AM48" s="1370"/>
      <c r="AN48" s="1370"/>
      <c r="AO48" s="1370"/>
      <c r="AP48" s="1370"/>
      <c r="AQ48" s="1370"/>
      <c r="AR48" s="1370"/>
      <c r="AS48" s="1370"/>
      <c r="AT48" s="1370"/>
      <c r="AU48" s="1370"/>
      <c r="AV48" s="1370"/>
      <c r="AW48" s="1370"/>
      <c r="AX48" s="1370"/>
      <c r="AY48" s="1370"/>
      <c r="AZ48" s="1370"/>
      <c r="BA48" s="1370"/>
      <c r="BB48" s="1370"/>
      <c r="BC48" s="1370"/>
      <c r="BD48" s="1370"/>
      <c r="BE48" s="1370"/>
      <c r="BF48" s="1370"/>
      <c r="BG48" s="1370"/>
      <c r="BH48" s="1370"/>
      <c r="BI48" s="1370"/>
      <c r="BJ48" s="1370"/>
      <c r="BK48" s="1370"/>
      <c r="BL48" s="1370"/>
      <c r="BM48" s="1370"/>
      <c r="BN48" s="1370"/>
      <c r="BO48" s="1370"/>
      <c r="BP48" s="1370"/>
      <c r="BQ48" s="1370"/>
      <c r="BR48" s="1370"/>
      <c r="BS48" s="1370"/>
      <c r="BT48" s="1370"/>
      <c r="BU48" s="1370"/>
      <c r="BV48" s="1370"/>
      <c r="BW48" s="1370"/>
      <c r="BX48" s="1370"/>
      <c r="BY48" s="1370"/>
      <c r="BZ48" s="1370"/>
      <c r="CA48" s="1370"/>
      <c r="CB48" s="1370"/>
      <c r="CC48" s="1370"/>
      <c r="CD48" s="1370"/>
      <c r="CE48" s="1370"/>
      <c r="CF48" s="1370"/>
      <c r="CG48" s="1370"/>
      <c r="CH48" s="1370"/>
      <c r="CI48" s="1370"/>
      <c r="CJ48" s="1370"/>
      <c r="CK48" s="1370"/>
      <c r="CL48" s="1370"/>
    </row>
    <row r="49" spans="1:90">
      <c r="A49" s="1370"/>
      <c r="B49" s="1374"/>
      <c r="C49" s="969" t="s">
        <v>3828</v>
      </c>
      <c r="D49" s="1332"/>
      <c r="E49" s="1036"/>
      <c r="F49" s="1036"/>
      <c r="G49" s="1036"/>
      <c r="H49" s="1036"/>
      <c r="I49" s="1036"/>
      <c r="J49" s="1485"/>
      <c r="K49" s="1486"/>
      <c r="L49" s="1486"/>
      <c r="M49" s="1486"/>
      <c r="N49" s="1486"/>
      <c r="O49" s="1486"/>
      <c r="P49" s="1490"/>
      <c r="Q49" s="1429">
        <f>SUM(D49:P49)</f>
        <v>0</v>
      </c>
      <c r="R49" s="1375"/>
      <c r="S49" s="1370"/>
      <c r="T49" s="1370"/>
      <c r="U49" s="1370"/>
      <c r="V49" s="1370"/>
      <c r="W49" s="1370"/>
      <c r="X49" s="1370"/>
      <c r="Y49" s="1370"/>
      <c r="Z49" s="1370"/>
      <c r="AA49" s="1370"/>
      <c r="AB49" s="1370"/>
      <c r="AC49" s="1370"/>
      <c r="AD49" s="1370"/>
      <c r="AE49" s="1370"/>
      <c r="AF49" s="1370"/>
      <c r="AG49" s="1370"/>
      <c r="AH49" s="1370"/>
      <c r="AI49" s="1370"/>
      <c r="AJ49" s="1370"/>
      <c r="AK49" s="1370"/>
      <c r="AL49" s="1370"/>
      <c r="AM49" s="1370"/>
      <c r="AN49" s="1370"/>
      <c r="AO49" s="1370"/>
      <c r="AP49" s="1370"/>
      <c r="AQ49" s="1370"/>
      <c r="AR49" s="1370"/>
      <c r="AS49" s="1370"/>
      <c r="AT49" s="1370"/>
      <c r="AU49" s="1370"/>
      <c r="AV49" s="1370"/>
      <c r="AW49" s="1370"/>
      <c r="AX49" s="1370"/>
      <c r="AY49" s="1370"/>
      <c r="AZ49" s="1370"/>
      <c r="BA49" s="1370"/>
      <c r="BB49" s="1370"/>
      <c r="BC49" s="1370"/>
      <c r="BD49" s="1370"/>
      <c r="BE49" s="1370"/>
      <c r="BF49" s="1370"/>
      <c r="BG49" s="1370"/>
      <c r="BH49" s="1370"/>
      <c r="BI49" s="1370"/>
      <c r="BJ49" s="1370"/>
      <c r="BK49" s="1370"/>
      <c r="BL49" s="1370"/>
      <c r="BM49" s="1370"/>
      <c r="BN49" s="1370"/>
      <c r="BO49" s="1370"/>
      <c r="BP49" s="1370"/>
      <c r="BQ49" s="1370"/>
      <c r="BR49" s="1370"/>
      <c r="BS49" s="1370"/>
      <c r="BT49" s="1370"/>
      <c r="BU49" s="1370"/>
      <c r="BV49" s="1370"/>
      <c r="BW49" s="1370"/>
      <c r="BX49" s="1370"/>
      <c r="BY49" s="1370"/>
      <c r="BZ49" s="1370"/>
      <c r="CA49" s="1370"/>
      <c r="CB49" s="1370"/>
      <c r="CC49" s="1370"/>
      <c r="CD49" s="1370"/>
      <c r="CE49" s="1370"/>
      <c r="CF49" s="1370"/>
      <c r="CG49" s="1370"/>
      <c r="CH49" s="1370"/>
      <c r="CI49" s="1370"/>
      <c r="CJ49" s="1370"/>
      <c r="CK49" s="1370"/>
      <c r="CL49" s="1370"/>
    </row>
    <row r="50" spans="1:90" s="1370" customFormat="1">
      <c r="B50" s="1374"/>
      <c r="C50" s="969" t="s">
        <v>3829</v>
      </c>
      <c r="D50" s="1428">
        <f t="shared" ref="D50:I50" si="14">D51+D52</f>
        <v>0</v>
      </c>
      <c r="E50" s="1383">
        <f t="shared" si="14"/>
        <v>0</v>
      </c>
      <c r="F50" s="1383">
        <f t="shared" si="14"/>
        <v>0</v>
      </c>
      <c r="G50" s="1383">
        <f t="shared" si="14"/>
        <v>0</v>
      </c>
      <c r="H50" s="1383">
        <f t="shared" si="14"/>
        <v>0</v>
      </c>
      <c r="I50" s="1383">
        <f t="shared" si="14"/>
        <v>0</v>
      </c>
      <c r="J50" s="1567"/>
      <c r="K50" s="1568"/>
      <c r="L50" s="1568"/>
      <c r="M50" s="1568"/>
      <c r="N50" s="1568"/>
      <c r="O50" s="1568"/>
      <c r="P50" s="1569"/>
      <c r="Q50" s="1429">
        <f>Q51+Q52</f>
        <v>0</v>
      </c>
      <c r="R50" s="1375"/>
    </row>
    <row r="51" spans="1:90" ht="14.25">
      <c r="A51" s="1370"/>
      <c r="B51" s="1374"/>
      <c r="C51" s="969" t="s">
        <v>1710</v>
      </c>
      <c r="D51" s="1332"/>
      <c r="E51" s="1036"/>
      <c r="F51" s="1036"/>
      <c r="G51" s="1036"/>
      <c r="H51" s="1036"/>
      <c r="I51" s="1036"/>
      <c r="J51" s="1485"/>
      <c r="K51" s="1486"/>
      <c r="L51" s="1486"/>
      <c r="M51" s="1486"/>
      <c r="N51" s="1486"/>
      <c r="O51" s="1486"/>
      <c r="P51" s="1490"/>
      <c r="Q51" s="1429">
        <f>SUM(D51:P51)</f>
        <v>0</v>
      </c>
      <c r="R51" s="1375"/>
      <c r="S51" s="1370"/>
      <c r="T51" s="1370"/>
      <c r="U51" s="1370"/>
      <c r="V51" s="1370"/>
      <c r="W51" s="1370"/>
      <c r="X51" s="1370"/>
      <c r="Y51" s="1370"/>
      <c r="Z51" s="1370"/>
      <c r="AA51" s="1370"/>
      <c r="AB51" s="1370"/>
      <c r="AC51" s="1370"/>
      <c r="AD51" s="1370"/>
      <c r="AE51" s="1370"/>
      <c r="AF51" s="1370"/>
      <c r="AG51" s="1370"/>
      <c r="AH51" s="1370"/>
      <c r="AI51" s="1370"/>
      <c r="AJ51" s="1370"/>
      <c r="AK51" s="1370"/>
      <c r="AL51" s="1370"/>
      <c r="AM51" s="1370"/>
      <c r="AN51" s="1370"/>
      <c r="AO51" s="1370"/>
      <c r="AP51" s="1370"/>
      <c r="AQ51" s="1370"/>
      <c r="AR51" s="1370"/>
      <c r="AS51" s="1370"/>
      <c r="AT51" s="1370"/>
      <c r="AU51" s="1370"/>
      <c r="AV51" s="1370"/>
      <c r="AW51" s="1370"/>
      <c r="AX51" s="1370"/>
      <c r="AY51" s="1370"/>
      <c r="AZ51" s="1370"/>
      <c r="BA51" s="1370"/>
      <c r="BB51" s="1370"/>
      <c r="BC51" s="1370"/>
      <c r="BD51" s="1370"/>
      <c r="BE51" s="1370"/>
      <c r="BF51" s="1370"/>
      <c r="BG51" s="1370"/>
      <c r="BH51" s="1370"/>
      <c r="BI51" s="1370"/>
      <c r="BJ51" s="1370"/>
      <c r="BK51" s="1370"/>
      <c r="BL51" s="1370"/>
      <c r="BM51" s="1370"/>
      <c r="BN51" s="1370"/>
      <c r="BO51" s="1370"/>
      <c r="BP51" s="1370"/>
      <c r="BQ51" s="1370"/>
      <c r="BR51" s="1370"/>
      <c r="BS51" s="1370"/>
      <c r="BT51" s="1370"/>
      <c r="BU51" s="1370"/>
      <c r="BV51" s="1370"/>
      <c r="BW51" s="1370"/>
      <c r="BX51" s="1370"/>
      <c r="BY51" s="1370"/>
      <c r="BZ51" s="1370"/>
      <c r="CA51" s="1370"/>
      <c r="CB51" s="1370"/>
      <c r="CC51" s="1370"/>
      <c r="CD51" s="1370"/>
      <c r="CE51" s="1370"/>
      <c r="CF51" s="1370"/>
      <c r="CG51" s="1370"/>
      <c r="CH51" s="1370"/>
      <c r="CI51" s="1370"/>
      <c r="CJ51" s="1370"/>
      <c r="CK51" s="1370"/>
      <c r="CL51" s="1370"/>
    </row>
    <row r="52" spans="1:90">
      <c r="A52" s="1370"/>
      <c r="B52" s="1374"/>
      <c r="C52" s="969" t="s">
        <v>1711</v>
      </c>
      <c r="D52" s="1332"/>
      <c r="E52" s="1036"/>
      <c r="F52" s="1036"/>
      <c r="G52" s="1036"/>
      <c r="H52" s="1036"/>
      <c r="I52" s="1036"/>
      <c r="J52" s="1485"/>
      <c r="K52" s="1486"/>
      <c r="L52" s="1486"/>
      <c r="M52" s="1486"/>
      <c r="N52" s="1486"/>
      <c r="O52" s="1486"/>
      <c r="P52" s="1490"/>
      <c r="Q52" s="1429">
        <f>SUM(D52:P52)</f>
        <v>0</v>
      </c>
      <c r="R52" s="1375"/>
      <c r="S52" s="1370"/>
      <c r="T52" s="1370"/>
      <c r="U52" s="1370"/>
      <c r="V52" s="1370"/>
      <c r="W52" s="1370"/>
      <c r="X52" s="1370"/>
      <c r="Y52" s="1370"/>
      <c r="Z52" s="1370"/>
      <c r="AA52" s="1370"/>
      <c r="AB52" s="1370"/>
      <c r="AC52" s="1370"/>
      <c r="AD52" s="1370"/>
      <c r="AE52" s="1370"/>
      <c r="AF52" s="1370"/>
      <c r="AG52" s="1370"/>
      <c r="AH52" s="1370"/>
      <c r="AI52" s="1370"/>
      <c r="AJ52" s="1370"/>
      <c r="AK52" s="1370"/>
      <c r="AL52" s="1370"/>
      <c r="AM52" s="1370"/>
      <c r="AN52" s="1370"/>
      <c r="AO52" s="1370"/>
      <c r="AP52" s="1370"/>
      <c r="AQ52" s="1370"/>
      <c r="AR52" s="1370"/>
      <c r="AS52" s="1370"/>
      <c r="AT52" s="1370"/>
      <c r="AU52" s="1370"/>
      <c r="AV52" s="1370"/>
      <c r="AW52" s="1370"/>
      <c r="AX52" s="1370"/>
      <c r="AY52" s="1370"/>
      <c r="AZ52" s="1370"/>
      <c r="BA52" s="1370"/>
      <c r="BB52" s="1370"/>
      <c r="BC52" s="1370"/>
      <c r="BD52" s="1370"/>
      <c r="BE52" s="1370"/>
      <c r="BF52" s="1370"/>
      <c r="BG52" s="1370"/>
      <c r="BH52" s="1370"/>
      <c r="BI52" s="1370"/>
      <c r="BJ52" s="1370"/>
      <c r="BK52" s="1370"/>
      <c r="BL52" s="1370"/>
      <c r="BM52" s="1370"/>
      <c r="BN52" s="1370"/>
      <c r="BO52" s="1370"/>
      <c r="BP52" s="1370"/>
      <c r="BQ52" s="1370"/>
      <c r="BR52" s="1370"/>
      <c r="BS52" s="1370"/>
      <c r="BT52" s="1370"/>
      <c r="BU52" s="1370"/>
      <c r="BV52" s="1370"/>
      <c r="BW52" s="1370"/>
      <c r="BX52" s="1370"/>
      <c r="BY52" s="1370"/>
      <c r="BZ52" s="1370"/>
      <c r="CA52" s="1370"/>
      <c r="CB52" s="1370"/>
      <c r="CC52" s="1370"/>
      <c r="CD52" s="1370"/>
      <c r="CE52" s="1370"/>
      <c r="CF52" s="1370"/>
      <c r="CG52" s="1370"/>
      <c r="CH52" s="1370"/>
      <c r="CI52" s="1370"/>
      <c r="CJ52" s="1370"/>
      <c r="CK52" s="1370"/>
      <c r="CL52" s="1370"/>
    </row>
    <row r="53" spans="1:90">
      <c r="A53" s="1370"/>
      <c r="B53" s="1374"/>
      <c r="C53" s="969" t="s">
        <v>3832</v>
      </c>
      <c r="D53" s="1332"/>
      <c r="E53" s="1036"/>
      <c r="F53" s="1036"/>
      <c r="G53" s="1036"/>
      <c r="H53" s="1036"/>
      <c r="I53" s="1036"/>
      <c r="J53" s="1485"/>
      <c r="K53" s="1486"/>
      <c r="L53" s="1486"/>
      <c r="M53" s="1486"/>
      <c r="N53" s="1486"/>
      <c r="O53" s="1486"/>
      <c r="P53" s="1490"/>
      <c r="Q53" s="1429">
        <f>SUM(D53:P53)</f>
        <v>0</v>
      </c>
      <c r="R53" s="1375"/>
      <c r="S53" s="1370"/>
      <c r="T53" s="1370"/>
      <c r="U53" s="1370"/>
      <c r="V53" s="1370"/>
      <c r="W53" s="1370"/>
      <c r="X53" s="1370"/>
      <c r="Y53" s="1370"/>
      <c r="Z53" s="1370"/>
      <c r="AA53" s="1370"/>
      <c r="AB53" s="1370"/>
      <c r="AC53" s="1370"/>
      <c r="AD53" s="1370"/>
      <c r="AE53" s="1370"/>
      <c r="AF53" s="1370"/>
      <c r="AG53" s="1370"/>
      <c r="AH53" s="1370"/>
      <c r="AI53" s="1370"/>
      <c r="AJ53" s="1370"/>
      <c r="AK53" s="1370"/>
      <c r="AL53" s="1370"/>
      <c r="AM53" s="1370"/>
      <c r="AN53" s="1370"/>
      <c r="AO53" s="1370"/>
      <c r="AP53" s="1370"/>
      <c r="AQ53" s="1370"/>
      <c r="AR53" s="1370"/>
      <c r="AS53" s="1370"/>
      <c r="AT53" s="1370"/>
      <c r="AU53" s="1370"/>
      <c r="AV53" s="1370"/>
      <c r="AW53" s="1370"/>
      <c r="AX53" s="1370"/>
      <c r="AY53" s="1370"/>
      <c r="AZ53" s="1370"/>
      <c r="BA53" s="1370"/>
      <c r="BB53" s="1370"/>
      <c r="BC53" s="1370"/>
      <c r="BD53" s="1370"/>
      <c r="BE53" s="1370"/>
      <c r="BF53" s="1370"/>
      <c r="BG53" s="1370"/>
      <c r="BH53" s="1370"/>
      <c r="BI53" s="1370"/>
      <c r="BJ53" s="1370"/>
      <c r="BK53" s="1370"/>
      <c r="BL53" s="1370"/>
      <c r="BM53" s="1370"/>
      <c r="BN53" s="1370"/>
      <c r="BO53" s="1370"/>
      <c r="BP53" s="1370"/>
      <c r="BQ53" s="1370"/>
      <c r="BR53" s="1370"/>
      <c r="BS53" s="1370"/>
      <c r="BT53" s="1370"/>
      <c r="BU53" s="1370"/>
      <c r="BV53" s="1370"/>
      <c r="BW53" s="1370"/>
      <c r="BX53" s="1370"/>
      <c r="BY53" s="1370"/>
      <c r="BZ53" s="1370"/>
      <c r="CA53" s="1370"/>
      <c r="CB53" s="1370"/>
      <c r="CC53" s="1370"/>
      <c r="CD53" s="1370"/>
      <c r="CE53" s="1370"/>
      <c r="CF53" s="1370"/>
      <c r="CG53" s="1370"/>
      <c r="CH53" s="1370"/>
      <c r="CI53" s="1370"/>
      <c r="CJ53" s="1370"/>
      <c r="CK53" s="1370"/>
      <c r="CL53" s="1370"/>
    </row>
    <row r="54" spans="1:90">
      <c r="A54" s="1370"/>
      <c r="B54" s="1374"/>
      <c r="C54" s="1475" t="s">
        <v>3833</v>
      </c>
      <c r="D54" s="1343"/>
      <c r="E54" s="1355"/>
      <c r="F54" s="1355"/>
      <c r="G54" s="1355"/>
      <c r="H54" s="1355"/>
      <c r="I54" s="1355"/>
      <c r="J54" s="1562"/>
      <c r="K54" s="1563"/>
      <c r="L54" s="1563"/>
      <c r="M54" s="1563"/>
      <c r="N54" s="1563"/>
      <c r="O54" s="1563"/>
      <c r="P54" s="1564"/>
      <c r="Q54" s="1421">
        <f>SUM(D54:P54)</f>
        <v>0</v>
      </c>
      <c r="R54" s="1375"/>
      <c r="S54" s="1370"/>
      <c r="T54" s="1370"/>
      <c r="U54" s="1370"/>
      <c r="V54" s="1370"/>
      <c r="W54" s="1370"/>
      <c r="X54" s="1370"/>
      <c r="Y54" s="1370"/>
      <c r="Z54" s="1370"/>
      <c r="AA54" s="1370"/>
      <c r="AB54" s="1370"/>
      <c r="AC54" s="1370"/>
      <c r="AD54" s="1370"/>
      <c r="AE54" s="1370"/>
      <c r="AF54" s="1370"/>
      <c r="AG54" s="1370"/>
      <c r="AH54" s="1370"/>
      <c r="AI54" s="1370"/>
      <c r="AJ54" s="1370"/>
      <c r="AK54" s="1370"/>
      <c r="AL54" s="1370"/>
      <c r="AM54" s="1370"/>
      <c r="AN54" s="1370"/>
      <c r="AO54" s="1370"/>
      <c r="AP54" s="1370"/>
      <c r="AQ54" s="1370"/>
      <c r="AR54" s="1370"/>
      <c r="AS54" s="1370"/>
      <c r="AT54" s="1370"/>
      <c r="AU54" s="1370"/>
      <c r="AV54" s="1370"/>
      <c r="AW54" s="1370"/>
      <c r="AX54" s="1370"/>
      <c r="AY54" s="1370"/>
      <c r="AZ54" s="1370"/>
      <c r="BA54" s="1370"/>
      <c r="BB54" s="1370"/>
      <c r="BC54" s="1370"/>
      <c r="BD54" s="1370"/>
      <c r="BE54" s="1370"/>
      <c r="BF54" s="1370"/>
      <c r="BG54" s="1370"/>
      <c r="BH54" s="1370"/>
      <c r="BI54" s="1370"/>
      <c r="BJ54" s="1370"/>
      <c r="BK54" s="1370"/>
      <c r="BL54" s="1370"/>
      <c r="BM54" s="1370"/>
      <c r="BN54" s="1370"/>
      <c r="BO54" s="1370"/>
      <c r="BP54" s="1370"/>
      <c r="BQ54" s="1370"/>
      <c r="BR54" s="1370"/>
      <c r="BS54" s="1370"/>
      <c r="BT54" s="1370"/>
      <c r="BU54" s="1370"/>
      <c r="BV54" s="1370"/>
      <c r="BW54" s="1370"/>
      <c r="BX54" s="1370"/>
      <c r="BY54" s="1370"/>
      <c r="BZ54" s="1370"/>
      <c r="CA54" s="1370"/>
      <c r="CB54" s="1370"/>
      <c r="CC54" s="1370"/>
      <c r="CD54" s="1370"/>
      <c r="CE54" s="1370"/>
      <c r="CF54" s="1370"/>
      <c r="CG54" s="1370"/>
      <c r="CH54" s="1370"/>
      <c r="CI54" s="1370"/>
      <c r="CJ54" s="1370"/>
      <c r="CK54" s="1370"/>
      <c r="CL54" s="1370"/>
    </row>
    <row r="55" spans="1:90">
      <c r="A55" s="1370"/>
      <c r="B55" s="1374"/>
      <c r="C55" s="1480"/>
      <c r="D55" s="1552"/>
      <c r="E55" s="1552"/>
      <c r="F55" s="1552"/>
      <c r="G55" s="1552"/>
      <c r="H55" s="1552"/>
      <c r="I55" s="1552"/>
      <c r="J55" s="1419"/>
      <c r="K55" s="1419"/>
      <c r="L55" s="1419"/>
      <c r="M55" s="1419"/>
      <c r="N55" s="1419"/>
      <c r="O55" s="1419"/>
      <c r="P55" s="1584"/>
      <c r="Q55" s="1425"/>
      <c r="R55" s="1375"/>
      <c r="S55" s="1370"/>
      <c r="T55" s="1370"/>
      <c r="U55" s="1370"/>
      <c r="V55" s="1370"/>
      <c r="W55" s="1370"/>
      <c r="X55" s="1370"/>
      <c r="Y55" s="1370"/>
      <c r="Z55" s="1370"/>
      <c r="AA55" s="1370"/>
      <c r="AB55" s="1370"/>
      <c r="AC55" s="1370"/>
      <c r="AD55" s="1370"/>
      <c r="AE55" s="1370"/>
      <c r="AF55" s="1370"/>
      <c r="AG55" s="1370"/>
      <c r="AH55" s="1370"/>
      <c r="AI55" s="1370"/>
      <c r="AJ55" s="1370"/>
      <c r="AK55" s="1370"/>
      <c r="AL55" s="1370"/>
      <c r="AM55" s="1370"/>
      <c r="AN55" s="1370"/>
      <c r="AO55" s="1370"/>
      <c r="AP55" s="1370"/>
      <c r="AQ55" s="1370"/>
      <c r="AR55" s="1370"/>
      <c r="AS55" s="1370"/>
      <c r="AT55" s="1370"/>
      <c r="AU55" s="1370"/>
      <c r="AV55" s="1370"/>
      <c r="AW55" s="1370"/>
      <c r="AX55" s="1370"/>
      <c r="AY55" s="1370"/>
      <c r="AZ55" s="1370"/>
      <c r="BA55" s="1370"/>
      <c r="BB55" s="1370"/>
      <c r="BC55" s="1370"/>
      <c r="BD55" s="1370"/>
      <c r="BE55" s="1370"/>
      <c r="BF55" s="1370"/>
      <c r="BG55" s="1370"/>
      <c r="BH55" s="1370"/>
      <c r="BI55" s="1370"/>
      <c r="BJ55" s="1370"/>
      <c r="BK55" s="1370"/>
      <c r="BL55" s="1370"/>
      <c r="BM55" s="1370"/>
      <c r="BN55" s="1370"/>
      <c r="BO55" s="1370"/>
      <c r="BP55" s="1370"/>
      <c r="BQ55" s="1370"/>
      <c r="BR55" s="1370"/>
      <c r="BS55" s="1370"/>
      <c r="BT55" s="1370"/>
      <c r="BU55" s="1370"/>
      <c r="BV55" s="1370"/>
      <c r="BW55" s="1370"/>
      <c r="BX55" s="1370"/>
      <c r="BY55" s="1370"/>
      <c r="BZ55" s="1370"/>
      <c r="CA55" s="1370"/>
      <c r="CB55" s="1370"/>
      <c r="CC55" s="1370"/>
      <c r="CD55" s="1370"/>
      <c r="CE55" s="1370"/>
      <c r="CF55" s="1370"/>
      <c r="CG55" s="1370"/>
      <c r="CH55" s="1370"/>
      <c r="CI55" s="1370"/>
      <c r="CJ55" s="1370"/>
      <c r="CK55" s="1370"/>
      <c r="CL55" s="1370"/>
    </row>
    <row r="56" spans="1:90">
      <c r="A56" s="1370"/>
      <c r="B56" s="1374"/>
      <c r="C56" s="1482" t="s">
        <v>6028</v>
      </c>
      <c r="D56" s="1354"/>
      <c r="E56" s="1315"/>
      <c r="F56" s="1315"/>
      <c r="G56" s="1315"/>
      <c r="H56" s="1315"/>
      <c r="I56" s="1315"/>
      <c r="J56" s="1484">
        <f>-J57</f>
        <v>0</v>
      </c>
      <c r="K56" s="1484">
        <f t="shared" ref="K56:P56" si="15">-K57</f>
        <v>0</v>
      </c>
      <c r="L56" s="1484">
        <f t="shared" si="15"/>
        <v>0</v>
      </c>
      <c r="M56" s="1484">
        <f t="shared" si="15"/>
        <v>0</v>
      </c>
      <c r="N56" s="1484">
        <f t="shared" si="15"/>
        <v>0</v>
      </c>
      <c r="O56" s="1484">
        <f t="shared" si="15"/>
        <v>0</v>
      </c>
      <c r="P56" s="1484">
        <f t="shared" si="15"/>
        <v>0</v>
      </c>
      <c r="Q56" s="1487">
        <f>SUM(D56:P56)</f>
        <v>0</v>
      </c>
      <c r="R56" s="1375"/>
      <c r="S56" s="1370"/>
      <c r="T56" s="1370"/>
      <c r="U56" s="1370"/>
      <c r="V56" s="1370"/>
      <c r="W56" s="1370"/>
      <c r="X56" s="1370"/>
      <c r="Y56" s="1370"/>
      <c r="Z56" s="1370"/>
      <c r="AA56" s="1370"/>
      <c r="AB56" s="1370"/>
      <c r="AC56" s="1370"/>
      <c r="AD56" s="1370"/>
      <c r="AE56" s="1370"/>
      <c r="AF56" s="1370"/>
      <c r="AG56" s="1370"/>
      <c r="AH56" s="1370"/>
      <c r="AI56" s="1370"/>
      <c r="AJ56" s="1370"/>
      <c r="AK56" s="1370"/>
      <c r="AL56" s="1370"/>
      <c r="AM56" s="1370"/>
      <c r="AN56" s="1370"/>
      <c r="AO56" s="1370"/>
      <c r="AP56" s="1370"/>
      <c r="AQ56" s="1370"/>
      <c r="AR56" s="1370"/>
      <c r="AS56" s="1370"/>
      <c r="AT56" s="1370"/>
      <c r="AU56" s="1370"/>
      <c r="AV56" s="1370"/>
      <c r="AW56" s="1370"/>
      <c r="AX56" s="1370"/>
      <c r="AY56" s="1370"/>
      <c r="AZ56" s="1370"/>
      <c r="BA56" s="1370"/>
      <c r="BB56" s="1370"/>
      <c r="BC56" s="1370"/>
      <c r="BD56" s="1370"/>
      <c r="BE56" s="1370"/>
      <c r="BF56" s="1370"/>
      <c r="BG56" s="1370"/>
      <c r="BH56" s="1370"/>
      <c r="BI56" s="1370"/>
      <c r="BJ56" s="1370"/>
      <c r="BK56" s="1370"/>
      <c r="BL56" s="1370"/>
      <c r="BM56" s="1370"/>
      <c r="BN56" s="1370"/>
      <c r="BO56" s="1370"/>
      <c r="BP56" s="1370"/>
      <c r="BQ56" s="1370"/>
      <c r="BR56" s="1370"/>
      <c r="BS56" s="1370"/>
      <c r="BT56" s="1370"/>
      <c r="BU56" s="1370"/>
      <c r="BV56" s="1370"/>
      <c r="BW56" s="1370"/>
      <c r="BX56" s="1370"/>
      <c r="BY56" s="1370"/>
      <c r="BZ56" s="1370"/>
      <c r="CA56" s="1370"/>
      <c r="CB56" s="1370"/>
      <c r="CC56" s="1370"/>
      <c r="CD56" s="1370"/>
      <c r="CE56" s="1370"/>
      <c r="CF56" s="1370"/>
      <c r="CG56" s="1370"/>
      <c r="CH56" s="1370"/>
      <c r="CI56" s="1370"/>
      <c r="CJ56" s="1370"/>
      <c r="CK56" s="1370"/>
      <c r="CL56" s="1370"/>
    </row>
    <row r="57" spans="1:90">
      <c r="A57" s="1370"/>
      <c r="B57" s="1374"/>
      <c r="C57" s="1480" t="s">
        <v>6031</v>
      </c>
      <c r="D57" s="1364"/>
      <c r="E57" s="1043"/>
      <c r="F57" s="1043"/>
      <c r="G57" s="1043"/>
      <c r="H57" s="1043"/>
      <c r="I57" s="1043"/>
      <c r="J57" s="1485"/>
      <c r="K57" s="1486"/>
      <c r="L57" s="1486"/>
      <c r="M57" s="1486"/>
      <c r="N57" s="1486"/>
      <c r="O57" s="1486"/>
      <c r="P57" s="1490"/>
      <c r="Q57" s="1488">
        <f>SUM(D57:P57)</f>
        <v>0</v>
      </c>
      <c r="R57" s="1375"/>
      <c r="S57" s="1370"/>
      <c r="T57" s="1370"/>
      <c r="U57" s="1370"/>
      <c r="V57" s="1370"/>
      <c r="W57" s="1370"/>
      <c r="X57" s="1370"/>
      <c r="Y57" s="1370"/>
      <c r="Z57" s="1370"/>
      <c r="AA57" s="1370"/>
      <c r="AB57" s="1370"/>
      <c r="AC57" s="1370"/>
      <c r="AD57" s="1370"/>
      <c r="AE57" s="1370"/>
      <c r="AF57" s="1370"/>
      <c r="AG57" s="1370"/>
      <c r="AH57" s="1370"/>
      <c r="AI57" s="1370"/>
      <c r="AJ57" s="1370"/>
      <c r="AK57" s="1370"/>
      <c r="AL57" s="1370"/>
      <c r="AM57" s="1370"/>
      <c r="AN57" s="1370"/>
      <c r="AO57" s="1370"/>
      <c r="AP57" s="1370"/>
      <c r="AQ57" s="1370"/>
      <c r="AR57" s="1370"/>
      <c r="AS57" s="1370"/>
      <c r="AT57" s="1370"/>
      <c r="AU57" s="1370"/>
      <c r="AV57" s="1370"/>
      <c r="AW57" s="1370"/>
      <c r="AX57" s="1370"/>
      <c r="AY57" s="1370"/>
      <c r="AZ57" s="1370"/>
      <c r="BA57" s="1370"/>
      <c r="BB57" s="1370"/>
      <c r="BC57" s="1370"/>
      <c r="BD57" s="1370"/>
      <c r="BE57" s="1370"/>
      <c r="BF57" s="1370"/>
      <c r="BG57" s="1370"/>
      <c r="BH57" s="1370"/>
      <c r="BI57" s="1370"/>
      <c r="BJ57" s="1370"/>
      <c r="BK57" s="1370"/>
      <c r="BL57" s="1370"/>
      <c r="BM57" s="1370"/>
      <c r="BN57" s="1370"/>
      <c r="BO57" s="1370"/>
      <c r="BP57" s="1370"/>
      <c r="BQ57" s="1370"/>
      <c r="BR57" s="1370"/>
      <c r="BS57" s="1370"/>
      <c r="BT57" s="1370"/>
      <c r="BU57" s="1370"/>
      <c r="BV57" s="1370"/>
      <c r="BW57" s="1370"/>
      <c r="BX57" s="1370"/>
      <c r="BY57" s="1370"/>
      <c r="BZ57" s="1370"/>
      <c r="CA57" s="1370"/>
      <c r="CB57" s="1370"/>
      <c r="CC57" s="1370"/>
      <c r="CD57" s="1370"/>
      <c r="CE57" s="1370"/>
      <c r="CF57" s="1370"/>
      <c r="CG57" s="1370"/>
      <c r="CH57" s="1370"/>
      <c r="CI57" s="1370"/>
      <c r="CJ57" s="1370"/>
      <c r="CK57" s="1370"/>
      <c r="CL57" s="1370"/>
    </row>
    <row r="58" spans="1:90">
      <c r="A58" s="1370"/>
      <c r="B58" s="1374"/>
      <c r="C58" s="1475" t="s">
        <v>6029</v>
      </c>
      <c r="D58" s="1343"/>
      <c r="E58" s="1344"/>
      <c r="F58" s="1344"/>
      <c r="G58" s="1344"/>
      <c r="H58" s="1344"/>
      <c r="I58" s="1344"/>
      <c r="J58" s="1393"/>
      <c r="K58" s="1394"/>
      <c r="L58" s="1394"/>
      <c r="M58" s="1394"/>
      <c r="N58" s="1394"/>
      <c r="O58" s="1394"/>
      <c r="P58" s="1395"/>
      <c r="Q58" s="1489">
        <f>SUM(D58:P58)</f>
        <v>0</v>
      </c>
      <c r="R58" s="1375"/>
      <c r="S58" s="1370"/>
      <c r="T58" s="1370"/>
      <c r="U58" s="1370"/>
      <c r="V58" s="1370"/>
      <c r="W58" s="1370"/>
      <c r="X58" s="1370"/>
      <c r="Y58" s="1370"/>
      <c r="Z58" s="1370"/>
      <c r="AA58" s="1370"/>
      <c r="AB58" s="1370"/>
      <c r="AC58" s="1370"/>
      <c r="AD58" s="1370"/>
      <c r="AE58" s="1370"/>
      <c r="AF58" s="1370"/>
      <c r="AG58" s="1370"/>
      <c r="AH58" s="1370"/>
      <c r="AI58" s="1370"/>
      <c r="AJ58" s="1370"/>
      <c r="AK58" s="1370"/>
      <c r="AL58" s="1370"/>
      <c r="AM58" s="1370"/>
      <c r="AN58" s="1370"/>
      <c r="AO58" s="1370"/>
      <c r="AP58" s="1370"/>
      <c r="AQ58" s="1370"/>
      <c r="AR58" s="1370"/>
      <c r="AS58" s="1370"/>
      <c r="AT58" s="1370"/>
      <c r="AU58" s="1370"/>
      <c r="AV58" s="1370"/>
      <c r="AW58" s="1370"/>
      <c r="AX58" s="1370"/>
      <c r="AY58" s="1370"/>
      <c r="AZ58" s="1370"/>
      <c r="BA58" s="1370"/>
      <c r="BB58" s="1370"/>
      <c r="BC58" s="1370"/>
      <c r="BD58" s="1370"/>
      <c r="BE58" s="1370"/>
      <c r="BF58" s="1370"/>
      <c r="BG58" s="1370"/>
      <c r="BH58" s="1370"/>
      <c r="BI58" s="1370"/>
      <c r="BJ58" s="1370"/>
      <c r="BK58" s="1370"/>
      <c r="BL58" s="1370"/>
      <c r="BM58" s="1370"/>
      <c r="BN58" s="1370"/>
      <c r="BO58" s="1370"/>
      <c r="BP58" s="1370"/>
      <c r="BQ58" s="1370"/>
      <c r="BR58" s="1370"/>
      <c r="BS58" s="1370"/>
      <c r="BT58" s="1370"/>
      <c r="BU58" s="1370"/>
      <c r="BV58" s="1370"/>
      <c r="BW58" s="1370"/>
      <c r="BX58" s="1370"/>
      <c r="BY58" s="1370"/>
      <c r="BZ58" s="1370"/>
      <c r="CA58" s="1370"/>
      <c r="CB58" s="1370"/>
      <c r="CC58" s="1370"/>
      <c r="CD58" s="1370"/>
      <c r="CE58" s="1370"/>
      <c r="CF58" s="1370"/>
      <c r="CG58" s="1370"/>
      <c r="CH58" s="1370"/>
      <c r="CI58" s="1370"/>
      <c r="CJ58" s="1370"/>
      <c r="CK58" s="1370"/>
      <c r="CL58" s="1370"/>
    </row>
    <row r="59" spans="1:90">
      <c r="A59" s="1370"/>
      <c r="B59" s="1374"/>
      <c r="C59" s="1481" t="s">
        <v>715</v>
      </c>
      <c r="D59" s="1483"/>
      <c r="E59" s="1318"/>
      <c r="F59" s="1318"/>
      <c r="G59" s="1318"/>
      <c r="H59" s="1318"/>
      <c r="I59" s="1318"/>
      <c r="J59" s="1406"/>
      <c r="K59" s="1407"/>
      <c r="L59" s="1407"/>
      <c r="M59" s="1407"/>
      <c r="N59" s="1407"/>
      <c r="O59" s="1407"/>
      <c r="P59" s="1408"/>
      <c r="Q59" s="1401">
        <f>SUM(D59:P59)</f>
        <v>0</v>
      </c>
      <c r="R59" s="1375"/>
      <c r="S59" s="1370"/>
      <c r="T59" s="1370"/>
      <c r="U59" s="1370"/>
      <c r="V59" s="1370"/>
      <c r="W59" s="1370"/>
      <c r="X59" s="1370"/>
      <c r="Y59" s="1370"/>
      <c r="Z59" s="1370"/>
      <c r="AA59" s="1370"/>
      <c r="AB59" s="1370"/>
      <c r="AC59" s="1370"/>
      <c r="AD59" s="1370"/>
      <c r="AE59" s="1370"/>
      <c r="AF59" s="1370"/>
      <c r="AG59" s="1370"/>
      <c r="AH59" s="1370"/>
      <c r="AI59" s="1370"/>
      <c r="AJ59" s="1370"/>
      <c r="AK59" s="1370"/>
      <c r="AL59" s="1370"/>
      <c r="AM59" s="1370"/>
      <c r="AN59" s="1370"/>
      <c r="AO59" s="1370"/>
      <c r="AP59" s="1370"/>
      <c r="AQ59" s="1370"/>
      <c r="AR59" s="1370"/>
      <c r="AS59" s="1370"/>
      <c r="AT59" s="1370"/>
      <c r="AU59" s="1370"/>
      <c r="AV59" s="1370"/>
      <c r="AW59" s="1370"/>
      <c r="AX59" s="1370"/>
      <c r="AY59" s="1370"/>
      <c r="AZ59" s="1370"/>
      <c r="BA59" s="1370"/>
      <c r="BB59" s="1370"/>
      <c r="BC59" s="1370"/>
      <c r="BD59" s="1370"/>
      <c r="BE59" s="1370"/>
      <c r="BF59" s="1370"/>
      <c r="BG59" s="1370"/>
      <c r="BH59" s="1370"/>
      <c r="BI59" s="1370"/>
      <c r="BJ59" s="1370"/>
      <c r="BK59" s="1370"/>
      <c r="BL59" s="1370"/>
      <c r="BM59" s="1370"/>
      <c r="BN59" s="1370"/>
      <c r="BO59" s="1370"/>
      <c r="BP59" s="1370"/>
      <c r="BQ59" s="1370"/>
      <c r="BR59" s="1370"/>
      <c r="BS59" s="1370"/>
      <c r="BT59" s="1370"/>
      <c r="BU59" s="1370"/>
      <c r="BV59" s="1370"/>
      <c r="BW59" s="1370"/>
      <c r="BX59" s="1370"/>
      <c r="BY59" s="1370"/>
      <c r="BZ59" s="1370"/>
      <c r="CA59" s="1370"/>
      <c r="CB59" s="1370"/>
      <c r="CC59" s="1370"/>
      <c r="CD59" s="1370"/>
      <c r="CE59" s="1370"/>
      <c r="CF59" s="1370"/>
      <c r="CG59" s="1370"/>
      <c r="CH59" s="1370"/>
      <c r="CI59" s="1370"/>
      <c r="CJ59" s="1370"/>
      <c r="CK59" s="1370"/>
      <c r="CL59" s="1370"/>
    </row>
    <row r="60" spans="1:90" s="1370" customFormat="1">
      <c r="B60" s="1374"/>
      <c r="C60" s="1424"/>
      <c r="D60" s="1419"/>
      <c r="E60" s="1419"/>
      <c r="F60" s="1419"/>
      <c r="G60" s="1419"/>
      <c r="H60" s="1419"/>
      <c r="I60" s="1419"/>
      <c r="J60" s="1419"/>
      <c r="K60" s="1419"/>
      <c r="L60" s="1419"/>
      <c r="M60" s="1419"/>
      <c r="N60" s="1419"/>
      <c r="O60" s="1419"/>
      <c r="P60" s="1491"/>
      <c r="Q60" s="1425"/>
      <c r="R60" s="1375"/>
    </row>
    <row r="61" spans="1:90" s="1370" customFormat="1">
      <c r="B61" s="1374"/>
      <c r="C61" s="1422" t="s">
        <v>1709</v>
      </c>
      <c r="D61" s="1398">
        <f>D48+D49+D50+D53+D54+D56+D57+D58+D59</f>
        <v>0</v>
      </c>
      <c r="E61" s="1398">
        <f t="shared" ref="E61:P61" si="16">E48+E49+E50+E53+E54+E56+E57+E58+E59</f>
        <v>0</v>
      </c>
      <c r="F61" s="1398">
        <f t="shared" si="16"/>
        <v>0</v>
      </c>
      <c r="G61" s="1398">
        <f t="shared" si="16"/>
        <v>0</v>
      </c>
      <c r="H61" s="1398">
        <f t="shared" si="16"/>
        <v>0</v>
      </c>
      <c r="I61" s="1398">
        <f t="shared" si="16"/>
        <v>0</v>
      </c>
      <c r="J61" s="1398">
        <f t="shared" si="16"/>
        <v>0</v>
      </c>
      <c r="K61" s="1398">
        <f t="shared" si="16"/>
        <v>0</v>
      </c>
      <c r="L61" s="1398">
        <f t="shared" si="16"/>
        <v>0</v>
      </c>
      <c r="M61" s="1398">
        <f t="shared" si="16"/>
        <v>0</v>
      </c>
      <c r="N61" s="1398">
        <f t="shared" si="16"/>
        <v>0</v>
      </c>
      <c r="O61" s="1398">
        <f t="shared" si="16"/>
        <v>0</v>
      </c>
      <c r="P61" s="1398">
        <f t="shared" si="16"/>
        <v>0</v>
      </c>
      <c r="Q61" s="1401">
        <f>Q48+Q49+Q50+Q53+Q54+Q56+Q58+Q59</f>
        <v>0</v>
      </c>
      <c r="R61" s="1375"/>
    </row>
    <row r="62" spans="1:90" s="1370" customFormat="1">
      <c r="B62" s="1374"/>
      <c r="D62" s="1418"/>
      <c r="E62" s="1418"/>
      <c r="F62" s="1418"/>
      <c r="G62" s="1418"/>
      <c r="I62" s="1418"/>
      <c r="J62" s="1418"/>
      <c r="K62" s="1418"/>
      <c r="L62" s="1418"/>
      <c r="M62" s="1418"/>
      <c r="N62" s="1418"/>
      <c r="O62" s="1377"/>
      <c r="P62" s="1377"/>
      <c r="Q62" s="1377"/>
      <c r="R62" s="1375"/>
    </row>
    <row r="63" spans="1:90" s="1370" customFormat="1">
      <c r="B63" s="1374"/>
      <c r="C63" s="1122" t="s">
        <v>977</v>
      </c>
      <c r="D63" s="1398">
        <f t="shared" ref="D63:I63" si="17">D61+D46+D44</f>
        <v>0</v>
      </c>
      <c r="E63" s="1398">
        <f t="shared" si="17"/>
        <v>0</v>
      </c>
      <c r="F63" s="1398">
        <f t="shared" si="17"/>
        <v>0</v>
      </c>
      <c r="G63" s="1398">
        <f t="shared" si="17"/>
        <v>0</v>
      </c>
      <c r="H63" s="1398">
        <f t="shared" si="17"/>
        <v>0</v>
      </c>
      <c r="I63" s="1398">
        <f t="shared" si="17"/>
        <v>0</v>
      </c>
      <c r="J63" s="1398">
        <f t="shared" ref="J63:P63" si="18">J61+J46+J44</f>
        <v>0</v>
      </c>
      <c r="K63" s="1398">
        <f t="shared" si="18"/>
        <v>0</v>
      </c>
      <c r="L63" s="1398">
        <f t="shared" si="18"/>
        <v>0</v>
      </c>
      <c r="M63" s="1398">
        <f t="shared" si="18"/>
        <v>0</v>
      </c>
      <c r="N63" s="1398">
        <f t="shared" si="18"/>
        <v>0</v>
      </c>
      <c r="O63" s="1398">
        <f t="shared" si="18"/>
        <v>0</v>
      </c>
      <c r="P63" s="1432">
        <f t="shared" si="18"/>
        <v>0</v>
      </c>
      <c r="Q63" s="1401">
        <f>Q61+Q46+Q44</f>
        <v>0</v>
      </c>
      <c r="R63" s="1375"/>
    </row>
    <row r="64" spans="1:90" s="1370" customFormat="1" ht="15">
      <c r="B64" s="1374"/>
      <c r="C64" s="966" t="s">
        <v>122</v>
      </c>
      <c r="E64" s="849"/>
      <c r="F64" s="849"/>
      <c r="G64" s="849"/>
      <c r="I64" s="1376"/>
      <c r="J64" s="1377"/>
      <c r="K64" s="1377"/>
      <c r="L64" s="1377"/>
      <c r="M64" s="1377"/>
      <c r="N64" s="1377"/>
      <c r="O64" s="1377"/>
      <c r="P64" s="1377"/>
      <c r="Q64" s="1377"/>
      <c r="R64" s="1375"/>
    </row>
    <row r="65" spans="1:18" s="1370" customFormat="1" ht="15">
      <c r="B65" s="1374"/>
      <c r="C65" s="966" t="s">
        <v>123</v>
      </c>
      <c r="E65" s="849"/>
      <c r="F65" s="849"/>
      <c r="G65" s="849"/>
      <c r="I65" s="1376"/>
      <c r="J65" s="1377"/>
      <c r="K65" s="1377"/>
      <c r="L65" s="1377"/>
      <c r="M65" s="1377"/>
      <c r="N65" s="1377"/>
      <c r="O65" s="1377"/>
      <c r="P65" s="1377"/>
      <c r="Q65" s="1377"/>
      <c r="R65" s="1375"/>
    </row>
    <row r="66" spans="1:18" s="1370" customFormat="1" ht="15">
      <c r="B66" s="1374"/>
      <c r="C66" s="966" t="s">
        <v>124</v>
      </c>
      <c r="E66" s="849"/>
      <c r="F66" s="849"/>
      <c r="G66" s="849"/>
      <c r="I66" s="1376"/>
      <c r="J66" s="1377"/>
      <c r="K66" s="1377"/>
      <c r="L66" s="1377"/>
      <c r="M66" s="1377"/>
      <c r="N66" s="1377"/>
      <c r="O66" s="1377"/>
      <c r="P66" s="1377"/>
      <c r="Q66" s="1377"/>
      <c r="R66" s="1375"/>
    </row>
    <row r="67" spans="1:18" s="1370" customFormat="1" ht="15">
      <c r="B67" s="1374"/>
      <c r="C67" s="966"/>
      <c r="E67" s="849"/>
      <c r="F67" s="849"/>
      <c r="G67" s="849"/>
      <c r="I67" s="1376"/>
      <c r="J67" s="1377"/>
      <c r="K67" s="1377"/>
      <c r="L67" s="1377"/>
      <c r="M67" s="1377"/>
      <c r="N67" s="1377"/>
      <c r="O67" s="1377"/>
      <c r="P67" s="1377"/>
      <c r="Q67" s="1377"/>
      <c r="R67" s="1375"/>
    </row>
    <row r="68" spans="1:18" s="1370" customFormat="1">
      <c r="B68" s="1374"/>
      <c r="C68" s="1376"/>
      <c r="E68" s="849"/>
      <c r="F68" s="849"/>
      <c r="G68" s="849"/>
      <c r="I68" s="1376"/>
      <c r="J68" s="1377"/>
      <c r="K68" s="1377"/>
      <c r="L68" s="1377"/>
      <c r="M68" s="1377"/>
      <c r="N68" s="1377"/>
      <c r="O68" s="1377"/>
      <c r="P68" s="1377"/>
      <c r="Q68" s="1377"/>
      <c r="R68" s="1375"/>
    </row>
    <row r="69" spans="1:18" s="1370" customFormat="1" ht="18">
      <c r="B69" s="1374"/>
      <c r="C69" s="1378" t="s">
        <v>1705</v>
      </c>
      <c r="D69" s="1381"/>
      <c r="E69" s="849"/>
      <c r="F69" s="849"/>
      <c r="G69" s="849"/>
      <c r="I69" s="1376"/>
      <c r="J69" s="1377"/>
      <c r="K69" s="1377"/>
      <c r="L69" s="1377"/>
      <c r="M69" s="1377"/>
      <c r="N69" s="1377"/>
      <c r="O69" s="1377"/>
      <c r="P69" s="1377"/>
      <c r="Q69" s="1377"/>
      <c r="R69" s="1375"/>
    </row>
    <row r="70" spans="1:18" s="1370" customFormat="1">
      <c r="B70" s="1374"/>
      <c r="C70" s="1376"/>
      <c r="D70" s="1381"/>
      <c r="E70" s="849"/>
      <c r="F70" s="849"/>
      <c r="G70" s="849"/>
      <c r="I70" s="1376"/>
      <c r="J70" s="1377"/>
      <c r="K70" s="1377"/>
      <c r="L70" s="1377"/>
      <c r="M70" s="1377"/>
      <c r="N70" s="1377"/>
      <c r="O70" s="1377"/>
      <c r="P70" s="1377"/>
      <c r="Q70" s="1377"/>
      <c r="R70" s="1375"/>
    </row>
    <row r="71" spans="1:18" s="1370" customFormat="1" ht="18.75">
      <c r="B71" s="1374"/>
      <c r="C71" s="1376"/>
      <c r="D71" s="1381" t="s">
        <v>2851</v>
      </c>
      <c r="E71" s="849"/>
      <c r="F71" s="849"/>
      <c r="G71" s="849"/>
      <c r="I71" s="1376"/>
      <c r="J71" s="1377"/>
      <c r="K71" s="1377"/>
      <c r="L71" s="1377"/>
      <c r="M71" s="1377"/>
      <c r="N71" s="1377"/>
      <c r="O71" s="1377"/>
      <c r="P71" s="1377"/>
      <c r="Q71" s="1377"/>
      <c r="R71" s="1375"/>
    </row>
    <row r="72" spans="1:18" s="1370" customFormat="1">
      <c r="B72" s="1374"/>
      <c r="C72" s="1119" t="s">
        <v>718</v>
      </c>
      <c r="D72" s="1382" t="str">
        <f>IF('F1'!AP37="","0",YEAR('F1'!AP37))</f>
        <v>0</v>
      </c>
      <c r="E72" s="1121">
        <f t="shared" ref="E72:P72" si="19">D72+1</f>
        <v>1</v>
      </c>
      <c r="F72" s="1121">
        <f t="shared" si="19"/>
        <v>2</v>
      </c>
      <c r="G72" s="1121">
        <f t="shared" si="19"/>
        <v>3</v>
      </c>
      <c r="H72" s="1121">
        <f t="shared" si="19"/>
        <v>4</v>
      </c>
      <c r="I72" s="1121">
        <f t="shared" si="19"/>
        <v>5</v>
      </c>
      <c r="J72" s="1121">
        <f t="shared" si="19"/>
        <v>6</v>
      </c>
      <c r="K72" s="1121">
        <f t="shared" si="19"/>
        <v>7</v>
      </c>
      <c r="L72" s="1121">
        <f t="shared" si="19"/>
        <v>8</v>
      </c>
      <c r="M72" s="1121">
        <f t="shared" si="19"/>
        <v>9</v>
      </c>
      <c r="N72" s="1121">
        <f t="shared" si="19"/>
        <v>10</v>
      </c>
      <c r="O72" s="1121">
        <f t="shared" si="19"/>
        <v>11</v>
      </c>
      <c r="P72" s="1121">
        <f t="shared" si="19"/>
        <v>12</v>
      </c>
      <c r="Q72" s="1377"/>
      <c r="R72" s="1375"/>
    </row>
    <row r="73" spans="1:18">
      <c r="A73" s="1370"/>
      <c r="B73" s="1374"/>
      <c r="C73" s="939" t="s">
        <v>843</v>
      </c>
      <c r="D73" s="1354"/>
      <c r="E73" s="1314"/>
      <c r="F73" s="1314"/>
      <c r="G73" s="1314"/>
      <c r="H73" s="1314"/>
      <c r="I73" s="1314"/>
      <c r="J73" s="1314"/>
      <c r="K73" s="1314"/>
      <c r="L73" s="1314"/>
      <c r="M73" s="1314"/>
      <c r="N73" s="1314"/>
      <c r="O73" s="1314"/>
      <c r="P73" s="1356"/>
      <c r="Q73" s="787"/>
      <c r="R73" s="750"/>
    </row>
    <row r="74" spans="1:18">
      <c r="A74" s="1370"/>
      <c r="B74" s="1374"/>
      <c r="C74" s="1347" t="s">
        <v>844</v>
      </c>
      <c r="D74" s="1331"/>
      <c r="E74" s="1033"/>
      <c r="F74" s="1033"/>
      <c r="G74" s="1033"/>
      <c r="H74" s="1033"/>
      <c r="I74" s="1033"/>
      <c r="J74" s="1033"/>
      <c r="K74" s="1033"/>
      <c r="L74" s="1033"/>
      <c r="M74" s="1033"/>
      <c r="N74" s="1033"/>
      <c r="O74" s="1033"/>
      <c r="P74" s="1357"/>
      <c r="Q74" s="787"/>
      <c r="R74" s="750"/>
    </row>
    <row r="75" spans="1:18">
      <c r="A75" s="1370"/>
      <c r="B75" s="1374"/>
      <c r="C75" s="1347" t="s">
        <v>845</v>
      </c>
      <c r="D75" s="1331"/>
      <c r="E75" s="1033"/>
      <c r="F75" s="1033"/>
      <c r="G75" s="1033"/>
      <c r="H75" s="1033"/>
      <c r="I75" s="1033"/>
      <c r="J75" s="1033"/>
      <c r="K75" s="1033"/>
      <c r="L75" s="1033"/>
      <c r="M75" s="1033"/>
      <c r="N75" s="1033"/>
      <c r="O75" s="1033"/>
      <c r="P75" s="1357"/>
      <c r="Q75" s="787"/>
      <c r="R75" s="750"/>
    </row>
    <row r="76" spans="1:18">
      <c r="A76" s="1370"/>
      <c r="B76" s="1374"/>
      <c r="C76" s="1347" t="s">
        <v>846</v>
      </c>
      <c r="D76" s="1331"/>
      <c r="E76" s="1033"/>
      <c r="F76" s="1033"/>
      <c r="G76" s="1033"/>
      <c r="H76" s="1033"/>
      <c r="I76" s="1033"/>
      <c r="J76" s="1033"/>
      <c r="K76" s="1033"/>
      <c r="L76" s="1033"/>
      <c r="M76" s="1033"/>
      <c r="N76" s="1033"/>
      <c r="O76" s="1033"/>
      <c r="P76" s="1357"/>
      <c r="Q76" s="787"/>
      <c r="R76" s="750"/>
    </row>
    <row r="77" spans="1:18">
      <c r="A77" s="1370"/>
      <c r="B77" s="1374"/>
      <c r="C77" s="1436" t="s">
        <v>3755</v>
      </c>
      <c r="D77" s="1331"/>
      <c r="E77" s="1033"/>
      <c r="F77" s="1033"/>
      <c r="G77" s="1033"/>
      <c r="H77" s="1033"/>
      <c r="I77" s="1033"/>
      <c r="J77" s="1033"/>
      <c r="K77" s="1033"/>
      <c r="L77" s="1033"/>
      <c r="M77" s="1033"/>
      <c r="N77" s="1033"/>
      <c r="O77" s="1033"/>
      <c r="P77" s="1357"/>
      <c r="Q77" s="787"/>
      <c r="R77" s="750"/>
    </row>
    <row r="78" spans="1:18">
      <c r="A78" s="1370"/>
      <c r="B78" s="1374"/>
      <c r="C78" s="1392" t="s">
        <v>3756</v>
      </c>
      <c r="D78" s="1331"/>
      <c r="E78" s="1033"/>
      <c r="F78" s="1033"/>
      <c r="G78" s="1033"/>
      <c r="H78" s="1033"/>
      <c r="I78" s="1033"/>
      <c r="J78" s="1033"/>
      <c r="K78" s="1033"/>
      <c r="L78" s="1033"/>
      <c r="M78" s="1033"/>
      <c r="N78" s="1033"/>
      <c r="O78" s="1033"/>
      <c r="P78" s="1357"/>
      <c r="Q78" s="787"/>
      <c r="R78" s="750"/>
    </row>
    <row r="79" spans="1:18">
      <c r="A79" s="1370"/>
      <c r="B79" s="1374"/>
      <c r="C79" s="1392" t="s">
        <v>3757</v>
      </c>
      <c r="D79" s="1331"/>
      <c r="E79" s="1033"/>
      <c r="F79" s="1033"/>
      <c r="G79" s="1033"/>
      <c r="H79" s="1033"/>
      <c r="I79" s="1033"/>
      <c r="J79" s="1033"/>
      <c r="K79" s="1033"/>
      <c r="L79" s="1033"/>
      <c r="M79" s="1033"/>
      <c r="N79" s="1033"/>
      <c r="O79" s="1033"/>
      <c r="P79" s="1357"/>
      <c r="Q79" s="787"/>
      <c r="R79" s="750"/>
    </row>
    <row r="80" spans="1:18">
      <c r="A80" s="1370"/>
      <c r="B80" s="1374"/>
      <c r="C80" s="936" t="s">
        <v>3758</v>
      </c>
      <c r="D80" s="1331"/>
      <c r="E80" s="1033"/>
      <c r="F80" s="1033"/>
      <c r="G80" s="1033"/>
      <c r="H80" s="1033"/>
      <c r="I80" s="1033"/>
      <c r="J80" s="1033"/>
      <c r="K80" s="1033"/>
      <c r="L80" s="1033"/>
      <c r="M80" s="1033"/>
      <c r="N80" s="1033"/>
      <c r="O80" s="1033"/>
      <c r="P80" s="1357"/>
      <c r="Q80" s="787"/>
      <c r="R80" s="750"/>
    </row>
    <row r="81" spans="1:18">
      <c r="A81" s="1370"/>
      <c r="B81" s="1374"/>
      <c r="C81" s="936" t="s">
        <v>3759</v>
      </c>
      <c r="D81" s="1331"/>
      <c r="E81" s="1033"/>
      <c r="F81" s="1033"/>
      <c r="G81" s="1033"/>
      <c r="H81" s="1033"/>
      <c r="I81" s="1033"/>
      <c r="J81" s="1033"/>
      <c r="K81" s="1033"/>
      <c r="L81" s="1033"/>
      <c r="M81" s="1033"/>
      <c r="N81" s="1033"/>
      <c r="O81" s="1033"/>
      <c r="P81" s="1357"/>
      <c r="Q81" s="787"/>
      <c r="R81" s="750"/>
    </row>
    <row r="82" spans="1:18">
      <c r="A82" s="1370"/>
      <c r="B82" s="1374"/>
      <c r="C82" s="1392" t="s">
        <v>1364</v>
      </c>
      <c r="D82" s="1331"/>
      <c r="E82" s="1033"/>
      <c r="F82" s="1033"/>
      <c r="G82" s="1033"/>
      <c r="H82" s="1033"/>
      <c r="I82" s="1033"/>
      <c r="J82" s="1033"/>
      <c r="K82" s="1033"/>
      <c r="L82" s="1033"/>
      <c r="M82" s="1033"/>
      <c r="N82" s="1033"/>
      <c r="O82" s="1033"/>
      <c r="P82" s="1357"/>
      <c r="Q82" s="787"/>
      <c r="R82" s="750"/>
    </row>
    <row r="83" spans="1:18">
      <c r="A83" s="1370"/>
      <c r="B83" s="1374"/>
      <c r="C83" s="1392" t="s">
        <v>1365</v>
      </c>
      <c r="D83" s="1331"/>
      <c r="E83" s="1033"/>
      <c r="F83" s="1033"/>
      <c r="G83" s="1033"/>
      <c r="H83" s="1033"/>
      <c r="I83" s="1033"/>
      <c r="J83" s="1033"/>
      <c r="K83" s="1033"/>
      <c r="L83" s="1033"/>
      <c r="M83" s="1033"/>
      <c r="N83" s="1033"/>
      <c r="O83" s="1033"/>
      <c r="P83" s="1357"/>
      <c r="Q83" s="787"/>
      <c r="R83" s="750"/>
    </row>
    <row r="84" spans="1:18">
      <c r="A84" s="1370"/>
      <c r="B84" s="1374"/>
      <c r="C84" s="1392" t="s">
        <v>1366</v>
      </c>
      <c r="D84" s="1331"/>
      <c r="E84" s="1033"/>
      <c r="F84" s="1033"/>
      <c r="G84" s="1033"/>
      <c r="H84" s="1033"/>
      <c r="I84" s="1033"/>
      <c r="J84" s="1033"/>
      <c r="K84" s="1033"/>
      <c r="L84" s="1033"/>
      <c r="M84" s="1033"/>
      <c r="N84" s="1033"/>
      <c r="O84" s="1033"/>
      <c r="P84" s="1357"/>
      <c r="Q84" s="787"/>
      <c r="R84" s="750"/>
    </row>
    <row r="85" spans="1:18">
      <c r="A85" s="1370"/>
      <c r="B85" s="1374"/>
      <c r="C85" s="1392" t="s">
        <v>6238</v>
      </c>
      <c r="D85" s="1331"/>
      <c r="E85" s="1033"/>
      <c r="F85" s="1033"/>
      <c r="G85" s="1033"/>
      <c r="H85" s="1033"/>
      <c r="I85" s="1033"/>
      <c r="J85" s="1033"/>
      <c r="K85" s="1033"/>
      <c r="L85" s="1033"/>
      <c r="M85" s="1033"/>
      <c r="N85" s="1033"/>
      <c r="O85" s="1033"/>
      <c r="P85" s="1357"/>
      <c r="Q85" s="787"/>
      <c r="R85" s="750"/>
    </row>
    <row r="86" spans="1:18">
      <c r="A86" s="1370"/>
      <c r="B86" s="1374"/>
      <c r="C86" s="1392" t="s">
        <v>1367</v>
      </c>
      <c r="D86" s="1331"/>
      <c r="E86" s="1033"/>
      <c r="F86" s="1033"/>
      <c r="G86" s="1033"/>
      <c r="H86" s="1033"/>
      <c r="I86" s="1033"/>
      <c r="J86" s="1033"/>
      <c r="K86" s="1033"/>
      <c r="L86" s="1033"/>
      <c r="M86" s="1033"/>
      <c r="N86" s="1033"/>
      <c r="O86" s="1033"/>
      <c r="P86" s="1357"/>
      <c r="Q86" s="787"/>
      <c r="R86" s="750"/>
    </row>
    <row r="87" spans="1:18" s="1370" customFormat="1">
      <c r="B87" s="1374"/>
      <c r="C87" s="1436" t="s">
        <v>1368</v>
      </c>
      <c r="D87" s="1415">
        <f t="shared" ref="D87:P87" si="20">SUM(D88:D89)</f>
        <v>0</v>
      </c>
      <c r="E87" s="1398">
        <f t="shared" si="20"/>
        <v>0</v>
      </c>
      <c r="F87" s="1398">
        <f t="shared" si="20"/>
        <v>0</v>
      </c>
      <c r="G87" s="1398">
        <f t="shared" si="20"/>
        <v>0</v>
      </c>
      <c r="H87" s="1398">
        <f t="shared" si="20"/>
        <v>0</v>
      </c>
      <c r="I87" s="1398">
        <f t="shared" si="20"/>
        <v>0</v>
      </c>
      <c r="J87" s="1398">
        <f t="shared" si="20"/>
        <v>0</v>
      </c>
      <c r="K87" s="1398">
        <f t="shared" si="20"/>
        <v>0</v>
      </c>
      <c r="L87" s="1398">
        <f t="shared" si="20"/>
        <v>0</v>
      </c>
      <c r="M87" s="1398">
        <f t="shared" si="20"/>
        <v>0</v>
      </c>
      <c r="N87" s="1398">
        <f t="shared" si="20"/>
        <v>0</v>
      </c>
      <c r="O87" s="1398">
        <f t="shared" si="20"/>
        <v>0</v>
      </c>
      <c r="P87" s="1409">
        <f t="shared" si="20"/>
        <v>0</v>
      </c>
      <c r="Q87" s="1377"/>
      <c r="R87" s="1375"/>
    </row>
    <row r="88" spans="1:18">
      <c r="A88" s="1370"/>
      <c r="B88" s="1374"/>
      <c r="C88" s="1229" t="s">
        <v>5245</v>
      </c>
      <c r="D88" s="1358"/>
      <c r="E88" s="1359"/>
      <c r="F88" s="1359"/>
      <c r="G88" s="1359"/>
      <c r="H88" s="1359"/>
      <c r="I88" s="1359"/>
      <c r="J88" s="1359"/>
      <c r="K88" s="1359"/>
      <c r="L88" s="1359"/>
      <c r="M88" s="1359"/>
      <c r="N88" s="1359"/>
      <c r="O88" s="1359"/>
      <c r="P88" s="1360"/>
      <c r="Q88" s="787"/>
      <c r="R88" s="750"/>
    </row>
    <row r="89" spans="1:18">
      <c r="A89" s="1370"/>
      <c r="B89" s="1374"/>
      <c r="C89" s="1229" t="s">
        <v>715</v>
      </c>
      <c r="D89" s="1361"/>
      <c r="E89" s="1362"/>
      <c r="F89" s="1362"/>
      <c r="G89" s="1362"/>
      <c r="H89" s="1362"/>
      <c r="I89" s="1362"/>
      <c r="J89" s="1362"/>
      <c r="K89" s="1362"/>
      <c r="L89" s="1362"/>
      <c r="M89" s="1362"/>
      <c r="N89" s="1362"/>
      <c r="O89" s="1362"/>
      <c r="P89" s="1363"/>
      <c r="Q89" s="787"/>
      <c r="R89" s="750"/>
    </row>
    <row r="90" spans="1:18" s="1370" customFormat="1">
      <c r="B90" s="1374"/>
      <c r="C90" s="938" t="s">
        <v>1369</v>
      </c>
      <c r="D90" s="1415">
        <f t="shared" ref="D90:P90" si="21">SUM(D91:D92)</f>
        <v>0</v>
      </c>
      <c r="E90" s="1416">
        <f t="shared" si="21"/>
        <v>0</v>
      </c>
      <c r="F90" s="1416">
        <f t="shared" si="21"/>
        <v>0</v>
      </c>
      <c r="G90" s="1416">
        <f t="shared" si="21"/>
        <v>0</v>
      </c>
      <c r="H90" s="1416">
        <f t="shared" si="21"/>
        <v>0</v>
      </c>
      <c r="I90" s="1416">
        <f t="shared" si="21"/>
        <v>0</v>
      </c>
      <c r="J90" s="1416">
        <f t="shared" si="21"/>
        <v>0</v>
      </c>
      <c r="K90" s="1416">
        <f t="shared" si="21"/>
        <v>0</v>
      </c>
      <c r="L90" s="1416">
        <f t="shared" si="21"/>
        <v>0</v>
      </c>
      <c r="M90" s="1416">
        <f t="shared" si="21"/>
        <v>0</v>
      </c>
      <c r="N90" s="1416">
        <f t="shared" si="21"/>
        <v>0</v>
      </c>
      <c r="O90" s="1416">
        <f t="shared" si="21"/>
        <v>0</v>
      </c>
      <c r="P90" s="1417">
        <f t="shared" si="21"/>
        <v>0</v>
      </c>
      <c r="Q90" s="1377"/>
      <c r="R90" s="1375"/>
    </row>
    <row r="91" spans="1:18">
      <c r="A91" s="1370"/>
      <c r="B91" s="1374"/>
      <c r="C91" s="1229" t="s">
        <v>5246</v>
      </c>
      <c r="D91" s="1358"/>
      <c r="E91" s="1359"/>
      <c r="F91" s="1359"/>
      <c r="G91" s="1359"/>
      <c r="H91" s="1359"/>
      <c r="I91" s="1359"/>
      <c r="J91" s="1359"/>
      <c r="K91" s="1359"/>
      <c r="L91" s="1359"/>
      <c r="M91" s="1359"/>
      <c r="N91" s="1359"/>
      <c r="O91" s="1359"/>
      <c r="P91" s="1360"/>
      <c r="Q91" s="787"/>
      <c r="R91" s="750"/>
    </row>
    <row r="92" spans="1:18">
      <c r="A92" s="1370"/>
      <c r="B92" s="1374"/>
      <c r="C92" s="1230" t="s">
        <v>715</v>
      </c>
      <c r="D92" s="1361"/>
      <c r="E92" s="1362"/>
      <c r="F92" s="1362"/>
      <c r="G92" s="1362"/>
      <c r="H92" s="1362"/>
      <c r="I92" s="1362"/>
      <c r="J92" s="1362"/>
      <c r="K92" s="1362"/>
      <c r="L92" s="1362"/>
      <c r="M92" s="1362"/>
      <c r="N92" s="1362"/>
      <c r="O92" s="1362"/>
      <c r="P92" s="1363"/>
      <c r="Q92" s="787"/>
      <c r="R92" s="750"/>
    </row>
    <row r="93" spans="1:18" s="1370" customFormat="1">
      <c r="B93" s="1374"/>
      <c r="C93" s="1122" t="s">
        <v>1370</v>
      </c>
      <c r="D93" s="1415">
        <f>SUM(D73:D77)-SUM(D78:D85)+D86+D87-D90</f>
        <v>0</v>
      </c>
      <c r="E93" s="1416">
        <f t="shared" ref="E93:P93" si="22">SUM(E73:E77)-SUM(E78:E85)+E86+E87-E90</f>
        <v>0</v>
      </c>
      <c r="F93" s="1416">
        <f t="shared" si="22"/>
        <v>0</v>
      </c>
      <c r="G93" s="1416">
        <f t="shared" si="22"/>
        <v>0</v>
      </c>
      <c r="H93" s="1416">
        <f t="shared" si="22"/>
        <v>0</v>
      </c>
      <c r="I93" s="1416">
        <f t="shared" si="22"/>
        <v>0</v>
      </c>
      <c r="J93" s="1416">
        <f t="shared" si="22"/>
        <v>0</v>
      </c>
      <c r="K93" s="1416">
        <f t="shared" si="22"/>
        <v>0</v>
      </c>
      <c r="L93" s="1416">
        <f t="shared" si="22"/>
        <v>0</v>
      </c>
      <c r="M93" s="1416">
        <f t="shared" si="22"/>
        <v>0</v>
      </c>
      <c r="N93" s="1416">
        <f t="shared" si="22"/>
        <v>0</v>
      </c>
      <c r="O93" s="1416">
        <f t="shared" si="22"/>
        <v>0</v>
      </c>
      <c r="P93" s="1417">
        <f t="shared" si="22"/>
        <v>0</v>
      </c>
      <c r="Q93" s="1377"/>
      <c r="R93" s="1375"/>
    </row>
    <row r="94" spans="1:18">
      <c r="A94" s="1370"/>
      <c r="B94" s="1374"/>
      <c r="C94" s="939" t="s">
        <v>1371</v>
      </c>
      <c r="D94" s="1331"/>
      <c r="E94" s="1033"/>
      <c r="F94" s="1033"/>
      <c r="G94" s="1033"/>
      <c r="H94" s="1033"/>
      <c r="I94" s="1033"/>
      <c r="J94" s="1033"/>
      <c r="K94" s="1033"/>
      <c r="L94" s="1033"/>
      <c r="M94" s="1033"/>
      <c r="N94" s="1033"/>
      <c r="O94" s="1033"/>
      <c r="P94" s="1357"/>
      <c r="Q94" s="787"/>
      <c r="R94" s="750"/>
    </row>
    <row r="95" spans="1:18">
      <c r="A95" s="1370"/>
      <c r="B95" s="1374"/>
      <c r="C95" s="1443" t="s">
        <v>1372</v>
      </c>
      <c r="D95" s="1331"/>
      <c r="E95" s="1033"/>
      <c r="F95" s="1033"/>
      <c r="G95" s="1033"/>
      <c r="H95" s="1033"/>
      <c r="I95" s="1033"/>
      <c r="J95" s="1033"/>
      <c r="K95" s="1033"/>
      <c r="L95" s="1033"/>
      <c r="M95" s="1033"/>
      <c r="N95" s="1033"/>
      <c r="O95" s="1033"/>
      <c r="P95" s="1357"/>
      <c r="Q95" s="787"/>
      <c r="R95" s="750"/>
    </row>
    <row r="96" spans="1:18" s="1370" customFormat="1">
      <c r="B96" s="1374"/>
      <c r="C96" s="1444" t="s">
        <v>1373</v>
      </c>
      <c r="D96" s="1415">
        <f>D93-D94-D95</f>
        <v>0</v>
      </c>
      <c r="E96" s="1416">
        <f t="shared" ref="E96:P96" si="23">E93-E94-E95</f>
        <v>0</v>
      </c>
      <c r="F96" s="1416">
        <f t="shared" si="23"/>
        <v>0</v>
      </c>
      <c r="G96" s="1416">
        <f t="shared" si="23"/>
        <v>0</v>
      </c>
      <c r="H96" s="1416">
        <f t="shared" si="23"/>
        <v>0</v>
      </c>
      <c r="I96" s="1416">
        <f t="shared" si="23"/>
        <v>0</v>
      </c>
      <c r="J96" s="1416">
        <f t="shared" si="23"/>
        <v>0</v>
      </c>
      <c r="K96" s="1416">
        <f t="shared" si="23"/>
        <v>0</v>
      </c>
      <c r="L96" s="1416">
        <f t="shared" si="23"/>
        <v>0</v>
      </c>
      <c r="M96" s="1416">
        <f t="shared" si="23"/>
        <v>0</v>
      </c>
      <c r="N96" s="1416">
        <f t="shared" si="23"/>
        <v>0</v>
      </c>
      <c r="O96" s="1416">
        <f t="shared" si="23"/>
        <v>0</v>
      </c>
      <c r="P96" s="1417">
        <f t="shared" si="23"/>
        <v>0</v>
      </c>
      <c r="Q96" s="1377"/>
      <c r="R96" s="1375"/>
    </row>
    <row r="97" spans="1:18">
      <c r="A97" s="1370"/>
      <c r="B97" s="1374"/>
      <c r="C97" s="1346" t="s">
        <v>1374</v>
      </c>
      <c r="D97" s="1331"/>
      <c r="E97" s="1033"/>
      <c r="F97" s="1033"/>
      <c r="G97" s="1033"/>
      <c r="H97" s="1033"/>
      <c r="I97" s="1033"/>
      <c r="J97" s="1033"/>
      <c r="K97" s="1033"/>
      <c r="L97" s="1033"/>
      <c r="M97" s="1033"/>
      <c r="N97" s="1033"/>
      <c r="O97" s="1033"/>
      <c r="P97" s="1357"/>
      <c r="Q97" s="787"/>
      <c r="R97" s="750"/>
    </row>
    <row r="98" spans="1:18">
      <c r="A98" s="1370"/>
      <c r="B98" s="1374"/>
      <c r="C98" s="938" t="s">
        <v>1375</v>
      </c>
      <c r="D98" s="1331"/>
      <c r="E98" s="1033"/>
      <c r="F98" s="1033"/>
      <c r="G98" s="1033"/>
      <c r="H98" s="1033"/>
      <c r="I98" s="1033"/>
      <c r="J98" s="1033"/>
      <c r="K98" s="1033"/>
      <c r="L98" s="1033"/>
      <c r="M98" s="1033"/>
      <c r="N98" s="1033"/>
      <c r="O98" s="1033"/>
      <c r="P98" s="1357"/>
      <c r="Q98" s="787"/>
      <c r="R98" s="750"/>
    </row>
    <row r="99" spans="1:18" s="1370" customFormat="1">
      <c r="B99" s="1374"/>
      <c r="C99" s="1122" t="s">
        <v>1376</v>
      </c>
      <c r="D99" s="1415">
        <f t="shared" ref="D99:P99" si="24">SUM(D96:D97)-SUM(D98)</f>
        <v>0</v>
      </c>
      <c r="E99" s="1416">
        <f t="shared" si="24"/>
        <v>0</v>
      </c>
      <c r="F99" s="1416">
        <f t="shared" si="24"/>
        <v>0</v>
      </c>
      <c r="G99" s="1416">
        <f t="shared" si="24"/>
        <v>0</v>
      </c>
      <c r="H99" s="1416">
        <f t="shared" si="24"/>
        <v>0</v>
      </c>
      <c r="I99" s="1416">
        <f t="shared" si="24"/>
        <v>0</v>
      </c>
      <c r="J99" s="1416">
        <f t="shared" si="24"/>
        <v>0</v>
      </c>
      <c r="K99" s="1416">
        <f t="shared" si="24"/>
        <v>0</v>
      </c>
      <c r="L99" s="1416">
        <f t="shared" si="24"/>
        <v>0</v>
      </c>
      <c r="M99" s="1416">
        <f t="shared" si="24"/>
        <v>0</v>
      </c>
      <c r="N99" s="1416">
        <f t="shared" si="24"/>
        <v>0</v>
      </c>
      <c r="O99" s="1416">
        <f t="shared" si="24"/>
        <v>0</v>
      </c>
      <c r="P99" s="1417">
        <f t="shared" si="24"/>
        <v>0</v>
      </c>
      <c r="Q99" s="1377"/>
      <c r="R99" s="1375"/>
    </row>
    <row r="100" spans="1:18">
      <c r="A100" s="1370"/>
      <c r="B100" s="1374"/>
      <c r="C100" s="941" t="s">
        <v>3790</v>
      </c>
      <c r="D100" s="1364"/>
      <c r="E100" s="1042"/>
      <c r="F100" s="1042"/>
      <c r="G100" s="1042"/>
      <c r="H100" s="1042"/>
      <c r="I100" s="1042"/>
      <c r="J100" s="1042"/>
      <c r="K100" s="1042"/>
      <c r="L100" s="1042"/>
      <c r="M100" s="1042"/>
      <c r="N100" s="1042"/>
      <c r="O100" s="1042"/>
      <c r="P100" s="1365"/>
      <c r="Q100" s="787"/>
      <c r="R100" s="750"/>
    </row>
    <row r="101" spans="1:18" s="1370" customFormat="1">
      <c r="B101" s="1374"/>
      <c r="C101" s="1122" t="s">
        <v>3791</v>
      </c>
      <c r="D101" s="1415">
        <f>D99-D100</f>
        <v>0</v>
      </c>
      <c r="E101" s="1416">
        <f t="shared" ref="E101:P101" si="25">E99-E100</f>
        <v>0</v>
      </c>
      <c r="F101" s="1416">
        <f t="shared" si="25"/>
        <v>0</v>
      </c>
      <c r="G101" s="1416">
        <f t="shared" si="25"/>
        <v>0</v>
      </c>
      <c r="H101" s="1416">
        <f t="shared" si="25"/>
        <v>0</v>
      </c>
      <c r="I101" s="1416">
        <f t="shared" si="25"/>
        <v>0</v>
      </c>
      <c r="J101" s="1416">
        <f t="shared" si="25"/>
        <v>0</v>
      </c>
      <c r="K101" s="1416">
        <f t="shared" si="25"/>
        <v>0</v>
      </c>
      <c r="L101" s="1416">
        <f t="shared" si="25"/>
        <v>0</v>
      </c>
      <c r="M101" s="1416">
        <f t="shared" si="25"/>
        <v>0</v>
      </c>
      <c r="N101" s="1416">
        <f t="shared" si="25"/>
        <v>0</v>
      </c>
      <c r="O101" s="1416">
        <f t="shared" si="25"/>
        <v>0</v>
      </c>
      <c r="P101" s="1417">
        <f t="shared" si="25"/>
        <v>0</v>
      </c>
      <c r="Q101" s="1377"/>
      <c r="R101" s="1375"/>
    </row>
    <row r="102" spans="1:18">
      <c r="A102" s="1370"/>
      <c r="B102" s="1374"/>
      <c r="C102" s="942" t="s">
        <v>3792</v>
      </c>
      <c r="D102" s="1366"/>
      <c r="E102" s="1045"/>
      <c r="F102" s="1045"/>
      <c r="G102" s="1045"/>
      <c r="H102" s="1045"/>
      <c r="I102" s="1045"/>
      <c r="J102" s="1045"/>
      <c r="K102" s="1045"/>
      <c r="L102" s="1045"/>
      <c r="M102" s="1045"/>
      <c r="N102" s="1045"/>
      <c r="O102" s="1045"/>
      <c r="P102" s="1367"/>
      <c r="Q102" s="787"/>
      <c r="R102" s="750"/>
    </row>
    <row r="103" spans="1:18" s="1370" customFormat="1">
      <c r="B103" s="1374"/>
      <c r="C103" s="1323"/>
      <c r="D103" s="1413"/>
      <c r="E103" s="1413"/>
      <c r="F103" s="1413"/>
      <c r="G103" s="1413"/>
      <c r="H103" s="1413"/>
      <c r="I103" s="1413"/>
      <c r="J103" s="1413"/>
      <c r="K103" s="1413"/>
      <c r="L103" s="1413"/>
      <c r="M103" s="1413"/>
      <c r="N103" s="1413"/>
      <c r="O103" s="1413"/>
      <c r="P103" s="1413"/>
      <c r="Q103" s="1377"/>
      <c r="R103" s="1375"/>
    </row>
    <row r="104" spans="1:18" s="1370" customFormat="1">
      <c r="B104" s="1374"/>
      <c r="D104" s="1419"/>
      <c r="E104" s="1419"/>
      <c r="F104" s="1419"/>
      <c r="G104" s="1419"/>
      <c r="H104" s="1419"/>
      <c r="I104" s="1419"/>
      <c r="J104" s="1419"/>
      <c r="K104" s="1419"/>
      <c r="L104" s="1419"/>
      <c r="M104" s="1419"/>
      <c r="N104" s="1419"/>
      <c r="O104" s="1419"/>
      <c r="P104" s="1419"/>
      <c r="Q104" s="1377"/>
      <c r="R104" s="1375"/>
    </row>
    <row r="105" spans="1:18" s="1370" customFormat="1">
      <c r="B105" s="1374"/>
      <c r="C105" s="1324"/>
      <c r="D105" s="1419"/>
      <c r="E105" s="1419"/>
      <c r="F105" s="1419"/>
      <c r="G105" s="1419"/>
      <c r="H105" s="1419"/>
      <c r="I105" s="1419"/>
      <c r="J105" s="1419"/>
      <c r="K105" s="1419"/>
      <c r="L105" s="1419"/>
      <c r="M105" s="1419"/>
      <c r="N105" s="1419"/>
      <c r="O105" s="1419"/>
      <c r="P105" s="1419"/>
      <c r="Q105" s="1377"/>
      <c r="R105" s="1375"/>
    </row>
    <row r="106" spans="1:18" s="1370" customFormat="1" ht="18">
      <c r="B106" s="1374"/>
      <c r="C106" s="1450" t="s">
        <v>645</v>
      </c>
      <c r="D106" s="1419"/>
      <c r="E106" s="1419"/>
      <c r="F106" s="1419"/>
      <c r="G106" s="1419"/>
      <c r="H106" s="1419"/>
      <c r="I106" s="1419"/>
      <c r="J106" s="1419"/>
      <c r="K106" s="1419"/>
      <c r="L106" s="1419"/>
      <c r="M106" s="1419"/>
      <c r="N106" s="1419"/>
      <c r="O106" s="1419"/>
      <c r="P106" s="1419"/>
      <c r="Q106" s="1377"/>
      <c r="R106" s="1375"/>
    </row>
    <row r="107" spans="1:18" s="1370" customFormat="1">
      <c r="B107" s="1374"/>
      <c r="D107" s="1503" t="s">
        <v>4453</v>
      </c>
      <c r="E107" s="849"/>
      <c r="F107" s="849"/>
      <c r="G107" s="849"/>
      <c r="H107" s="1451"/>
      <c r="I107" s="1376"/>
      <c r="J107" s="1377"/>
      <c r="K107" s="1377"/>
      <c r="L107" s="1377"/>
      <c r="M107" s="1377"/>
      <c r="N107" s="1377"/>
      <c r="O107" s="1377"/>
      <c r="P107" s="1377"/>
      <c r="Q107" s="1377"/>
      <c r="R107" s="1375"/>
    </row>
    <row r="108" spans="1:18">
      <c r="A108" s="1370"/>
      <c r="B108" s="1374"/>
      <c r="C108" s="1325" t="s">
        <v>4454</v>
      </c>
      <c r="D108" s="1472"/>
      <c r="E108" s="475"/>
      <c r="F108" s="475"/>
      <c r="G108" s="475"/>
      <c r="H108" s="475"/>
      <c r="I108" s="475"/>
      <c r="J108" s="475"/>
      <c r="K108" s="475"/>
      <c r="L108" s="475"/>
      <c r="M108" s="475"/>
      <c r="N108" s="475"/>
      <c r="O108" s="475"/>
      <c r="P108" s="475"/>
      <c r="Q108" s="787"/>
      <c r="R108" s="750"/>
    </row>
    <row r="109" spans="1:18">
      <c r="A109" s="1370"/>
      <c r="B109" s="1374"/>
      <c r="C109" s="1328" t="s">
        <v>4455</v>
      </c>
      <c r="D109" s="1473"/>
      <c r="E109" s="475"/>
      <c r="F109" s="475"/>
      <c r="G109" s="475"/>
      <c r="H109" s="475"/>
      <c r="I109" s="475"/>
      <c r="J109" s="475"/>
      <c r="K109" s="475"/>
      <c r="L109" s="475"/>
      <c r="M109" s="475"/>
      <c r="N109" s="475"/>
      <c r="O109" s="475"/>
      <c r="P109" s="475"/>
      <c r="Q109" s="787"/>
      <c r="R109" s="750"/>
    </row>
    <row r="110" spans="1:18">
      <c r="A110" s="1370"/>
      <c r="B110" s="1374"/>
      <c r="C110" s="942" t="s">
        <v>4456</v>
      </c>
      <c r="D110" s="1474"/>
      <c r="E110" s="475"/>
      <c r="F110" s="475"/>
      <c r="G110" s="475"/>
      <c r="H110" s="475"/>
      <c r="I110" s="475"/>
      <c r="J110" s="475"/>
      <c r="K110" s="475"/>
      <c r="L110" s="475"/>
      <c r="M110" s="475"/>
      <c r="N110" s="475"/>
      <c r="O110" s="475"/>
      <c r="P110" s="475"/>
      <c r="Q110" s="787"/>
      <c r="R110" s="750"/>
    </row>
    <row r="111" spans="1:18">
      <c r="A111" s="1370"/>
      <c r="B111" s="1374"/>
      <c r="C111" s="1370"/>
      <c r="E111" s="475"/>
      <c r="F111" s="475"/>
      <c r="G111" s="475"/>
      <c r="H111" s="475"/>
      <c r="I111" s="475"/>
      <c r="J111" s="475"/>
      <c r="K111" s="475"/>
      <c r="L111" s="475"/>
      <c r="M111" s="475"/>
      <c r="N111" s="475"/>
      <c r="O111" s="475"/>
      <c r="P111" s="475"/>
      <c r="Q111" s="787"/>
      <c r="R111" s="750"/>
    </row>
    <row r="112" spans="1:18" s="1370" customFormat="1">
      <c r="B112" s="1374"/>
      <c r="E112" s="1451"/>
      <c r="F112" s="1451"/>
      <c r="G112" s="1451"/>
      <c r="H112" s="1451"/>
      <c r="I112" s="1451"/>
      <c r="J112" s="1451"/>
      <c r="K112" s="1451"/>
      <c r="L112" s="1451"/>
      <c r="M112" s="1451"/>
      <c r="N112" s="1451"/>
      <c r="O112" s="1451"/>
      <c r="P112" s="1451"/>
      <c r="Q112" s="1377"/>
      <c r="R112" s="1375"/>
    </row>
    <row r="113" spans="1:18" s="1370" customFormat="1">
      <c r="B113" s="1374"/>
      <c r="C113" s="1119"/>
      <c r="D113" s="1382" t="str">
        <f>IF('F1'!AP37="","0",YEAR('F1'!AP37))</f>
        <v>0</v>
      </c>
      <c r="E113" s="1382">
        <f t="shared" ref="E113:P113" si="26">D113+1</f>
        <v>1</v>
      </c>
      <c r="F113" s="1382">
        <f t="shared" si="26"/>
        <v>2</v>
      </c>
      <c r="G113" s="1382">
        <f t="shared" si="26"/>
        <v>3</v>
      </c>
      <c r="H113" s="1382">
        <f t="shared" si="26"/>
        <v>4</v>
      </c>
      <c r="I113" s="1382">
        <f t="shared" si="26"/>
        <v>5</v>
      </c>
      <c r="J113" s="1382">
        <f t="shared" si="26"/>
        <v>6</v>
      </c>
      <c r="K113" s="1382">
        <f t="shared" si="26"/>
        <v>7</v>
      </c>
      <c r="L113" s="1382">
        <f t="shared" si="26"/>
        <v>8</v>
      </c>
      <c r="M113" s="1382">
        <f t="shared" si="26"/>
        <v>9</v>
      </c>
      <c r="N113" s="1382">
        <f t="shared" si="26"/>
        <v>10</v>
      </c>
      <c r="O113" s="1382">
        <f t="shared" si="26"/>
        <v>11</v>
      </c>
      <c r="P113" s="1453">
        <f t="shared" si="26"/>
        <v>12</v>
      </c>
      <c r="Q113" s="1377"/>
      <c r="R113" s="1375"/>
    </row>
    <row r="114" spans="1:18" s="1370" customFormat="1">
      <c r="B114" s="1374"/>
      <c r="C114" s="1313" t="s">
        <v>4194</v>
      </c>
      <c r="D114" s="1427">
        <f>+D73*(365-$D$108)/365</f>
        <v>0</v>
      </c>
      <c r="E114" s="1427">
        <f t="shared" ref="E114:P114" si="27">+E73*(365-$D$108)/365+D73*$D$108/365</f>
        <v>0</v>
      </c>
      <c r="F114" s="1427">
        <f t="shared" si="27"/>
        <v>0</v>
      </c>
      <c r="G114" s="1427">
        <f t="shared" si="27"/>
        <v>0</v>
      </c>
      <c r="H114" s="1427">
        <f t="shared" si="27"/>
        <v>0</v>
      </c>
      <c r="I114" s="1427">
        <f t="shared" si="27"/>
        <v>0</v>
      </c>
      <c r="J114" s="1427">
        <f t="shared" si="27"/>
        <v>0</v>
      </c>
      <c r="K114" s="1427">
        <f t="shared" si="27"/>
        <v>0</v>
      </c>
      <c r="L114" s="1427">
        <f t="shared" si="27"/>
        <v>0</v>
      </c>
      <c r="M114" s="1427">
        <f t="shared" si="27"/>
        <v>0</v>
      </c>
      <c r="N114" s="1427">
        <f t="shared" si="27"/>
        <v>0</v>
      </c>
      <c r="O114" s="1427">
        <f t="shared" si="27"/>
        <v>0</v>
      </c>
      <c r="P114" s="1454">
        <f t="shared" si="27"/>
        <v>0</v>
      </c>
      <c r="Q114" s="1377"/>
      <c r="R114" s="1375"/>
    </row>
    <row r="115" spans="1:18" s="1370" customFormat="1">
      <c r="B115" s="1374"/>
      <c r="C115" s="938" t="s">
        <v>4965</v>
      </c>
      <c r="D115" s="1455">
        <f>D74</f>
        <v>0</v>
      </c>
      <c r="E115" s="1455">
        <f t="shared" ref="E115:P115" si="28">E74</f>
        <v>0</v>
      </c>
      <c r="F115" s="1455">
        <f t="shared" si="28"/>
        <v>0</v>
      </c>
      <c r="G115" s="1455">
        <f t="shared" si="28"/>
        <v>0</v>
      </c>
      <c r="H115" s="1455">
        <f t="shared" si="28"/>
        <v>0</v>
      </c>
      <c r="I115" s="1455">
        <f t="shared" si="28"/>
        <v>0</v>
      </c>
      <c r="J115" s="1455">
        <f t="shared" si="28"/>
        <v>0</v>
      </c>
      <c r="K115" s="1455">
        <f t="shared" si="28"/>
        <v>0</v>
      </c>
      <c r="L115" s="1455">
        <f t="shared" si="28"/>
        <v>0</v>
      </c>
      <c r="M115" s="1455">
        <f t="shared" si="28"/>
        <v>0</v>
      </c>
      <c r="N115" s="1455">
        <f t="shared" si="28"/>
        <v>0</v>
      </c>
      <c r="O115" s="1455">
        <f t="shared" si="28"/>
        <v>0</v>
      </c>
      <c r="P115" s="1502">
        <f t="shared" si="28"/>
        <v>0</v>
      </c>
      <c r="Q115" s="1377"/>
      <c r="R115" s="1375"/>
    </row>
    <row r="116" spans="1:18" s="1370" customFormat="1">
      <c r="B116" s="1374"/>
      <c r="C116" s="936" t="s">
        <v>4189</v>
      </c>
      <c r="D116" s="1434">
        <f t="shared" ref="D116:P116" si="29">D87</f>
        <v>0</v>
      </c>
      <c r="E116" s="1434">
        <f t="shared" si="29"/>
        <v>0</v>
      </c>
      <c r="F116" s="1434">
        <f t="shared" si="29"/>
        <v>0</v>
      </c>
      <c r="G116" s="1434">
        <f t="shared" si="29"/>
        <v>0</v>
      </c>
      <c r="H116" s="1434">
        <f t="shared" si="29"/>
        <v>0</v>
      </c>
      <c r="I116" s="1434">
        <f t="shared" si="29"/>
        <v>0</v>
      </c>
      <c r="J116" s="1434">
        <f t="shared" si="29"/>
        <v>0</v>
      </c>
      <c r="K116" s="1434">
        <f t="shared" si="29"/>
        <v>0</v>
      </c>
      <c r="L116" s="1434">
        <f t="shared" si="29"/>
        <v>0</v>
      </c>
      <c r="M116" s="1434">
        <f t="shared" si="29"/>
        <v>0</v>
      </c>
      <c r="N116" s="1434">
        <f t="shared" si="29"/>
        <v>0</v>
      </c>
      <c r="O116" s="1434">
        <f t="shared" si="29"/>
        <v>0</v>
      </c>
      <c r="P116" s="1456">
        <f t="shared" si="29"/>
        <v>0</v>
      </c>
      <c r="Q116" s="1377"/>
      <c r="R116" s="1375"/>
    </row>
    <row r="117" spans="1:18" s="1370" customFormat="1">
      <c r="B117" s="1374"/>
      <c r="C117" s="938" t="s">
        <v>1374</v>
      </c>
      <c r="D117" s="1410">
        <f t="shared" ref="D117:P117" si="30">D97</f>
        <v>0</v>
      </c>
      <c r="E117" s="1410">
        <f t="shared" si="30"/>
        <v>0</v>
      </c>
      <c r="F117" s="1410">
        <f t="shared" si="30"/>
        <v>0</v>
      </c>
      <c r="G117" s="1410">
        <f t="shared" si="30"/>
        <v>0</v>
      </c>
      <c r="H117" s="1410">
        <f t="shared" si="30"/>
        <v>0</v>
      </c>
      <c r="I117" s="1410">
        <f t="shared" si="30"/>
        <v>0</v>
      </c>
      <c r="J117" s="1410">
        <f t="shared" si="30"/>
        <v>0</v>
      </c>
      <c r="K117" s="1410">
        <f t="shared" si="30"/>
        <v>0</v>
      </c>
      <c r="L117" s="1410">
        <f t="shared" si="30"/>
        <v>0</v>
      </c>
      <c r="M117" s="1410">
        <f t="shared" si="30"/>
        <v>0</v>
      </c>
      <c r="N117" s="1410">
        <f t="shared" si="30"/>
        <v>0</v>
      </c>
      <c r="O117" s="1410">
        <f t="shared" si="30"/>
        <v>0</v>
      </c>
      <c r="P117" s="1457">
        <f t="shared" si="30"/>
        <v>0</v>
      </c>
      <c r="Q117" s="1377"/>
      <c r="R117" s="1375"/>
    </row>
    <row r="118" spans="1:18" s="1370" customFormat="1">
      <c r="B118" s="1374"/>
      <c r="C118" s="1342" t="s">
        <v>1715</v>
      </c>
      <c r="D118" s="1383">
        <f t="shared" ref="D118:P118" si="31">D63</f>
        <v>0</v>
      </c>
      <c r="E118" s="1383">
        <f t="shared" si="31"/>
        <v>0</v>
      </c>
      <c r="F118" s="1383">
        <f t="shared" si="31"/>
        <v>0</v>
      </c>
      <c r="G118" s="1383">
        <f t="shared" si="31"/>
        <v>0</v>
      </c>
      <c r="H118" s="1383">
        <f t="shared" si="31"/>
        <v>0</v>
      </c>
      <c r="I118" s="1383">
        <f t="shared" si="31"/>
        <v>0</v>
      </c>
      <c r="J118" s="1383">
        <f t="shared" si="31"/>
        <v>0</v>
      </c>
      <c r="K118" s="1383">
        <f t="shared" si="31"/>
        <v>0</v>
      </c>
      <c r="L118" s="1383">
        <f t="shared" si="31"/>
        <v>0</v>
      </c>
      <c r="M118" s="1383">
        <f t="shared" si="31"/>
        <v>0</v>
      </c>
      <c r="N118" s="1383">
        <f t="shared" si="31"/>
        <v>0</v>
      </c>
      <c r="O118" s="1383">
        <f t="shared" si="31"/>
        <v>0</v>
      </c>
      <c r="P118" s="1458">
        <f t="shared" si="31"/>
        <v>0</v>
      </c>
      <c r="Q118" s="1377"/>
      <c r="R118" s="1375"/>
    </row>
    <row r="119" spans="1:18" s="1370" customFormat="1">
      <c r="B119" s="1374"/>
      <c r="C119" s="1422" t="s">
        <v>643</v>
      </c>
      <c r="D119" s="1398">
        <f t="shared" ref="D119:P119" si="32">SUM(D114:D118)</f>
        <v>0</v>
      </c>
      <c r="E119" s="1398">
        <f t="shared" si="32"/>
        <v>0</v>
      </c>
      <c r="F119" s="1398">
        <f t="shared" si="32"/>
        <v>0</v>
      </c>
      <c r="G119" s="1398">
        <f t="shared" si="32"/>
        <v>0</v>
      </c>
      <c r="H119" s="1398">
        <f t="shared" si="32"/>
        <v>0</v>
      </c>
      <c r="I119" s="1398">
        <f t="shared" si="32"/>
        <v>0</v>
      </c>
      <c r="J119" s="1398">
        <f t="shared" si="32"/>
        <v>0</v>
      </c>
      <c r="K119" s="1398">
        <f t="shared" si="32"/>
        <v>0</v>
      </c>
      <c r="L119" s="1398">
        <f t="shared" si="32"/>
        <v>0</v>
      </c>
      <c r="M119" s="1398">
        <f t="shared" si="32"/>
        <v>0</v>
      </c>
      <c r="N119" s="1398">
        <f t="shared" si="32"/>
        <v>0</v>
      </c>
      <c r="O119" s="1398">
        <f t="shared" si="32"/>
        <v>0</v>
      </c>
      <c r="P119" s="1417">
        <f t="shared" si="32"/>
        <v>0</v>
      </c>
      <c r="Q119" s="1377"/>
      <c r="R119" s="1375"/>
    </row>
    <row r="120" spans="1:18" s="1370" customFormat="1">
      <c r="B120" s="1374"/>
      <c r="D120" s="1418"/>
      <c r="E120" s="1418"/>
      <c r="F120" s="1418"/>
      <c r="G120" s="1418"/>
      <c r="H120" s="1418"/>
      <c r="I120" s="1418"/>
      <c r="J120" s="1418"/>
      <c r="K120" s="1418"/>
      <c r="L120" s="1418"/>
      <c r="M120" s="1418"/>
      <c r="N120" s="1418"/>
      <c r="O120" s="1418"/>
      <c r="P120" s="1418"/>
      <c r="Q120" s="1377"/>
      <c r="R120" s="1375"/>
    </row>
    <row r="121" spans="1:18" s="1370" customFormat="1">
      <c r="B121" s="1374"/>
      <c r="C121" s="1325" t="s">
        <v>634</v>
      </c>
      <c r="D121" s="1426">
        <f>(D78+D79)*(365-$D$109)/365</f>
        <v>0</v>
      </c>
      <c r="E121" s="1459">
        <f t="shared" ref="E121:P121" si="33">(E78+E79)*(365-$D$109)/365+(D78+D79)*($D$109)/365</f>
        <v>0</v>
      </c>
      <c r="F121" s="1459">
        <f t="shared" si="33"/>
        <v>0</v>
      </c>
      <c r="G121" s="1459">
        <f t="shared" si="33"/>
        <v>0</v>
      </c>
      <c r="H121" s="1459">
        <f t="shared" si="33"/>
        <v>0</v>
      </c>
      <c r="I121" s="1459">
        <f t="shared" si="33"/>
        <v>0</v>
      </c>
      <c r="J121" s="1459">
        <f t="shared" si="33"/>
        <v>0</v>
      </c>
      <c r="K121" s="1459">
        <f t="shared" si="33"/>
        <v>0</v>
      </c>
      <c r="L121" s="1459">
        <f t="shared" si="33"/>
        <v>0</v>
      </c>
      <c r="M121" s="1459">
        <f t="shared" si="33"/>
        <v>0</v>
      </c>
      <c r="N121" s="1459">
        <f t="shared" si="33"/>
        <v>0</v>
      </c>
      <c r="O121" s="1459">
        <f t="shared" si="33"/>
        <v>0</v>
      </c>
      <c r="P121" s="1454">
        <f t="shared" si="33"/>
        <v>0</v>
      </c>
      <c r="Q121" s="1377"/>
      <c r="R121" s="1375"/>
    </row>
    <row r="122" spans="1:18" s="1370" customFormat="1">
      <c r="B122" s="1374"/>
      <c r="C122" s="1326" t="s">
        <v>635</v>
      </c>
      <c r="D122" s="1428">
        <f t="shared" ref="D122:P122" si="34">D80</f>
        <v>0</v>
      </c>
      <c r="E122" s="1460">
        <f t="shared" si="34"/>
        <v>0</v>
      </c>
      <c r="F122" s="1460">
        <f t="shared" si="34"/>
        <v>0</v>
      </c>
      <c r="G122" s="1460">
        <f t="shared" si="34"/>
        <v>0</v>
      </c>
      <c r="H122" s="1460">
        <f t="shared" si="34"/>
        <v>0</v>
      </c>
      <c r="I122" s="1460">
        <f t="shared" si="34"/>
        <v>0</v>
      </c>
      <c r="J122" s="1460">
        <f t="shared" si="34"/>
        <v>0</v>
      </c>
      <c r="K122" s="1460">
        <f t="shared" si="34"/>
        <v>0</v>
      </c>
      <c r="L122" s="1460">
        <f t="shared" si="34"/>
        <v>0</v>
      </c>
      <c r="M122" s="1460">
        <f t="shared" si="34"/>
        <v>0</v>
      </c>
      <c r="N122" s="1460">
        <f t="shared" si="34"/>
        <v>0</v>
      </c>
      <c r="O122" s="1460">
        <f t="shared" si="34"/>
        <v>0</v>
      </c>
      <c r="P122" s="1457">
        <f t="shared" si="34"/>
        <v>0</v>
      </c>
      <c r="Q122" s="1377"/>
      <c r="R122" s="1375"/>
    </row>
    <row r="123" spans="1:18" s="1370" customFormat="1">
      <c r="B123" s="1374"/>
      <c r="C123" s="1326" t="s">
        <v>636</v>
      </c>
      <c r="D123" s="1433">
        <f t="shared" ref="D123:P123" si="35">D90</f>
        <v>0</v>
      </c>
      <c r="E123" s="1461">
        <f t="shared" si="35"/>
        <v>0</v>
      </c>
      <c r="F123" s="1461">
        <f t="shared" si="35"/>
        <v>0</v>
      </c>
      <c r="G123" s="1461">
        <f t="shared" si="35"/>
        <v>0</v>
      </c>
      <c r="H123" s="1461">
        <f t="shared" si="35"/>
        <v>0</v>
      </c>
      <c r="I123" s="1461">
        <f t="shared" si="35"/>
        <v>0</v>
      </c>
      <c r="J123" s="1461">
        <f t="shared" si="35"/>
        <v>0</v>
      </c>
      <c r="K123" s="1461">
        <f t="shared" si="35"/>
        <v>0</v>
      </c>
      <c r="L123" s="1461">
        <f t="shared" si="35"/>
        <v>0</v>
      </c>
      <c r="M123" s="1461">
        <f t="shared" si="35"/>
        <v>0</v>
      </c>
      <c r="N123" s="1461">
        <f t="shared" si="35"/>
        <v>0</v>
      </c>
      <c r="O123" s="1461">
        <f t="shared" si="35"/>
        <v>0</v>
      </c>
      <c r="P123" s="1456">
        <f t="shared" si="35"/>
        <v>0</v>
      </c>
      <c r="Q123" s="1377"/>
      <c r="R123" s="1375"/>
    </row>
    <row r="124" spans="1:18" s="1370" customFormat="1">
      <c r="B124" s="1374"/>
      <c r="C124" s="1326" t="s">
        <v>637</v>
      </c>
      <c r="D124" s="1428">
        <f>D20*(365-$D$110)/365</f>
        <v>0</v>
      </c>
      <c r="E124" s="1460">
        <f t="shared" ref="E124:P124" si="36">E20*(365-$D$110)/365+D20*$D$110/365</f>
        <v>0</v>
      </c>
      <c r="F124" s="1460">
        <f t="shared" si="36"/>
        <v>0</v>
      </c>
      <c r="G124" s="1460">
        <f t="shared" si="36"/>
        <v>0</v>
      </c>
      <c r="H124" s="1460">
        <f t="shared" si="36"/>
        <v>0</v>
      </c>
      <c r="I124" s="1460">
        <f t="shared" si="36"/>
        <v>0</v>
      </c>
      <c r="J124" s="1460">
        <f t="shared" si="36"/>
        <v>0</v>
      </c>
      <c r="K124" s="1460">
        <f t="shared" si="36"/>
        <v>0</v>
      </c>
      <c r="L124" s="1460">
        <f t="shared" si="36"/>
        <v>0</v>
      </c>
      <c r="M124" s="1460">
        <f t="shared" si="36"/>
        <v>0</v>
      </c>
      <c r="N124" s="1460">
        <f t="shared" si="36"/>
        <v>0</v>
      </c>
      <c r="O124" s="1460">
        <f t="shared" si="36"/>
        <v>0</v>
      </c>
      <c r="P124" s="1457">
        <f t="shared" si="36"/>
        <v>0</v>
      </c>
      <c r="Q124" s="1377"/>
      <c r="R124" s="1375"/>
    </row>
    <row r="125" spans="1:18" s="1370" customFormat="1">
      <c r="B125" s="1374"/>
      <c r="C125" s="1326" t="s">
        <v>638</v>
      </c>
      <c r="D125" s="1433">
        <f t="shared" ref="D125:P125" si="37">D98</f>
        <v>0</v>
      </c>
      <c r="E125" s="1461">
        <f t="shared" si="37"/>
        <v>0</v>
      </c>
      <c r="F125" s="1461">
        <f t="shared" si="37"/>
        <v>0</v>
      </c>
      <c r="G125" s="1461">
        <f t="shared" si="37"/>
        <v>0</v>
      </c>
      <c r="H125" s="1461">
        <f t="shared" si="37"/>
        <v>0</v>
      </c>
      <c r="I125" s="1461">
        <f t="shared" si="37"/>
        <v>0</v>
      </c>
      <c r="J125" s="1461">
        <f t="shared" si="37"/>
        <v>0</v>
      </c>
      <c r="K125" s="1461">
        <f t="shared" si="37"/>
        <v>0</v>
      </c>
      <c r="L125" s="1461">
        <f t="shared" si="37"/>
        <v>0</v>
      </c>
      <c r="M125" s="1461">
        <f t="shared" si="37"/>
        <v>0</v>
      </c>
      <c r="N125" s="1461">
        <f t="shared" si="37"/>
        <v>0</v>
      </c>
      <c r="O125" s="1461">
        <f t="shared" si="37"/>
        <v>0</v>
      </c>
      <c r="P125" s="1456">
        <f t="shared" si="37"/>
        <v>0</v>
      </c>
      <c r="Q125" s="1377"/>
      <c r="R125" s="1375"/>
    </row>
    <row r="126" spans="1:18" s="1370" customFormat="1">
      <c r="B126" s="1374"/>
      <c r="C126" s="1326" t="s">
        <v>639</v>
      </c>
      <c r="D126" s="1428">
        <f t="shared" ref="D126:P126" si="38">D100+D91</f>
        <v>0</v>
      </c>
      <c r="E126" s="1460">
        <f t="shared" si="38"/>
        <v>0</v>
      </c>
      <c r="F126" s="1460">
        <f t="shared" si="38"/>
        <v>0</v>
      </c>
      <c r="G126" s="1460">
        <f t="shared" si="38"/>
        <v>0</v>
      </c>
      <c r="H126" s="1460">
        <f t="shared" si="38"/>
        <v>0</v>
      </c>
      <c r="I126" s="1460">
        <f t="shared" si="38"/>
        <v>0</v>
      </c>
      <c r="J126" s="1460">
        <f t="shared" si="38"/>
        <v>0</v>
      </c>
      <c r="K126" s="1460">
        <f t="shared" si="38"/>
        <v>0</v>
      </c>
      <c r="L126" s="1460">
        <f t="shared" si="38"/>
        <v>0</v>
      </c>
      <c r="M126" s="1460">
        <f t="shared" si="38"/>
        <v>0</v>
      </c>
      <c r="N126" s="1460">
        <f t="shared" si="38"/>
        <v>0</v>
      </c>
      <c r="O126" s="1460">
        <f t="shared" si="38"/>
        <v>0</v>
      </c>
      <c r="P126" s="1457">
        <f t="shared" si="38"/>
        <v>0</v>
      </c>
      <c r="Q126" s="1377"/>
      <c r="R126" s="1375"/>
    </row>
    <row r="127" spans="1:18" s="1370" customFormat="1">
      <c r="B127" s="1374"/>
      <c r="C127" s="1478" t="s">
        <v>6030</v>
      </c>
      <c r="D127" s="1332"/>
      <c r="E127" s="1036"/>
      <c r="F127" s="1036"/>
      <c r="G127" s="1036"/>
      <c r="H127" s="1036"/>
      <c r="I127" s="1036"/>
      <c r="J127" s="1037"/>
      <c r="K127" s="1037"/>
      <c r="L127" s="1037"/>
      <c r="M127" s="1037"/>
      <c r="N127" s="1037"/>
      <c r="O127" s="1037"/>
      <c r="P127" s="1038"/>
      <c r="Q127" s="1377"/>
      <c r="R127" s="1375"/>
    </row>
    <row r="128" spans="1:18">
      <c r="A128" s="1370"/>
      <c r="B128" s="1374"/>
      <c r="C128" s="1327" t="s">
        <v>640</v>
      </c>
      <c r="D128" s="1332"/>
      <c r="E128" s="1036"/>
      <c r="F128" s="1036"/>
      <c r="G128" s="1036"/>
      <c r="H128" s="1036"/>
      <c r="I128" s="1036"/>
      <c r="J128" s="1037"/>
      <c r="K128" s="1037"/>
      <c r="L128" s="1037"/>
      <c r="M128" s="1037"/>
      <c r="N128" s="1037"/>
      <c r="O128" s="1037"/>
      <c r="P128" s="1038"/>
      <c r="Q128" s="787"/>
      <c r="R128" s="750"/>
    </row>
    <row r="129" spans="2:18" s="1370" customFormat="1">
      <c r="B129" s="1374"/>
      <c r="C129" s="1422" t="s">
        <v>644</v>
      </c>
      <c r="D129" s="1415">
        <f t="shared" ref="D129:P129" si="39">SUM(D121:D128)</f>
        <v>0</v>
      </c>
      <c r="E129" s="1398">
        <f t="shared" si="39"/>
        <v>0</v>
      </c>
      <c r="F129" s="1398">
        <f t="shared" si="39"/>
        <v>0</v>
      </c>
      <c r="G129" s="1398">
        <f t="shared" si="39"/>
        <v>0</v>
      </c>
      <c r="H129" s="1398">
        <f t="shared" si="39"/>
        <v>0</v>
      </c>
      <c r="I129" s="1398">
        <f t="shared" si="39"/>
        <v>0</v>
      </c>
      <c r="J129" s="1398">
        <f t="shared" si="39"/>
        <v>0</v>
      </c>
      <c r="K129" s="1398">
        <f t="shared" si="39"/>
        <v>0</v>
      </c>
      <c r="L129" s="1398">
        <f t="shared" si="39"/>
        <v>0</v>
      </c>
      <c r="M129" s="1398">
        <f t="shared" si="39"/>
        <v>0</v>
      </c>
      <c r="N129" s="1398">
        <f t="shared" si="39"/>
        <v>0</v>
      </c>
      <c r="O129" s="1398">
        <f t="shared" si="39"/>
        <v>0</v>
      </c>
      <c r="P129" s="1417">
        <f t="shared" si="39"/>
        <v>0</v>
      </c>
      <c r="Q129" s="1377"/>
      <c r="R129" s="1375"/>
    </row>
    <row r="130" spans="2:18" s="1370" customFormat="1">
      <c r="B130" s="1374"/>
      <c r="D130" s="1418"/>
      <c r="E130" s="1418"/>
      <c r="F130" s="1418"/>
      <c r="G130" s="1418"/>
      <c r="H130" s="1418"/>
      <c r="I130" s="1418"/>
      <c r="J130" s="1418"/>
      <c r="K130" s="1418"/>
      <c r="L130" s="1418"/>
      <c r="M130" s="1418"/>
      <c r="N130" s="1418"/>
      <c r="O130" s="1418"/>
      <c r="P130" s="1418"/>
      <c r="Q130" s="1377"/>
      <c r="R130" s="1375"/>
    </row>
    <row r="131" spans="2:18" s="1370" customFormat="1">
      <c r="B131" s="1374"/>
      <c r="C131" s="1122" t="s">
        <v>641</v>
      </c>
      <c r="D131" s="1398">
        <f t="shared" ref="D131:P131" si="40">+D119-D129</f>
        <v>0</v>
      </c>
      <c r="E131" s="1416">
        <f t="shared" si="40"/>
        <v>0</v>
      </c>
      <c r="F131" s="1416">
        <f t="shared" si="40"/>
        <v>0</v>
      </c>
      <c r="G131" s="1416">
        <f t="shared" si="40"/>
        <v>0</v>
      </c>
      <c r="H131" s="1416">
        <f t="shared" si="40"/>
        <v>0</v>
      </c>
      <c r="I131" s="1416">
        <f t="shared" si="40"/>
        <v>0</v>
      </c>
      <c r="J131" s="1416">
        <f t="shared" si="40"/>
        <v>0</v>
      </c>
      <c r="K131" s="1416">
        <f t="shared" si="40"/>
        <v>0</v>
      </c>
      <c r="L131" s="1416">
        <f t="shared" si="40"/>
        <v>0</v>
      </c>
      <c r="M131" s="1416">
        <f t="shared" si="40"/>
        <v>0</v>
      </c>
      <c r="N131" s="1416">
        <f t="shared" si="40"/>
        <v>0</v>
      </c>
      <c r="O131" s="1416">
        <f t="shared" si="40"/>
        <v>0</v>
      </c>
      <c r="P131" s="1417">
        <f t="shared" si="40"/>
        <v>0</v>
      </c>
      <c r="Q131" s="1377"/>
      <c r="R131" s="1375"/>
    </row>
    <row r="132" spans="2:18" s="1370" customFormat="1">
      <c r="B132" s="1374"/>
      <c r="C132" s="1452"/>
      <c r="E132" s="1462"/>
      <c r="F132" s="1462"/>
      <c r="G132" s="1462"/>
      <c r="H132" s="1462"/>
      <c r="I132" s="1462"/>
      <c r="J132" s="1462"/>
      <c r="K132" s="1462"/>
      <c r="L132" s="1462"/>
      <c r="M132" s="1462"/>
      <c r="N132" s="1462"/>
      <c r="O132" s="1462"/>
      <c r="P132" s="1462"/>
      <c r="Q132" s="1377"/>
      <c r="R132" s="1463"/>
    </row>
    <row r="133" spans="2:18" s="1370" customFormat="1">
      <c r="B133" s="1374"/>
      <c r="C133" s="1122" t="s">
        <v>642</v>
      </c>
      <c r="D133" s="1398">
        <f>+D131</f>
        <v>0</v>
      </c>
      <c r="E133" s="1416">
        <f t="shared" ref="E133:P133" si="41">+D133+E131</f>
        <v>0</v>
      </c>
      <c r="F133" s="1416">
        <f t="shared" si="41"/>
        <v>0</v>
      </c>
      <c r="G133" s="1416">
        <f t="shared" si="41"/>
        <v>0</v>
      </c>
      <c r="H133" s="1416">
        <f t="shared" si="41"/>
        <v>0</v>
      </c>
      <c r="I133" s="1416">
        <f t="shared" si="41"/>
        <v>0</v>
      </c>
      <c r="J133" s="1416">
        <f t="shared" si="41"/>
        <v>0</v>
      </c>
      <c r="K133" s="1416">
        <f t="shared" si="41"/>
        <v>0</v>
      </c>
      <c r="L133" s="1416">
        <f t="shared" si="41"/>
        <v>0</v>
      </c>
      <c r="M133" s="1416">
        <f t="shared" si="41"/>
        <v>0</v>
      </c>
      <c r="N133" s="1416">
        <f t="shared" si="41"/>
        <v>0</v>
      </c>
      <c r="O133" s="1416">
        <f t="shared" si="41"/>
        <v>0</v>
      </c>
      <c r="P133" s="1417">
        <f t="shared" si="41"/>
        <v>0</v>
      </c>
      <c r="Q133" s="1377"/>
      <c r="R133" s="1375"/>
    </row>
    <row r="134" spans="2:18" s="1370" customFormat="1">
      <c r="B134" s="1374"/>
      <c r="C134" s="1312"/>
      <c r="D134" s="1413"/>
      <c r="E134" s="1413"/>
      <c r="F134" s="1413"/>
      <c r="G134" s="1413"/>
      <c r="H134" s="1413"/>
      <c r="I134" s="1413"/>
      <c r="J134" s="1413"/>
      <c r="K134" s="1413"/>
      <c r="L134" s="1413"/>
      <c r="M134" s="1413"/>
      <c r="N134" s="1413"/>
      <c r="O134" s="1413"/>
      <c r="P134" s="1413"/>
      <c r="Q134" s="1377"/>
      <c r="R134" s="1375"/>
    </row>
    <row r="135" spans="2:18" s="1370" customFormat="1">
      <c r="B135" s="1374"/>
      <c r="C135" s="1322"/>
      <c r="D135" s="1419"/>
      <c r="E135" s="1419"/>
      <c r="F135" s="1419"/>
      <c r="G135" s="1419"/>
      <c r="H135" s="1419"/>
      <c r="I135" s="1419"/>
      <c r="J135" s="1419"/>
      <c r="K135" s="1419"/>
      <c r="L135" s="1419"/>
      <c r="M135" s="1419"/>
      <c r="N135" s="1419"/>
      <c r="O135" s="1419"/>
      <c r="P135" s="1419"/>
      <c r="Q135" s="1377"/>
      <c r="R135" s="1375"/>
    </row>
    <row r="136" spans="2:18" s="1370" customFormat="1">
      <c r="B136" s="1374"/>
      <c r="C136" s="1322"/>
      <c r="D136" s="1419"/>
      <c r="E136" s="1419"/>
      <c r="F136" s="1419"/>
      <c r="G136" s="1419"/>
      <c r="H136" s="1419"/>
      <c r="I136" s="1419"/>
      <c r="J136" s="1419"/>
      <c r="K136" s="1419"/>
      <c r="L136" s="1419"/>
      <c r="M136" s="1419"/>
      <c r="N136" s="1419"/>
      <c r="O136" s="1419"/>
      <c r="P136" s="1419"/>
      <c r="Q136" s="1377"/>
      <c r="R136" s="1375"/>
    </row>
    <row r="137" spans="2:18" s="1370" customFormat="1" ht="18">
      <c r="B137" s="1374"/>
      <c r="C137" s="1340" t="s">
        <v>390</v>
      </c>
      <c r="D137" s="1419"/>
      <c r="E137" s="1419"/>
      <c r="F137" s="1419"/>
      <c r="G137" s="1419"/>
      <c r="H137" s="1419"/>
      <c r="I137" s="1419"/>
      <c r="J137" s="1419"/>
      <c r="K137" s="1419"/>
      <c r="L137" s="1419"/>
      <c r="M137" s="1419"/>
      <c r="N137" s="1419"/>
      <c r="O137" s="1419"/>
      <c r="P137" s="1419"/>
      <c r="Q137" s="1377"/>
      <c r="R137" s="1375"/>
    </row>
    <row r="138" spans="2:18" s="1370" customFormat="1" ht="18">
      <c r="B138" s="1374"/>
      <c r="C138" s="1450"/>
      <c r="D138" s="1419"/>
      <c r="E138" s="1419"/>
      <c r="F138" s="1419"/>
      <c r="G138" s="1419"/>
      <c r="H138" s="1419"/>
      <c r="I138" s="1419"/>
      <c r="J138" s="1419"/>
      <c r="K138" s="1419"/>
      <c r="L138" s="1419"/>
      <c r="M138" s="1419"/>
      <c r="N138" s="1419"/>
      <c r="O138" s="1419"/>
      <c r="P138" s="1419"/>
      <c r="Q138" s="1377"/>
      <c r="R138" s="1375"/>
    </row>
    <row r="139" spans="2:18" s="1370" customFormat="1">
      <c r="B139" s="1374"/>
      <c r="C139" s="1119"/>
      <c r="D139" s="1382" t="str">
        <f>IF('F1'!AP37="","0",YEAR('F1'!AP37))</f>
        <v>0</v>
      </c>
      <c r="E139" s="1121">
        <f t="shared" ref="E139:P139" si="42">+D139+1</f>
        <v>1</v>
      </c>
      <c r="F139" s="1121">
        <f t="shared" si="42"/>
        <v>2</v>
      </c>
      <c r="G139" s="1121">
        <f t="shared" si="42"/>
        <v>3</v>
      </c>
      <c r="H139" s="1121">
        <f t="shared" si="42"/>
        <v>4</v>
      </c>
      <c r="I139" s="1121">
        <f t="shared" si="42"/>
        <v>5</v>
      </c>
      <c r="J139" s="1121">
        <f t="shared" si="42"/>
        <v>6</v>
      </c>
      <c r="K139" s="1121">
        <f t="shared" si="42"/>
        <v>7</v>
      </c>
      <c r="L139" s="1121">
        <f t="shared" si="42"/>
        <v>8</v>
      </c>
      <c r="M139" s="1121">
        <f t="shared" si="42"/>
        <v>9</v>
      </c>
      <c r="N139" s="1121">
        <f t="shared" si="42"/>
        <v>10</v>
      </c>
      <c r="O139" s="1121">
        <f t="shared" si="42"/>
        <v>11</v>
      </c>
      <c r="P139" s="1121">
        <f t="shared" si="42"/>
        <v>12</v>
      </c>
      <c r="Q139" s="1377"/>
      <c r="R139" s="1375"/>
    </row>
    <row r="140" spans="2:18" s="1370" customFormat="1">
      <c r="B140" s="1374"/>
      <c r="C140" s="1464"/>
      <c r="D140" s="1465"/>
      <c r="E140" s="1465"/>
      <c r="F140" s="1465"/>
      <c r="G140" s="1465"/>
      <c r="H140" s="1465"/>
      <c r="I140" s="1465"/>
      <c r="J140" s="1465"/>
      <c r="K140" s="1465"/>
      <c r="L140" s="1465"/>
      <c r="M140" s="1465"/>
      <c r="N140" s="1419"/>
      <c r="O140" s="1419"/>
      <c r="P140" s="1419"/>
      <c r="Q140" s="1377"/>
      <c r="R140" s="1375"/>
    </row>
    <row r="141" spans="2:18" s="1370" customFormat="1">
      <c r="B141" s="1374"/>
      <c r="C141" s="1697" t="s">
        <v>391</v>
      </c>
      <c r="D141" s="1698">
        <f>D73+D74+D87</f>
        <v>0</v>
      </c>
      <c r="E141" s="1698">
        <f t="shared" ref="E141:P141" si="43">E73+E74+E87</f>
        <v>0</v>
      </c>
      <c r="F141" s="1698">
        <f t="shared" si="43"/>
        <v>0</v>
      </c>
      <c r="G141" s="1698">
        <f t="shared" si="43"/>
        <v>0</v>
      </c>
      <c r="H141" s="1698">
        <f t="shared" si="43"/>
        <v>0</v>
      </c>
      <c r="I141" s="1698">
        <f t="shared" si="43"/>
        <v>0</v>
      </c>
      <c r="J141" s="1698">
        <f t="shared" si="43"/>
        <v>0</v>
      </c>
      <c r="K141" s="1698">
        <f t="shared" si="43"/>
        <v>0</v>
      </c>
      <c r="L141" s="1698">
        <f t="shared" si="43"/>
        <v>0</v>
      </c>
      <c r="M141" s="1698">
        <f t="shared" si="43"/>
        <v>0</v>
      </c>
      <c r="N141" s="1698">
        <f t="shared" si="43"/>
        <v>0</v>
      </c>
      <c r="O141" s="1698">
        <f t="shared" si="43"/>
        <v>0</v>
      </c>
      <c r="P141" s="1698">
        <f t="shared" si="43"/>
        <v>0</v>
      </c>
      <c r="Q141" s="1377"/>
      <c r="R141" s="1375"/>
    </row>
    <row r="142" spans="2:18" s="1370" customFormat="1">
      <c r="B142" s="1374"/>
      <c r="C142" s="941" t="s">
        <v>569</v>
      </c>
      <c r="D142" s="1699"/>
      <c r="E142" s="1700"/>
      <c r="F142" s="1700"/>
      <c r="G142" s="1700"/>
      <c r="H142" s="1700"/>
      <c r="I142" s="1700"/>
      <c r="J142" s="1700"/>
      <c r="K142" s="1700"/>
      <c r="L142" s="1700"/>
      <c r="M142" s="1700"/>
      <c r="N142" s="1700"/>
      <c r="O142" s="1700"/>
      <c r="P142" s="1701"/>
      <c r="Q142" s="1377"/>
      <c r="R142" s="1375"/>
    </row>
    <row r="143" spans="2:18" s="1370" customFormat="1">
      <c r="B143" s="1374"/>
      <c r="C143" s="1323"/>
      <c r="D143" s="1323"/>
      <c r="E143" s="1323"/>
      <c r="F143" s="1323"/>
      <c r="G143" s="1323"/>
      <c r="H143" s="1323"/>
      <c r="I143" s="1323"/>
      <c r="J143" s="1323"/>
      <c r="K143" s="1323"/>
      <c r="L143" s="1323"/>
      <c r="M143" s="1323"/>
      <c r="N143" s="1323"/>
      <c r="O143" s="1323"/>
      <c r="P143" s="1323"/>
      <c r="Q143" s="1377"/>
      <c r="R143" s="1375"/>
    </row>
    <row r="144" spans="2:18" s="1370" customFormat="1">
      <c r="B144" s="1374"/>
      <c r="C144" s="1422" t="s">
        <v>392</v>
      </c>
      <c r="D144" s="1403">
        <f>D141+D142</f>
        <v>0</v>
      </c>
      <c r="E144" s="1404">
        <f t="shared" ref="E144:P144" si="44">E141+E142</f>
        <v>0</v>
      </c>
      <c r="F144" s="1404">
        <f t="shared" si="44"/>
        <v>0</v>
      </c>
      <c r="G144" s="1404">
        <f t="shared" si="44"/>
        <v>0</v>
      </c>
      <c r="H144" s="1404">
        <f t="shared" si="44"/>
        <v>0</v>
      </c>
      <c r="I144" s="1404">
        <f t="shared" si="44"/>
        <v>0</v>
      </c>
      <c r="J144" s="1404">
        <f t="shared" si="44"/>
        <v>0</v>
      </c>
      <c r="K144" s="1404">
        <f t="shared" si="44"/>
        <v>0</v>
      </c>
      <c r="L144" s="1404">
        <f t="shared" si="44"/>
        <v>0</v>
      </c>
      <c r="M144" s="1404">
        <f t="shared" si="44"/>
        <v>0</v>
      </c>
      <c r="N144" s="1404">
        <f t="shared" si="44"/>
        <v>0</v>
      </c>
      <c r="O144" s="1404">
        <f t="shared" si="44"/>
        <v>0</v>
      </c>
      <c r="P144" s="1702">
        <f t="shared" si="44"/>
        <v>0</v>
      </c>
      <c r="Q144" s="1377"/>
      <c r="R144" s="1375"/>
    </row>
    <row r="145" spans="2:18" s="1370" customFormat="1">
      <c r="B145" s="1374"/>
      <c r="C145" s="1703"/>
      <c r="D145" s="1413">
        <f t="shared" ref="D145:P145" si="45">SUM(D141:D144)</f>
        <v>0</v>
      </c>
      <c r="E145" s="1413">
        <f t="shared" si="45"/>
        <v>0</v>
      </c>
      <c r="F145" s="1413">
        <f t="shared" si="45"/>
        <v>0</v>
      </c>
      <c r="G145" s="1413">
        <f t="shared" si="45"/>
        <v>0</v>
      </c>
      <c r="H145" s="1413">
        <f t="shared" si="45"/>
        <v>0</v>
      </c>
      <c r="I145" s="1413">
        <f t="shared" si="45"/>
        <v>0</v>
      </c>
      <c r="J145" s="1413">
        <f t="shared" si="45"/>
        <v>0</v>
      </c>
      <c r="K145" s="1413">
        <f t="shared" si="45"/>
        <v>0</v>
      </c>
      <c r="L145" s="1413">
        <f t="shared" si="45"/>
        <v>0</v>
      </c>
      <c r="M145" s="1413">
        <f t="shared" si="45"/>
        <v>0</v>
      </c>
      <c r="N145" s="1413">
        <f t="shared" si="45"/>
        <v>0</v>
      </c>
      <c r="O145" s="1413">
        <f t="shared" si="45"/>
        <v>0</v>
      </c>
      <c r="P145" s="1413">
        <f t="shared" si="45"/>
        <v>0</v>
      </c>
      <c r="Q145" s="1377"/>
      <c r="R145" s="1375"/>
    </row>
    <row r="146" spans="2:18" s="1370" customFormat="1">
      <c r="B146" s="1374"/>
      <c r="C146" s="1313" t="s">
        <v>393</v>
      </c>
      <c r="D146" s="1704">
        <f>-(D78+D79+D80+D81+D82+D83+D84+D86+D90)</f>
        <v>0</v>
      </c>
      <c r="E146" s="1705">
        <f t="shared" ref="E146:P146" si="46">-(E78+E79+E80+E81+E82+E83+E84+E86+E90)</f>
        <v>0</v>
      </c>
      <c r="F146" s="1705">
        <f t="shared" si="46"/>
        <v>0</v>
      </c>
      <c r="G146" s="1705">
        <f t="shared" si="46"/>
        <v>0</v>
      </c>
      <c r="H146" s="1705">
        <f t="shared" si="46"/>
        <v>0</v>
      </c>
      <c r="I146" s="1705">
        <f t="shared" si="46"/>
        <v>0</v>
      </c>
      <c r="J146" s="1705">
        <f t="shared" si="46"/>
        <v>0</v>
      </c>
      <c r="K146" s="1705">
        <f t="shared" si="46"/>
        <v>0</v>
      </c>
      <c r="L146" s="1705">
        <f t="shared" si="46"/>
        <v>0</v>
      </c>
      <c r="M146" s="1705">
        <f t="shared" si="46"/>
        <v>0</v>
      </c>
      <c r="N146" s="1705">
        <f t="shared" si="46"/>
        <v>0</v>
      </c>
      <c r="O146" s="1705">
        <f t="shared" si="46"/>
        <v>0</v>
      </c>
      <c r="P146" s="1706">
        <f t="shared" si="46"/>
        <v>0</v>
      </c>
      <c r="Q146" s="1377"/>
      <c r="R146" s="1375"/>
    </row>
    <row r="147" spans="2:18" s="1370" customFormat="1">
      <c r="B147" s="1374"/>
      <c r="C147" s="1342" t="s">
        <v>568</v>
      </c>
      <c r="D147" s="1430">
        <f>-D20</f>
        <v>0</v>
      </c>
      <c r="E147" s="1431">
        <f>-E20</f>
        <v>0</v>
      </c>
      <c r="F147" s="1431">
        <f t="shared" ref="F147:P147" si="47">-F20</f>
        <v>0</v>
      </c>
      <c r="G147" s="1431">
        <f t="shared" si="47"/>
        <v>0</v>
      </c>
      <c r="H147" s="1431">
        <f t="shared" si="47"/>
        <v>0</v>
      </c>
      <c r="I147" s="1431">
        <f t="shared" si="47"/>
        <v>0</v>
      </c>
      <c r="J147" s="1431">
        <f t="shared" si="47"/>
        <v>0</v>
      </c>
      <c r="K147" s="1431">
        <f t="shared" si="47"/>
        <v>0</v>
      </c>
      <c r="L147" s="1431">
        <f t="shared" si="47"/>
        <v>0</v>
      </c>
      <c r="M147" s="1431">
        <f t="shared" si="47"/>
        <v>0</v>
      </c>
      <c r="N147" s="1431">
        <f t="shared" si="47"/>
        <v>0</v>
      </c>
      <c r="O147" s="1431">
        <f t="shared" si="47"/>
        <v>0</v>
      </c>
      <c r="P147" s="1718">
        <f t="shared" si="47"/>
        <v>0</v>
      </c>
      <c r="Q147" s="1719"/>
      <c r="R147" s="1375"/>
    </row>
    <row r="148" spans="2:18" s="1370" customFormat="1">
      <c r="B148" s="1374"/>
      <c r="C148" s="1465"/>
      <c r="D148" s="1465"/>
      <c r="E148" s="1465"/>
      <c r="F148" s="1465"/>
      <c r="G148" s="1465"/>
      <c r="H148" s="1465"/>
      <c r="I148" s="1465"/>
      <c r="J148" s="1465"/>
      <c r="K148" s="1465"/>
      <c r="L148" s="1465"/>
      <c r="M148" s="1465"/>
      <c r="N148" s="1465"/>
      <c r="O148" s="1465"/>
      <c r="P148" s="1465"/>
      <c r="Q148" s="1377"/>
      <c r="R148" s="1375"/>
    </row>
    <row r="149" spans="2:18" s="1370" customFormat="1">
      <c r="B149" s="1374"/>
      <c r="C149" s="1422" t="s">
        <v>394</v>
      </c>
      <c r="D149" s="1398">
        <f>D146+D147</f>
        <v>0</v>
      </c>
      <c r="E149" s="1398">
        <f t="shared" ref="E149:P149" si="48">E146+E147</f>
        <v>0</v>
      </c>
      <c r="F149" s="1398">
        <f t="shared" si="48"/>
        <v>0</v>
      </c>
      <c r="G149" s="1398">
        <f t="shared" si="48"/>
        <v>0</v>
      </c>
      <c r="H149" s="1398">
        <f t="shared" si="48"/>
        <v>0</v>
      </c>
      <c r="I149" s="1398">
        <f t="shared" si="48"/>
        <v>0</v>
      </c>
      <c r="J149" s="1398">
        <f t="shared" si="48"/>
        <v>0</v>
      </c>
      <c r="K149" s="1398">
        <f t="shared" si="48"/>
        <v>0</v>
      </c>
      <c r="L149" s="1398">
        <f t="shared" si="48"/>
        <v>0</v>
      </c>
      <c r="M149" s="1398">
        <f t="shared" si="48"/>
        <v>0</v>
      </c>
      <c r="N149" s="1398">
        <f t="shared" si="48"/>
        <v>0</v>
      </c>
      <c r="O149" s="1398">
        <f t="shared" si="48"/>
        <v>0</v>
      </c>
      <c r="P149" s="1409">
        <f t="shared" si="48"/>
        <v>0</v>
      </c>
      <c r="Q149" s="1377"/>
      <c r="R149" s="1375"/>
    </row>
    <row r="150" spans="2:18" s="1370" customFormat="1">
      <c r="B150" s="1374"/>
      <c r="C150" s="1452"/>
      <c r="E150" s="1462"/>
      <c r="F150" s="1462"/>
      <c r="G150" s="1462"/>
      <c r="H150" s="1462"/>
      <c r="I150" s="1462"/>
      <c r="J150" s="1462"/>
      <c r="K150" s="1462"/>
      <c r="L150" s="1462"/>
      <c r="M150" s="1462"/>
      <c r="N150" s="1462"/>
      <c r="O150" s="1462"/>
      <c r="P150" s="1462"/>
      <c r="Q150" s="1377"/>
      <c r="R150" s="1375"/>
    </row>
    <row r="151" spans="2:18" s="1370" customFormat="1">
      <c r="B151" s="1374"/>
      <c r="C151" s="1122" t="s">
        <v>570</v>
      </c>
      <c r="D151" s="1403">
        <f>D144+D149</f>
        <v>0</v>
      </c>
      <c r="E151" s="1404">
        <f t="shared" ref="E151:P151" si="49">E144+E149</f>
        <v>0</v>
      </c>
      <c r="F151" s="1404">
        <f t="shared" si="49"/>
        <v>0</v>
      </c>
      <c r="G151" s="1404">
        <f t="shared" si="49"/>
        <v>0</v>
      </c>
      <c r="H151" s="1404">
        <f t="shared" si="49"/>
        <v>0</v>
      </c>
      <c r="I151" s="1404">
        <f t="shared" si="49"/>
        <v>0</v>
      </c>
      <c r="J151" s="1404">
        <f t="shared" si="49"/>
        <v>0</v>
      </c>
      <c r="K151" s="1404">
        <f t="shared" si="49"/>
        <v>0</v>
      </c>
      <c r="L151" s="1404">
        <f t="shared" si="49"/>
        <v>0</v>
      </c>
      <c r="M151" s="1404">
        <f t="shared" si="49"/>
        <v>0</v>
      </c>
      <c r="N151" s="1404">
        <f t="shared" si="49"/>
        <v>0</v>
      </c>
      <c r="O151" s="1404">
        <f t="shared" si="49"/>
        <v>0</v>
      </c>
      <c r="P151" s="1702">
        <f t="shared" si="49"/>
        <v>0</v>
      </c>
      <c r="Q151" s="1377"/>
      <c r="R151" s="1375"/>
    </row>
    <row r="152" spans="2:18" s="1370" customFormat="1">
      <c r="B152" s="1374"/>
      <c r="C152" s="1452"/>
      <c r="D152" s="1377"/>
      <c r="E152" s="1377"/>
      <c r="F152" s="1377"/>
      <c r="G152" s="1377"/>
      <c r="H152" s="1377"/>
      <c r="I152" s="1377"/>
      <c r="J152" s="1377"/>
      <c r="K152" s="1377"/>
      <c r="L152" s="1377"/>
      <c r="M152" s="1377"/>
      <c r="N152" s="1377"/>
      <c r="O152" s="1377"/>
      <c r="P152" s="1377"/>
      <c r="Q152" s="1377"/>
      <c r="R152" s="1375"/>
    </row>
    <row r="153" spans="2:18" s="1370" customFormat="1">
      <c r="B153" s="1374"/>
      <c r="C153" s="1122" t="s">
        <v>1851</v>
      </c>
      <c r="D153" s="1403">
        <f>D144+D149+D56+D57+D58-D127</f>
        <v>0</v>
      </c>
      <c r="E153" s="1404">
        <f t="shared" ref="E153:P153" si="50">E144+E149+E56+E57+E58-E127</f>
        <v>0</v>
      </c>
      <c r="F153" s="1404">
        <f t="shared" si="50"/>
        <v>0</v>
      </c>
      <c r="G153" s="1404">
        <f t="shared" si="50"/>
        <v>0</v>
      </c>
      <c r="H153" s="1404">
        <f t="shared" si="50"/>
        <v>0</v>
      </c>
      <c r="I153" s="1404">
        <f t="shared" si="50"/>
        <v>0</v>
      </c>
      <c r="J153" s="1404">
        <f t="shared" si="50"/>
        <v>0</v>
      </c>
      <c r="K153" s="1404">
        <f t="shared" si="50"/>
        <v>0</v>
      </c>
      <c r="L153" s="1404">
        <f t="shared" si="50"/>
        <v>0</v>
      </c>
      <c r="M153" s="1404">
        <f t="shared" si="50"/>
        <v>0</v>
      </c>
      <c r="N153" s="1404">
        <f t="shared" si="50"/>
        <v>0</v>
      </c>
      <c r="O153" s="1404">
        <f t="shared" si="50"/>
        <v>0</v>
      </c>
      <c r="P153" s="1707">
        <f t="shared" si="50"/>
        <v>0</v>
      </c>
      <c r="Q153" s="1377"/>
      <c r="R153" s="1375"/>
    </row>
    <row r="154" spans="2:18" s="1370" customFormat="1">
      <c r="B154" s="1374"/>
      <c r="C154" s="1377"/>
      <c r="D154" s="1377"/>
      <c r="E154" s="1377"/>
      <c r="F154" s="1377"/>
      <c r="G154" s="1377"/>
      <c r="H154" s="1377"/>
      <c r="I154" s="1377"/>
      <c r="J154" s="1377"/>
      <c r="K154" s="1377"/>
      <c r="L154" s="1377"/>
      <c r="M154" s="1377"/>
      <c r="N154" s="1377"/>
      <c r="O154" s="1377"/>
      <c r="P154" s="1377"/>
      <c r="Q154" s="1377"/>
      <c r="R154" s="1375"/>
    </row>
    <row r="155" spans="2:18" s="1370" customFormat="1">
      <c r="B155" s="1374"/>
      <c r="C155" s="1377"/>
      <c r="D155" s="1377"/>
      <c r="E155" s="1329"/>
      <c r="F155" s="1329"/>
      <c r="G155" s="1329"/>
      <c r="K155" s="1377"/>
      <c r="L155" s="1377"/>
      <c r="M155" s="1377"/>
      <c r="N155" s="1377"/>
      <c r="O155" s="1377"/>
      <c r="P155" s="1377"/>
      <c r="Q155" s="1377"/>
      <c r="R155" s="1375"/>
    </row>
    <row r="156" spans="2:18" s="1370" customFormat="1" ht="45.75" customHeight="1">
      <c r="B156" s="1374"/>
      <c r="C156" s="1377"/>
      <c r="D156" s="1377"/>
      <c r="E156" s="1329"/>
      <c r="G156" s="1329"/>
      <c r="H156" s="2155" t="s">
        <v>1853</v>
      </c>
      <c r="I156" s="1708" t="s">
        <v>395</v>
      </c>
      <c r="J156" s="1708" t="s">
        <v>396</v>
      </c>
      <c r="K156" s="1377"/>
      <c r="L156" s="1377"/>
      <c r="M156" s="1377"/>
      <c r="N156" s="1377"/>
      <c r="O156" s="1377"/>
      <c r="P156" s="1377"/>
      <c r="Q156" s="1377"/>
      <c r="R156" s="1375"/>
    </row>
    <row r="157" spans="2:18" s="1370" customFormat="1">
      <c r="B157" s="1374"/>
      <c r="C157" s="1377"/>
      <c r="D157" s="1377"/>
      <c r="E157" s="1341"/>
      <c r="F157" s="1338" t="s">
        <v>1852</v>
      </c>
      <c r="G157" s="1334"/>
      <c r="H157" s="2155"/>
      <c r="I157" s="1558"/>
      <c r="J157" s="1558"/>
      <c r="K157" s="1377"/>
      <c r="L157" s="1377"/>
      <c r="M157" s="1377"/>
      <c r="N157" s="1377"/>
      <c r="O157" s="1377"/>
      <c r="P157" s="1377"/>
      <c r="Q157" s="1377"/>
      <c r="R157" s="1375"/>
    </row>
    <row r="158" spans="2:18" s="1370" customFormat="1">
      <c r="B158" s="1374"/>
      <c r="C158" s="1377"/>
      <c r="D158" s="1377"/>
      <c r="E158" s="1338" t="s">
        <v>1854</v>
      </c>
      <c r="F158" s="1335" t="e">
        <f>+IRR(D151:P151)</f>
        <v>#NUM!</v>
      </c>
      <c r="G158" s="1334"/>
      <c r="H158" s="1337" t="s">
        <v>1854</v>
      </c>
      <c r="I158" s="1709"/>
      <c r="J158" s="1339">
        <f>+$D151+NPV(J157,$E151:$P151)</f>
        <v>0</v>
      </c>
      <c r="K158" s="1377"/>
      <c r="L158" s="1377"/>
      <c r="M158" s="1377"/>
      <c r="N158" s="1377"/>
      <c r="O158" s="1377"/>
      <c r="P158" s="1377"/>
      <c r="Q158" s="1377"/>
      <c r="R158" s="1375"/>
    </row>
    <row r="159" spans="2:18" s="1370" customFormat="1">
      <c r="B159" s="1374"/>
      <c r="C159" s="1322"/>
      <c r="D159" s="1419"/>
      <c r="E159" s="1338" t="s">
        <v>1855</v>
      </c>
      <c r="F159" s="1710" t="e">
        <f>IRR(D153:P153)</f>
        <v>#NUM!</v>
      </c>
      <c r="G159" s="1419"/>
      <c r="H159" s="1337" t="s">
        <v>1855</v>
      </c>
      <c r="I159" s="1710">
        <f>+$D$151+NPV(I157,$E$151:$P$151)</f>
        <v>0</v>
      </c>
      <c r="J159" s="1711"/>
      <c r="K159" s="1419"/>
      <c r="L159" s="1419"/>
      <c r="M159" s="1419"/>
      <c r="N159" s="1419"/>
      <c r="O159" s="1419"/>
      <c r="P159" s="1419"/>
      <c r="Q159" s="1377"/>
      <c r="R159" s="1375"/>
    </row>
    <row r="160" spans="2:18" s="1370" customFormat="1">
      <c r="B160" s="1374"/>
      <c r="C160" s="1322"/>
      <c r="D160" s="1419"/>
      <c r="E160" s="1419"/>
      <c r="F160" s="1419"/>
      <c r="G160" s="1419"/>
      <c r="H160" s="1419"/>
      <c r="I160" s="1419"/>
      <c r="J160" s="1419"/>
      <c r="K160" s="1419"/>
      <c r="L160" s="1419"/>
      <c r="M160" s="1419"/>
      <c r="N160" s="1419"/>
      <c r="O160" s="1419"/>
      <c r="P160" s="1419"/>
      <c r="Q160" s="1377"/>
      <c r="R160" s="1375"/>
    </row>
    <row r="161" spans="1:18" s="1370" customFormat="1">
      <c r="B161" s="1374"/>
      <c r="C161" s="1322"/>
      <c r="D161" s="1419"/>
      <c r="E161" s="1419"/>
      <c r="F161" s="1419"/>
      <c r="G161" s="1419"/>
      <c r="H161" s="1419"/>
      <c r="I161" s="1419"/>
      <c r="J161" s="1419"/>
      <c r="K161" s="1419"/>
      <c r="L161" s="1419"/>
      <c r="M161" s="1419"/>
      <c r="N161" s="1419"/>
      <c r="O161" s="1419"/>
      <c r="P161" s="1419"/>
      <c r="Q161" s="1377"/>
      <c r="R161" s="1375"/>
    </row>
    <row r="162" spans="1:18" s="1370" customFormat="1">
      <c r="B162" s="1374"/>
      <c r="C162" s="1322"/>
      <c r="D162" s="1419"/>
      <c r="E162" s="1419"/>
      <c r="F162" s="1419"/>
      <c r="G162" s="1419"/>
      <c r="H162" s="1419"/>
      <c r="I162" s="1419"/>
      <c r="J162" s="1419"/>
      <c r="K162" s="1419"/>
      <c r="L162" s="1419"/>
      <c r="M162" s="1419"/>
      <c r="N162" s="1419"/>
      <c r="O162" s="1419"/>
      <c r="P162" s="1419"/>
      <c r="Q162" s="1377"/>
      <c r="R162" s="1375"/>
    </row>
    <row r="163" spans="1:18" s="1370" customFormat="1" ht="18">
      <c r="B163" s="1374"/>
      <c r="C163" s="1340" t="s">
        <v>397</v>
      </c>
      <c r="D163" s="1419"/>
      <c r="E163" s="1419"/>
      <c r="F163" s="1419"/>
      <c r="G163" s="1419"/>
      <c r="H163" s="1419"/>
      <c r="I163" s="1419"/>
      <c r="J163" s="1419"/>
      <c r="K163" s="1419"/>
      <c r="L163" s="1419"/>
      <c r="M163" s="1419"/>
      <c r="N163" s="1419"/>
      <c r="O163" s="1419"/>
      <c r="P163" s="1419"/>
      <c r="Q163" s="1377"/>
      <c r="R163" s="1375"/>
    </row>
    <row r="164" spans="1:18" s="1370" customFormat="1" ht="18">
      <c r="B164" s="1374"/>
      <c r="C164" s="1450"/>
      <c r="D164" s="1419"/>
      <c r="E164" s="1419"/>
      <c r="F164" s="1419"/>
      <c r="G164" s="1419"/>
      <c r="H164" s="1419"/>
      <c r="I164" s="1419"/>
      <c r="J164" s="1419"/>
      <c r="K164" s="1419"/>
      <c r="L164" s="1419"/>
      <c r="M164" s="1419"/>
      <c r="N164" s="1419"/>
      <c r="O164" s="1419"/>
      <c r="P164" s="1419"/>
      <c r="Q164" s="1377"/>
      <c r="R164" s="1375"/>
    </row>
    <row r="165" spans="1:18" s="1370" customFormat="1">
      <c r="B165" s="1374"/>
      <c r="C165" s="1119"/>
      <c r="D165" s="1382" t="str">
        <f>IF('F1'!AP37="","0",YEAR('F1'!AP37))</f>
        <v>0</v>
      </c>
      <c r="E165" s="1121">
        <f t="shared" ref="E165:P165" si="51">+D165+1</f>
        <v>1</v>
      </c>
      <c r="F165" s="1121">
        <f t="shared" si="51"/>
        <v>2</v>
      </c>
      <c r="G165" s="1121">
        <f t="shared" si="51"/>
        <v>3</v>
      </c>
      <c r="H165" s="1121">
        <f t="shared" si="51"/>
        <v>4</v>
      </c>
      <c r="I165" s="1121">
        <f t="shared" si="51"/>
        <v>5</v>
      </c>
      <c r="J165" s="1121">
        <f t="shared" si="51"/>
        <v>6</v>
      </c>
      <c r="K165" s="1121">
        <f t="shared" si="51"/>
        <v>7</v>
      </c>
      <c r="L165" s="1121">
        <f t="shared" si="51"/>
        <v>8</v>
      </c>
      <c r="M165" s="1121">
        <f t="shared" si="51"/>
        <v>9</v>
      </c>
      <c r="N165" s="1121">
        <f t="shared" si="51"/>
        <v>10</v>
      </c>
      <c r="O165" s="1121">
        <f t="shared" si="51"/>
        <v>11</v>
      </c>
      <c r="P165" s="1121">
        <f t="shared" si="51"/>
        <v>12</v>
      </c>
      <c r="Q165" s="1377"/>
      <c r="R165" s="1375"/>
    </row>
    <row r="166" spans="1:18" s="1370" customFormat="1">
      <c r="B166" s="1374"/>
      <c r="C166" s="1464"/>
      <c r="D166" s="1465"/>
      <c r="E166" s="1465"/>
      <c r="F166" s="1465"/>
      <c r="G166" s="1465"/>
      <c r="H166" s="1465"/>
      <c r="I166" s="1465"/>
      <c r="J166" s="1465"/>
      <c r="K166" s="1465"/>
      <c r="L166" s="1465"/>
      <c r="M166" s="1465"/>
      <c r="N166" s="1419"/>
      <c r="O166" s="1419"/>
      <c r="P166" s="1419"/>
      <c r="Q166" s="1377"/>
      <c r="R166" s="1375"/>
    </row>
    <row r="167" spans="1:18" s="1370" customFormat="1">
      <c r="B167" s="1374"/>
      <c r="C167" s="1466" t="s">
        <v>4190</v>
      </c>
      <c r="D167" s="1426">
        <f t="shared" ref="D167:P167" si="52">D93</f>
        <v>0</v>
      </c>
      <c r="E167" s="1459">
        <f t="shared" si="52"/>
        <v>0</v>
      </c>
      <c r="F167" s="1459">
        <f t="shared" si="52"/>
        <v>0</v>
      </c>
      <c r="G167" s="1459">
        <f t="shared" si="52"/>
        <v>0</v>
      </c>
      <c r="H167" s="1459">
        <f t="shared" si="52"/>
        <v>0</v>
      </c>
      <c r="I167" s="1459">
        <f t="shared" si="52"/>
        <v>0</v>
      </c>
      <c r="J167" s="1459">
        <f t="shared" si="52"/>
        <v>0</v>
      </c>
      <c r="K167" s="1459">
        <f t="shared" si="52"/>
        <v>0</v>
      </c>
      <c r="L167" s="1459">
        <f t="shared" si="52"/>
        <v>0</v>
      </c>
      <c r="M167" s="1459">
        <f t="shared" si="52"/>
        <v>0</v>
      </c>
      <c r="N167" s="1459">
        <f t="shared" si="52"/>
        <v>0</v>
      </c>
      <c r="O167" s="1459">
        <f t="shared" si="52"/>
        <v>0</v>
      </c>
      <c r="P167" s="1454">
        <f t="shared" si="52"/>
        <v>0</v>
      </c>
      <c r="Q167" s="1377"/>
      <c r="R167" s="1375"/>
    </row>
    <row r="168" spans="1:18" s="1370" customFormat="1">
      <c r="B168" s="1374"/>
      <c r="C168" s="939" t="s">
        <v>1371</v>
      </c>
      <c r="D168" s="1433">
        <f t="shared" ref="D168:P168" si="53">D94</f>
        <v>0</v>
      </c>
      <c r="E168" s="1461">
        <f t="shared" si="53"/>
        <v>0</v>
      </c>
      <c r="F168" s="1461">
        <f t="shared" si="53"/>
        <v>0</v>
      </c>
      <c r="G168" s="1461">
        <f t="shared" si="53"/>
        <v>0</v>
      </c>
      <c r="H168" s="1461">
        <f t="shared" si="53"/>
        <v>0</v>
      </c>
      <c r="I168" s="1461">
        <f t="shared" si="53"/>
        <v>0</v>
      </c>
      <c r="J168" s="1461">
        <f t="shared" si="53"/>
        <v>0</v>
      </c>
      <c r="K168" s="1461">
        <f t="shared" si="53"/>
        <v>0</v>
      </c>
      <c r="L168" s="1461">
        <f t="shared" si="53"/>
        <v>0</v>
      </c>
      <c r="M168" s="1461">
        <f t="shared" si="53"/>
        <v>0</v>
      </c>
      <c r="N168" s="1461">
        <f t="shared" si="53"/>
        <v>0</v>
      </c>
      <c r="O168" s="1461">
        <f t="shared" si="53"/>
        <v>0</v>
      </c>
      <c r="P168" s="1456">
        <f t="shared" si="53"/>
        <v>0</v>
      </c>
      <c r="Q168" s="1377"/>
      <c r="R168" s="1375"/>
    </row>
    <row r="169" spans="1:18" s="1370" customFormat="1">
      <c r="B169" s="1374"/>
      <c r="C169" s="1392" t="s">
        <v>1372</v>
      </c>
      <c r="D169" s="1433">
        <f t="shared" ref="D169:P169" si="54">D95</f>
        <v>0</v>
      </c>
      <c r="E169" s="1461">
        <f t="shared" si="54"/>
        <v>0</v>
      </c>
      <c r="F169" s="1461">
        <f t="shared" si="54"/>
        <v>0</v>
      </c>
      <c r="G169" s="1461">
        <f t="shared" si="54"/>
        <v>0</v>
      </c>
      <c r="H169" s="1461">
        <f t="shared" si="54"/>
        <v>0</v>
      </c>
      <c r="I169" s="1461">
        <f t="shared" si="54"/>
        <v>0</v>
      </c>
      <c r="J169" s="1461">
        <f t="shared" si="54"/>
        <v>0</v>
      </c>
      <c r="K169" s="1461">
        <f t="shared" si="54"/>
        <v>0</v>
      </c>
      <c r="L169" s="1461">
        <f t="shared" si="54"/>
        <v>0</v>
      </c>
      <c r="M169" s="1461">
        <f t="shared" si="54"/>
        <v>0</v>
      </c>
      <c r="N169" s="1461">
        <f t="shared" si="54"/>
        <v>0</v>
      </c>
      <c r="O169" s="1461">
        <f t="shared" si="54"/>
        <v>0</v>
      </c>
      <c r="P169" s="1456">
        <f t="shared" si="54"/>
        <v>0</v>
      </c>
      <c r="Q169" s="1377"/>
      <c r="R169" s="1375"/>
    </row>
    <row r="170" spans="1:18" s="1370" customFormat="1">
      <c r="B170" s="1374"/>
      <c r="C170" s="1397" t="s">
        <v>4191</v>
      </c>
      <c r="D170" s="1433">
        <f t="shared" ref="D170:P170" si="55">SUM(D167:D169)</f>
        <v>0</v>
      </c>
      <c r="E170" s="1461">
        <f t="shared" si="55"/>
        <v>0</v>
      </c>
      <c r="F170" s="1461">
        <f t="shared" si="55"/>
        <v>0</v>
      </c>
      <c r="G170" s="1461">
        <f t="shared" si="55"/>
        <v>0</v>
      </c>
      <c r="H170" s="1461">
        <f t="shared" si="55"/>
        <v>0</v>
      </c>
      <c r="I170" s="1461">
        <f t="shared" si="55"/>
        <v>0</v>
      </c>
      <c r="J170" s="1461">
        <f t="shared" si="55"/>
        <v>0</v>
      </c>
      <c r="K170" s="1461">
        <f t="shared" si="55"/>
        <v>0</v>
      </c>
      <c r="L170" s="1461">
        <f t="shared" si="55"/>
        <v>0</v>
      </c>
      <c r="M170" s="1461">
        <f t="shared" si="55"/>
        <v>0</v>
      </c>
      <c r="N170" s="1461">
        <f t="shared" si="55"/>
        <v>0</v>
      </c>
      <c r="O170" s="1461">
        <f t="shared" si="55"/>
        <v>0</v>
      </c>
      <c r="P170" s="1456">
        <f t="shared" si="55"/>
        <v>0</v>
      </c>
      <c r="Q170" s="1377"/>
      <c r="R170" s="1375"/>
    </row>
    <row r="171" spans="1:18">
      <c r="A171" s="1370"/>
      <c r="B171" s="1374"/>
      <c r="C171" s="936" t="s">
        <v>4193</v>
      </c>
      <c r="D171" s="1332"/>
      <c r="E171" s="1037"/>
      <c r="F171" s="1037"/>
      <c r="G171" s="1037"/>
      <c r="H171" s="1037"/>
      <c r="I171" s="1037"/>
      <c r="J171" s="1037"/>
      <c r="K171" s="1037"/>
      <c r="L171" s="1037"/>
      <c r="M171" s="1037"/>
      <c r="N171" s="1037"/>
      <c r="O171" s="1037"/>
      <c r="P171" s="1038"/>
      <c r="Q171" s="787"/>
      <c r="R171" s="750"/>
    </row>
    <row r="172" spans="1:18" s="1370" customFormat="1">
      <c r="B172" s="1374"/>
      <c r="C172" s="1397" t="s">
        <v>4192</v>
      </c>
      <c r="D172" s="1428">
        <f t="shared" ref="D172:P172" si="56">D170-D171</f>
        <v>0</v>
      </c>
      <c r="E172" s="1460">
        <f t="shared" si="56"/>
        <v>0</v>
      </c>
      <c r="F172" s="1460">
        <f t="shared" si="56"/>
        <v>0</v>
      </c>
      <c r="G172" s="1460">
        <f t="shared" si="56"/>
        <v>0</v>
      </c>
      <c r="H172" s="1460">
        <f t="shared" si="56"/>
        <v>0</v>
      </c>
      <c r="I172" s="1460">
        <f t="shared" si="56"/>
        <v>0</v>
      </c>
      <c r="J172" s="1460">
        <f t="shared" si="56"/>
        <v>0</v>
      </c>
      <c r="K172" s="1460">
        <f t="shared" si="56"/>
        <v>0</v>
      </c>
      <c r="L172" s="1460">
        <f t="shared" si="56"/>
        <v>0</v>
      </c>
      <c r="M172" s="1460">
        <f t="shared" si="56"/>
        <v>0</v>
      </c>
      <c r="N172" s="1460">
        <f t="shared" si="56"/>
        <v>0</v>
      </c>
      <c r="O172" s="1460">
        <f t="shared" si="56"/>
        <v>0</v>
      </c>
      <c r="P172" s="1457">
        <f t="shared" si="56"/>
        <v>0</v>
      </c>
      <c r="Q172" s="1377"/>
      <c r="R172" s="1375"/>
    </row>
    <row r="173" spans="1:18" s="1370" customFormat="1">
      <c r="B173" s="1374"/>
      <c r="C173" s="1443" t="s">
        <v>3093</v>
      </c>
      <c r="D173" s="1428">
        <f>SUM(D81:D85)+SUM(D94:D95)-D86</f>
        <v>0</v>
      </c>
      <c r="E173" s="1460">
        <f t="shared" ref="E173:P173" si="57">SUM(E81:E85)+SUM(E94:E95)-E86</f>
        <v>0</v>
      </c>
      <c r="F173" s="1460">
        <f t="shared" si="57"/>
        <v>0</v>
      </c>
      <c r="G173" s="1460">
        <f t="shared" si="57"/>
        <v>0</v>
      </c>
      <c r="H173" s="1460">
        <f t="shared" si="57"/>
        <v>0</v>
      </c>
      <c r="I173" s="1460">
        <f t="shared" si="57"/>
        <v>0</v>
      </c>
      <c r="J173" s="1460">
        <f t="shared" si="57"/>
        <v>0</v>
      </c>
      <c r="K173" s="1460">
        <f t="shared" si="57"/>
        <v>0</v>
      </c>
      <c r="L173" s="1460">
        <f t="shared" si="57"/>
        <v>0</v>
      </c>
      <c r="M173" s="1460">
        <f t="shared" si="57"/>
        <v>0</v>
      </c>
      <c r="N173" s="1460">
        <f t="shared" si="57"/>
        <v>0</v>
      </c>
      <c r="O173" s="1460">
        <f t="shared" si="57"/>
        <v>0</v>
      </c>
      <c r="P173" s="1457">
        <f t="shared" si="57"/>
        <v>0</v>
      </c>
      <c r="Q173" s="1377"/>
      <c r="R173" s="1375"/>
    </row>
    <row r="174" spans="1:18" s="1370" customFormat="1">
      <c r="B174" s="1374"/>
      <c r="C174" s="1345" t="s">
        <v>568</v>
      </c>
      <c r="D174" s="1428">
        <f>-D20</f>
        <v>0</v>
      </c>
      <c r="E174" s="1460">
        <f>-E20</f>
        <v>0</v>
      </c>
      <c r="F174" s="1460">
        <f t="shared" ref="F174:P174" si="58">-F20</f>
        <v>0</v>
      </c>
      <c r="G174" s="1460">
        <f t="shared" si="58"/>
        <v>0</v>
      </c>
      <c r="H174" s="1460">
        <f t="shared" si="58"/>
        <v>0</v>
      </c>
      <c r="I174" s="1460">
        <f t="shared" si="58"/>
        <v>0</v>
      </c>
      <c r="J174" s="1460">
        <f t="shared" si="58"/>
        <v>0</v>
      </c>
      <c r="K174" s="1460">
        <f t="shared" si="58"/>
        <v>0</v>
      </c>
      <c r="L174" s="1460">
        <f t="shared" si="58"/>
        <v>0</v>
      </c>
      <c r="M174" s="1460">
        <f t="shared" si="58"/>
        <v>0</v>
      </c>
      <c r="N174" s="1460">
        <f t="shared" si="58"/>
        <v>0</v>
      </c>
      <c r="O174" s="1460">
        <f t="shared" si="58"/>
        <v>0</v>
      </c>
      <c r="P174" s="1720">
        <f t="shared" si="58"/>
        <v>0</v>
      </c>
      <c r="Q174" s="1719"/>
      <c r="R174" s="1375"/>
    </row>
    <row r="175" spans="1:18">
      <c r="A175" s="1370"/>
      <c r="B175" s="1374"/>
      <c r="C175" s="1478" t="s">
        <v>569</v>
      </c>
      <c r="D175" s="1227"/>
      <c r="E175" s="1040"/>
      <c r="F175" s="1040"/>
      <c r="G175" s="1040"/>
      <c r="H175" s="1040"/>
      <c r="I175" s="1040"/>
      <c r="J175" s="1040"/>
      <c r="K175" s="1040"/>
      <c r="L175" s="1040"/>
      <c r="M175" s="1040"/>
      <c r="N175" s="1040"/>
      <c r="O175" s="1040"/>
      <c r="P175" s="1041">
        <f>Q20+Q33+SUM(D94:P95)</f>
        <v>0</v>
      </c>
      <c r="Q175" s="787"/>
      <c r="R175" s="750"/>
    </row>
    <row r="176" spans="1:18">
      <c r="A176" s="1370"/>
      <c r="B176" s="1374"/>
      <c r="C176" s="1342" t="s">
        <v>1990</v>
      </c>
      <c r="D176" s="1355"/>
      <c r="E176" s="1344"/>
      <c r="F176" s="1344"/>
      <c r="G176" s="1344"/>
      <c r="H176" s="1344"/>
      <c r="I176" s="1344"/>
      <c r="J176" s="1344"/>
      <c r="K176" s="1344"/>
      <c r="L176" s="1344"/>
      <c r="M176" s="1344"/>
      <c r="N176" s="1344"/>
      <c r="O176" s="1344"/>
      <c r="P176" s="1238"/>
      <c r="Q176" s="787"/>
      <c r="R176" s="750"/>
    </row>
    <row r="177" spans="1:50" s="1370" customFormat="1">
      <c r="B177" s="1374"/>
      <c r="C177" s="1465"/>
      <c r="D177" s="1465"/>
      <c r="E177" s="1465"/>
      <c r="F177" s="1465"/>
      <c r="G177" s="1465"/>
      <c r="H177" s="1465"/>
      <c r="I177" s="1465"/>
      <c r="J177" s="1465"/>
      <c r="K177" s="1465"/>
      <c r="L177" s="1465"/>
      <c r="M177" s="1465"/>
      <c r="N177" s="1465"/>
      <c r="O177" s="1465"/>
      <c r="P177" s="1465"/>
      <c r="Q177" s="1377"/>
      <c r="R177" s="1375"/>
    </row>
    <row r="178" spans="1:50" s="1370" customFormat="1">
      <c r="B178" s="1374"/>
      <c r="C178" s="1122" t="s">
        <v>570</v>
      </c>
      <c r="D178" s="1398">
        <f>SUM(D172:D175)</f>
        <v>0</v>
      </c>
      <c r="E178" s="1398">
        <f t="shared" ref="E178:P178" si="59">SUM(E172:E175)</f>
        <v>0</v>
      </c>
      <c r="F178" s="1398">
        <f t="shared" si="59"/>
        <v>0</v>
      </c>
      <c r="G178" s="1398">
        <f t="shared" si="59"/>
        <v>0</v>
      </c>
      <c r="H178" s="1398">
        <f t="shared" si="59"/>
        <v>0</v>
      </c>
      <c r="I178" s="1398">
        <f t="shared" si="59"/>
        <v>0</v>
      </c>
      <c r="J178" s="1398">
        <f t="shared" si="59"/>
        <v>0</v>
      </c>
      <c r="K178" s="1398">
        <f t="shared" si="59"/>
        <v>0</v>
      </c>
      <c r="L178" s="1398">
        <f t="shared" si="59"/>
        <v>0</v>
      </c>
      <c r="M178" s="1398">
        <f t="shared" si="59"/>
        <v>0</v>
      </c>
      <c r="N178" s="1398">
        <f t="shared" si="59"/>
        <v>0</v>
      </c>
      <c r="O178" s="1398">
        <f t="shared" si="59"/>
        <v>0</v>
      </c>
      <c r="P178" s="1417">
        <f t="shared" si="59"/>
        <v>0</v>
      </c>
      <c r="Q178" s="1377"/>
      <c r="R178" s="1375"/>
    </row>
    <row r="179" spans="1:50" s="1370" customFormat="1">
      <c r="B179" s="1374"/>
      <c r="C179" s="1465"/>
      <c r="D179" s="1467"/>
      <c r="E179" s="1467"/>
      <c r="F179" s="1467"/>
      <c r="G179" s="1467"/>
      <c r="H179" s="1467"/>
      <c r="I179" s="1467"/>
      <c r="J179" s="1467"/>
      <c r="K179" s="1467"/>
      <c r="L179" s="1467"/>
      <c r="M179" s="1467"/>
      <c r="N179" s="1419"/>
      <c r="O179" s="1419"/>
      <c r="P179" s="1419"/>
      <c r="Q179" s="1419"/>
      <c r="R179" s="1375"/>
    </row>
    <row r="180" spans="1:50" s="1370" customFormat="1">
      <c r="B180" s="1374"/>
      <c r="C180" s="1122" t="s">
        <v>1851</v>
      </c>
      <c r="D180" s="1398">
        <f>D178+D176+D56+D57+D58-D127</f>
        <v>0</v>
      </c>
      <c r="E180" s="1398">
        <f t="shared" ref="E180:P180" si="60">E178+E176+E56+E57+E58-E127</f>
        <v>0</v>
      </c>
      <c r="F180" s="1398">
        <f t="shared" si="60"/>
        <v>0</v>
      </c>
      <c r="G180" s="1398">
        <f t="shared" si="60"/>
        <v>0</v>
      </c>
      <c r="H180" s="1398">
        <f t="shared" si="60"/>
        <v>0</v>
      </c>
      <c r="I180" s="1398">
        <f t="shared" si="60"/>
        <v>0</v>
      </c>
      <c r="J180" s="1398">
        <f t="shared" si="60"/>
        <v>0</v>
      </c>
      <c r="K180" s="1398">
        <f t="shared" si="60"/>
        <v>0</v>
      </c>
      <c r="L180" s="1398">
        <f t="shared" si="60"/>
        <v>0</v>
      </c>
      <c r="M180" s="1398">
        <f t="shared" si="60"/>
        <v>0</v>
      </c>
      <c r="N180" s="1398">
        <f t="shared" si="60"/>
        <v>0</v>
      </c>
      <c r="O180" s="1398">
        <f t="shared" si="60"/>
        <v>0</v>
      </c>
      <c r="P180" s="1712">
        <f t="shared" si="60"/>
        <v>0</v>
      </c>
      <c r="Q180" s="1419"/>
      <c r="R180" s="1375"/>
    </row>
    <row r="181" spans="1:50" s="1370" customFormat="1">
      <c r="B181" s="1374"/>
      <c r="C181" s="1465"/>
      <c r="D181" s="1467"/>
      <c r="E181" s="1467"/>
      <c r="F181" s="1467"/>
      <c r="G181" s="1467"/>
      <c r="H181" s="1467"/>
      <c r="I181" s="1467"/>
      <c r="J181" s="1467"/>
      <c r="K181" s="1467"/>
      <c r="L181" s="1467"/>
      <c r="M181" s="1467"/>
      <c r="N181" s="1419"/>
      <c r="O181" s="1419"/>
      <c r="P181" s="1419"/>
      <c r="Q181" s="1419"/>
      <c r="R181" s="1375"/>
    </row>
    <row r="182" spans="1:50" s="1370" customFormat="1">
      <c r="B182" s="1374"/>
      <c r="C182" s="1465"/>
      <c r="D182" s="1465"/>
      <c r="E182" s="1465"/>
      <c r="F182" s="1465"/>
      <c r="G182" s="1465"/>
      <c r="J182" s="1465"/>
      <c r="K182" s="1465"/>
      <c r="L182" s="1465"/>
      <c r="M182" s="1465"/>
      <c r="N182" s="1419"/>
      <c r="O182" s="1419"/>
      <c r="P182" s="1419"/>
      <c r="Q182" s="1419"/>
      <c r="R182" s="1375"/>
    </row>
    <row r="183" spans="1:50">
      <c r="A183" s="1370"/>
      <c r="B183" s="1374"/>
      <c r="C183" s="1370"/>
      <c r="E183" s="1329"/>
      <c r="F183" s="1338" t="s">
        <v>1852</v>
      </c>
      <c r="G183" s="1465"/>
      <c r="H183" s="1477" t="s">
        <v>3274</v>
      </c>
      <c r="I183" s="1558"/>
      <c r="J183" s="1370"/>
      <c r="K183" s="1468"/>
      <c r="L183" s="1468"/>
      <c r="M183" s="1465"/>
      <c r="N183" s="1419"/>
      <c r="O183" s="1419"/>
      <c r="P183" s="1419"/>
      <c r="Q183" s="1419"/>
      <c r="R183" s="1375"/>
      <c r="S183" s="1370"/>
      <c r="T183" s="1370"/>
      <c r="U183" s="1370"/>
      <c r="V183" s="1370"/>
      <c r="W183" s="1370"/>
      <c r="X183" s="1370"/>
      <c r="Y183" s="1370"/>
      <c r="Z183" s="1370"/>
      <c r="AA183" s="1370"/>
      <c r="AB183" s="1370"/>
      <c r="AC183" s="1370"/>
      <c r="AD183" s="1370"/>
      <c r="AE183" s="1370"/>
      <c r="AF183" s="1370"/>
      <c r="AG183" s="1370"/>
      <c r="AH183" s="1370"/>
      <c r="AI183" s="1370"/>
      <c r="AJ183" s="1370"/>
      <c r="AK183" s="1370"/>
      <c r="AL183" s="1370"/>
      <c r="AM183" s="1370"/>
      <c r="AN183" s="1370"/>
      <c r="AO183" s="1370"/>
      <c r="AP183" s="1370"/>
      <c r="AQ183" s="1370"/>
      <c r="AR183" s="1370"/>
      <c r="AS183" s="1370"/>
      <c r="AT183" s="1370"/>
      <c r="AU183" s="1370"/>
      <c r="AV183" s="1370"/>
      <c r="AW183" s="1370"/>
      <c r="AX183" s="1370"/>
    </row>
    <row r="184" spans="1:50">
      <c r="A184" s="1370"/>
      <c r="B184" s="1374"/>
      <c r="C184" s="1370"/>
      <c r="E184" s="1329"/>
      <c r="F184" s="1336" t="e">
        <f>+IRR(D178:P178)</f>
        <v>#NUM!</v>
      </c>
      <c r="G184" s="1334"/>
      <c r="H184" s="1338" t="s">
        <v>1853</v>
      </c>
      <c r="I184" s="1339">
        <f>+$D178+NPV(I183,$E178:$P178)</f>
        <v>0</v>
      </c>
      <c r="K184" s="1330"/>
      <c r="L184" s="1330"/>
      <c r="M184" s="1333"/>
      <c r="N184" s="475"/>
      <c r="O184" s="475"/>
      <c r="P184" s="475"/>
      <c r="Q184" s="475"/>
      <c r="R184" s="750"/>
    </row>
    <row r="185" spans="1:50">
      <c r="A185" s="1370"/>
      <c r="B185" s="1374"/>
      <c r="C185" s="1370"/>
      <c r="E185" s="1329"/>
      <c r="F185" s="1349"/>
      <c r="G185" s="1334"/>
      <c r="H185" s="1350"/>
      <c r="I185" s="1330"/>
      <c r="K185" s="1330"/>
      <c r="L185" s="1330"/>
      <c r="M185" s="1333"/>
      <c r="N185" s="475"/>
      <c r="O185" s="475"/>
      <c r="P185" s="475"/>
      <c r="Q185" s="475"/>
      <c r="R185" s="750"/>
    </row>
    <row r="186" spans="1:50">
      <c r="A186" s="1370"/>
      <c r="B186" s="1374"/>
      <c r="C186" s="1370"/>
      <c r="E186" s="1348"/>
      <c r="F186" s="1349"/>
      <c r="G186" s="1334"/>
      <c r="H186" s="1350"/>
      <c r="I186" s="1330"/>
      <c r="K186" s="1330"/>
      <c r="L186" s="1330"/>
      <c r="M186" s="1333"/>
      <c r="N186" s="475"/>
      <c r="O186" s="475"/>
      <c r="P186" s="475"/>
      <c r="Q186" s="475"/>
      <c r="R186" s="750"/>
    </row>
    <row r="187" spans="1:50">
      <c r="A187" s="1370"/>
      <c r="B187" s="1476"/>
      <c r="C187" s="1471"/>
      <c r="D187" s="754"/>
      <c r="E187" s="754"/>
      <c r="F187" s="754"/>
      <c r="G187" s="754"/>
      <c r="H187" s="754"/>
      <c r="I187" s="754"/>
      <c r="J187" s="754"/>
      <c r="K187" s="754"/>
      <c r="L187" s="754"/>
      <c r="M187" s="754"/>
      <c r="N187" s="754"/>
      <c r="O187" s="754"/>
      <c r="P187" s="754"/>
      <c r="Q187" s="754"/>
      <c r="R187" s="755"/>
    </row>
    <row r="188" spans="1:50">
      <c r="A188" s="1370"/>
      <c r="B188" s="1451"/>
      <c r="C188" s="1451"/>
      <c r="D188" s="475"/>
      <c r="E188" s="475"/>
      <c r="F188" s="475"/>
      <c r="G188" s="475"/>
      <c r="H188" s="475"/>
      <c r="I188" s="475"/>
      <c r="J188" s="475"/>
      <c r="K188" s="475"/>
      <c r="L188" s="475"/>
      <c r="M188" s="475"/>
      <c r="N188" s="475"/>
      <c r="O188" s="475"/>
      <c r="P188" s="475"/>
      <c r="Q188" s="475"/>
      <c r="R188" s="475"/>
    </row>
    <row r="189" spans="1:50">
      <c r="A189" s="1370"/>
      <c r="B189" s="1764" t="s">
        <v>4338</v>
      </c>
      <c r="C189" s="1765"/>
      <c r="D189" s="1765"/>
      <c r="E189" s="1765"/>
      <c r="F189" s="1765"/>
      <c r="G189" s="1765"/>
      <c r="H189" s="1765"/>
      <c r="I189" s="1765"/>
      <c r="J189" s="1765"/>
      <c r="K189" s="1765"/>
      <c r="L189" s="1765"/>
      <c r="M189" s="1765"/>
      <c r="N189" s="1765"/>
      <c r="O189" s="1765"/>
      <c r="P189" s="1765"/>
      <c r="Q189" s="1765"/>
      <c r="R189" s="1766"/>
    </row>
    <row r="190" spans="1:50">
      <c r="A190" s="1370"/>
      <c r="B190" s="475"/>
      <c r="C190" s="475"/>
      <c r="D190" s="475"/>
      <c r="E190" s="475"/>
      <c r="F190" s="475"/>
      <c r="G190" s="475"/>
      <c r="H190" s="475"/>
      <c r="I190" s="475"/>
      <c r="J190" s="475"/>
      <c r="K190" s="475"/>
      <c r="L190" s="475"/>
      <c r="M190" s="475"/>
      <c r="N190" s="475"/>
      <c r="O190" s="475"/>
      <c r="P190" s="475"/>
      <c r="Q190" s="475"/>
      <c r="R190" s="943"/>
    </row>
    <row r="191" spans="1:50">
      <c r="A191" s="1370"/>
      <c r="B191" s="1758">
        <f>'F1'!$K$17</f>
        <v>0</v>
      </c>
      <c r="C191" s="1759"/>
      <c r="D191" s="1759"/>
      <c r="E191" s="1759"/>
      <c r="F191" s="1759"/>
      <c r="G191" s="1759"/>
      <c r="H191" s="1759"/>
      <c r="I191" s="1759"/>
      <c r="J191" s="1759"/>
      <c r="K191" s="1759"/>
      <c r="L191" s="1759"/>
      <c r="M191" s="943"/>
      <c r="N191" s="943"/>
      <c r="O191" s="943"/>
      <c r="P191" s="943"/>
      <c r="Q191" s="943"/>
      <c r="R191" s="905"/>
    </row>
    <row r="192" spans="1:50">
      <c r="A192" s="1370"/>
      <c r="B192" s="1451"/>
      <c r="C192" s="1451"/>
      <c r="D192" s="475"/>
      <c r="E192" s="475"/>
      <c r="F192" s="475"/>
      <c r="G192" s="475"/>
      <c r="H192" s="475"/>
      <c r="I192" s="475"/>
      <c r="J192" s="475"/>
      <c r="K192" s="475"/>
      <c r="L192" s="475"/>
      <c r="M192" s="475"/>
      <c r="N192" s="475"/>
      <c r="O192" s="475"/>
      <c r="P192" s="475"/>
      <c r="Q192" s="475"/>
    </row>
    <row r="193" spans="1:18">
      <c r="A193" s="1370"/>
      <c r="B193" s="1451"/>
      <c r="C193" s="1451"/>
      <c r="D193" s="475"/>
      <c r="E193" s="475"/>
      <c r="F193" s="475"/>
      <c r="G193" s="475"/>
      <c r="H193" s="475"/>
      <c r="I193" s="475"/>
      <c r="J193" s="475"/>
      <c r="K193" s="475"/>
      <c r="L193" s="475"/>
      <c r="M193" s="475"/>
      <c r="N193" s="475"/>
      <c r="O193" s="475"/>
      <c r="P193" s="475"/>
      <c r="Q193" s="475"/>
      <c r="R193" s="313" t="s">
        <v>2038</v>
      </c>
    </row>
    <row r="194" spans="1:18">
      <c r="A194" s="1370"/>
      <c r="B194" s="1451"/>
      <c r="C194" s="1451"/>
      <c r="D194" s="475"/>
      <c r="E194" s="475"/>
      <c r="F194" s="475"/>
      <c r="G194" s="475"/>
      <c r="H194" s="475"/>
      <c r="I194" s="475"/>
      <c r="J194" s="475"/>
      <c r="K194" s="475"/>
      <c r="L194" s="475"/>
      <c r="M194" s="475"/>
      <c r="N194" s="475"/>
      <c r="O194" s="475"/>
      <c r="P194" s="475"/>
      <c r="Q194" s="475"/>
      <c r="R194" s="475"/>
    </row>
    <row r="195" spans="1:18">
      <c r="A195" s="1370"/>
      <c r="B195" s="1451"/>
      <c r="C195" s="1451"/>
      <c r="D195" s="475"/>
      <c r="E195" s="475"/>
      <c r="F195" s="475"/>
      <c r="G195" s="475"/>
      <c r="H195" s="475"/>
      <c r="I195" s="475"/>
      <c r="J195" s="475"/>
      <c r="K195" s="475"/>
      <c r="L195" s="475"/>
      <c r="M195" s="475"/>
      <c r="N195" s="475"/>
      <c r="O195" s="475"/>
      <c r="P195" s="475"/>
      <c r="Q195" s="475"/>
      <c r="R195" s="475"/>
    </row>
    <row r="196" spans="1:18">
      <c r="A196" s="1370"/>
      <c r="B196" s="1451"/>
      <c r="C196" s="1451"/>
      <c r="D196" s="475"/>
      <c r="E196" s="475"/>
      <c r="F196" s="475"/>
      <c r="G196" s="475"/>
      <c r="H196" s="475"/>
      <c r="I196" s="475"/>
      <c r="J196" s="475"/>
      <c r="K196" s="475"/>
      <c r="L196" s="475"/>
      <c r="M196" s="475"/>
      <c r="N196" s="475"/>
      <c r="O196" s="475"/>
      <c r="P196" s="475"/>
      <c r="Q196" s="475"/>
      <c r="R196" s="475"/>
    </row>
    <row r="197" spans="1:18">
      <c r="A197" s="1370"/>
      <c r="B197" s="1451"/>
      <c r="C197" s="1451"/>
      <c r="D197" s="475"/>
      <c r="E197" s="475"/>
      <c r="F197" s="475"/>
      <c r="G197" s="475"/>
      <c r="H197" s="475"/>
      <c r="I197" s="475"/>
      <c r="J197" s="475"/>
      <c r="K197" s="475"/>
      <c r="L197" s="475"/>
      <c r="M197" s="475"/>
      <c r="N197" s="475"/>
      <c r="O197" s="475"/>
      <c r="P197" s="475"/>
      <c r="Q197" s="475"/>
      <c r="R197" s="475"/>
    </row>
    <row r="198" spans="1:18">
      <c r="A198" s="1370"/>
      <c r="B198" s="1451"/>
      <c r="C198" s="1451"/>
      <c r="D198" s="475"/>
      <c r="E198" s="475"/>
      <c r="F198" s="475"/>
      <c r="G198" s="475"/>
      <c r="H198" s="475"/>
      <c r="I198" s="475"/>
      <c r="J198" s="475"/>
      <c r="K198" s="475"/>
      <c r="L198" s="475"/>
      <c r="M198" s="475"/>
      <c r="N198" s="475"/>
      <c r="O198" s="475"/>
      <c r="P198" s="475"/>
      <c r="Q198" s="475"/>
      <c r="R198" s="475"/>
    </row>
    <row r="199" spans="1:18">
      <c r="A199" s="1370"/>
      <c r="B199" s="1451"/>
      <c r="C199" s="1451"/>
      <c r="D199" s="475"/>
      <c r="E199" s="475"/>
      <c r="F199" s="475"/>
      <c r="G199" s="475"/>
      <c r="H199" s="475"/>
      <c r="I199" s="475"/>
      <c r="J199" s="475"/>
      <c r="K199" s="475"/>
      <c r="L199" s="475"/>
      <c r="M199" s="475"/>
      <c r="N199" s="475"/>
      <c r="O199" s="475"/>
      <c r="P199" s="475"/>
      <c r="Q199" s="475"/>
      <c r="R199" s="475"/>
    </row>
    <row r="200" spans="1:18">
      <c r="A200" s="1370"/>
      <c r="B200" s="1451"/>
      <c r="C200" s="1451"/>
      <c r="D200" s="475"/>
      <c r="E200" s="475"/>
      <c r="F200" s="475"/>
      <c r="G200" s="475"/>
      <c r="H200" s="475"/>
      <c r="I200" s="475"/>
      <c r="J200" s="475"/>
      <c r="K200" s="475"/>
      <c r="L200" s="475"/>
      <c r="M200" s="475"/>
      <c r="N200" s="475"/>
      <c r="O200" s="475"/>
      <c r="P200" s="475"/>
      <c r="Q200" s="475"/>
      <c r="R200" s="475"/>
    </row>
    <row r="201" spans="1:18">
      <c r="A201" s="1370"/>
      <c r="B201" s="1451"/>
      <c r="C201" s="1451"/>
      <c r="D201" s="475"/>
      <c r="E201" s="475"/>
      <c r="F201" s="475"/>
      <c r="G201" s="475"/>
      <c r="H201" s="475"/>
      <c r="I201" s="475"/>
      <c r="J201" s="475"/>
      <c r="K201" s="475"/>
      <c r="L201" s="475"/>
      <c r="M201" s="475"/>
      <c r="N201" s="475"/>
      <c r="O201" s="475"/>
      <c r="P201" s="475"/>
      <c r="Q201" s="475"/>
      <c r="R201" s="475"/>
    </row>
    <row r="202" spans="1:18">
      <c r="A202" s="1370"/>
      <c r="B202" s="1451"/>
      <c r="C202" s="1451"/>
      <c r="D202" s="475"/>
      <c r="E202" s="475"/>
      <c r="F202" s="475"/>
      <c r="G202" s="475"/>
      <c r="H202" s="475"/>
      <c r="I202" s="475"/>
      <c r="J202" s="475"/>
      <c r="K202" s="475"/>
      <c r="L202" s="475"/>
      <c r="M202" s="475"/>
      <c r="N202" s="475"/>
      <c r="O202" s="475"/>
      <c r="P202" s="475"/>
      <c r="Q202" s="475"/>
      <c r="R202" s="475"/>
    </row>
    <row r="203" spans="1:18">
      <c r="A203" s="1370"/>
      <c r="B203" s="1451"/>
      <c r="C203" s="1451"/>
      <c r="D203" s="475"/>
      <c r="E203" s="475"/>
      <c r="F203" s="475"/>
      <c r="G203" s="475"/>
      <c r="H203" s="475"/>
      <c r="I203" s="475"/>
      <c r="J203" s="475"/>
      <c r="K203" s="475"/>
      <c r="L203" s="475"/>
      <c r="M203" s="475"/>
      <c r="N203" s="475"/>
      <c r="O203" s="475"/>
      <c r="P203" s="475"/>
      <c r="Q203" s="475"/>
      <c r="R203" s="475"/>
    </row>
    <row r="204" spans="1:18">
      <c r="A204" s="1370"/>
      <c r="B204" s="1451"/>
      <c r="C204" s="1451"/>
      <c r="D204" s="475"/>
      <c r="E204" s="475"/>
      <c r="F204" s="475"/>
      <c r="G204" s="475"/>
      <c r="H204" s="475"/>
      <c r="I204" s="475"/>
      <c r="J204" s="475"/>
      <c r="K204" s="475"/>
      <c r="L204" s="475"/>
      <c r="M204" s="475"/>
      <c r="N204" s="475"/>
      <c r="O204" s="475"/>
      <c r="P204" s="475"/>
      <c r="Q204" s="475"/>
      <c r="R204" s="475"/>
    </row>
    <row r="205" spans="1:18">
      <c r="A205" s="1370"/>
      <c r="B205" s="1451"/>
      <c r="C205" s="1451"/>
      <c r="D205" s="475"/>
      <c r="E205" s="475"/>
      <c r="F205" s="475"/>
      <c r="G205" s="475"/>
      <c r="H205" s="475"/>
      <c r="I205" s="475"/>
      <c r="J205" s="475"/>
      <c r="K205" s="475"/>
      <c r="L205" s="475"/>
      <c r="M205" s="475"/>
      <c r="N205" s="475"/>
      <c r="O205" s="475"/>
      <c r="P205" s="475"/>
      <c r="Q205" s="475"/>
      <c r="R205" s="475"/>
    </row>
    <row r="206" spans="1:18">
      <c r="A206" s="1370"/>
      <c r="B206" s="1451"/>
      <c r="C206" s="1451"/>
      <c r="D206" s="475"/>
      <c r="E206" s="475"/>
      <c r="F206" s="475"/>
      <c r="G206" s="475"/>
      <c r="H206" s="475"/>
      <c r="I206" s="475"/>
      <c r="J206" s="475"/>
      <c r="K206" s="475"/>
      <c r="L206" s="475"/>
      <c r="M206" s="475"/>
      <c r="N206" s="475"/>
      <c r="O206" s="475"/>
      <c r="P206" s="475"/>
      <c r="Q206" s="475"/>
      <c r="R206" s="475"/>
    </row>
    <row r="207" spans="1:18">
      <c r="A207" s="1370"/>
      <c r="B207" s="1451"/>
      <c r="C207" s="1451"/>
      <c r="D207" s="475"/>
      <c r="E207" s="475"/>
      <c r="F207" s="475"/>
      <c r="G207" s="475"/>
      <c r="H207" s="475"/>
      <c r="I207" s="475"/>
      <c r="J207" s="475"/>
      <c r="K207" s="475"/>
      <c r="L207" s="475"/>
      <c r="M207" s="475"/>
      <c r="N207" s="475"/>
      <c r="O207" s="475"/>
      <c r="P207" s="475"/>
      <c r="Q207" s="475"/>
      <c r="R207" s="475"/>
    </row>
    <row r="208" spans="1:18">
      <c r="A208" s="1370"/>
      <c r="B208" s="1451"/>
      <c r="C208" s="1451"/>
      <c r="D208" s="475"/>
      <c r="E208" s="475"/>
      <c r="F208" s="475"/>
      <c r="G208" s="475"/>
      <c r="H208" s="475"/>
      <c r="I208" s="475"/>
      <c r="J208" s="475"/>
      <c r="K208" s="475"/>
      <c r="L208" s="475"/>
      <c r="M208" s="475"/>
      <c r="N208" s="475"/>
      <c r="O208" s="475"/>
      <c r="P208" s="475"/>
      <c r="Q208" s="475"/>
      <c r="R208" s="475"/>
    </row>
    <row r="209" spans="1:18">
      <c r="A209" s="1370"/>
      <c r="B209" s="1451"/>
      <c r="C209" s="1451"/>
      <c r="D209" s="475"/>
      <c r="E209" s="475"/>
      <c r="F209" s="475"/>
      <c r="G209" s="475"/>
      <c r="H209" s="475"/>
      <c r="I209" s="475"/>
      <c r="J209" s="475"/>
      <c r="K209" s="475"/>
      <c r="L209" s="475"/>
      <c r="M209" s="475"/>
      <c r="N209" s="475"/>
      <c r="O209" s="475"/>
      <c r="P209" s="475"/>
      <c r="Q209" s="475"/>
      <c r="R209" s="475"/>
    </row>
    <row r="210" spans="1:18">
      <c r="A210" s="1370"/>
      <c r="B210" s="1451"/>
      <c r="C210" s="1451"/>
      <c r="D210" s="475"/>
      <c r="E210" s="475"/>
      <c r="F210" s="475"/>
      <c r="G210" s="475"/>
      <c r="H210" s="475"/>
      <c r="I210" s="475"/>
      <c r="J210" s="475"/>
      <c r="K210" s="475"/>
      <c r="L210" s="475"/>
      <c r="M210" s="475"/>
      <c r="N210" s="475"/>
      <c r="O210" s="475"/>
      <c r="P210" s="475"/>
      <c r="Q210" s="475"/>
      <c r="R210" s="475"/>
    </row>
    <row r="211" spans="1:18">
      <c r="A211" s="1370"/>
      <c r="B211" s="1451"/>
      <c r="C211" s="1451"/>
      <c r="D211" s="475"/>
      <c r="E211" s="475"/>
      <c r="F211" s="475"/>
      <c r="G211" s="475"/>
      <c r="H211" s="475"/>
      <c r="I211" s="475"/>
      <c r="J211" s="475"/>
      <c r="K211" s="475"/>
      <c r="L211" s="475"/>
      <c r="M211" s="475"/>
      <c r="N211" s="475"/>
      <c r="O211" s="475"/>
      <c r="P211" s="475"/>
      <c r="Q211" s="475"/>
      <c r="R211" s="475"/>
    </row>
    <row r="212" spans="1:18">
      <c r="A212" s="1370"/>
      <c r="B212" s="1451"/>
      <c r="C212" s="1451"/>
      <c r="D212" s="475"/>
      <c r="E212" s="475"/>
      <c r="F212" s="475"/>
      <c r="G212" s="475"/>
      <c r="H212" s="475"/>
      <c r="I212" s="475"/>
      <c r="J212" s="475"/>
      <c r="K212" s="475"/>
      <c r="L212" s="475"/>
      <c r="M212" s="475"/>
      <c r="N212" s="475"/>
      <c r="O212" s="475"/>
      <c r="P212" s="475"/>
      <c r="Q212" s="475"/>
      <c r="R212" s="475"/>
    </row>
    <row r="213" spans="1:18">
      <c r="A213" s="1370"/>
      <c r="B213" s="1451"/>
      <c r="C213" s="1451"/>
      <c r="D213" s="475"/>
      <c r="E213" s="475"/>
      <c r="F213" s="475"/>
      <c r="G213" s="475"/>
      <c r="H213" s="475"/>
      <c r="I213" s="475"/>
      <c r="J213" s="475"/>
      <c r="K213" s="475"/>
      <c r="L213" s="475"/>
      <c r="M213" s="475"/>
      <c r="N213" s="475"/>
      <c r="O213" s="475"/>
      <c r="P213" s="475"/>
      <c r="Q213" s="475"/>
      <c r="R213" s="475"/>
    </row>
    <row r="214" spans="1:18">
      <c r="A214" s="1370"/>
      <c r="B214" s="1451"/>
      <c r="C214" s="1451"/>
      <c r="D214" s="475"/>
      <c r="E214" s="475"/>
      <c r="F214" s="475"/>
      <c r="G214" s="475"/>
      <c r="H214" s="475"/>
      <c r="I214" s="475"/>
      <c r="J214" s="475"/>
      <c r="K214" s="475"/>
      <c r="L214" s="475"/>
      <c r="M214" s="475"/>
      <c r="N214" s="475"/>
      <c r="O214" s="475"/>
      <c r="P214" s="475"/>
      <c r="Q214" s="475"/>
      <c r="R214" s="475"/>
    </row>
    <row r="215" spans="1:18">
      <c r="A215" s="1370"/>
      <c r="B215" s="1451"/>
      <c r="C215" s="1451"/>
      <c r="D215" s="475"/>
      <c r="E215" s="475"/>
      <c r="F215" s="475"/>
      <c r="G215" s="475"/>
      <c r="H215" s="475"/>
      <c r="I215" s="475"/>
      <c r="J215" s="475"/>
      <c r="K215" s="475"/>
      <c r="L215" s="475"/>
      <c r="M215" s="475"/>
      <c r="N215" s="475"/>
      <c r="O215" s="475"/>
      <c r="P215" s="475"/>
      <c r="Q215" s="475"/>
      <c r="R215" s="475"/>
    </row>
    <row r="216" spans="1:18">
      <c r="A216" s="1370"/>
      <c r="B216" s="1451"/>
      <c r="C216" s="1451"/>
      <c r="D216" s="475"/>
      <c r="E216" s="475"/>
      <c r="F216" s="475"/>
      <c r="G216" s="475"/>
      <c r="H216" s="475"/>
      <c r="I216" s="475"/>
      <c r="J216" s="475"/>
      <c r="K216" s="475"/>
      <c r="L216" s="475"/>
      <c r="M216" s="475"/>
      <c r="N216" s="475"/>
      <c r="O216" s="475"/>
      <c r="P216" s="475"/>
      <c r="Q216" s="475"/>
      <c r="R216" s="475"/>
    </row>
    <row r="217" spans="1:18">
      <c r="A217" s="1370"/>
      <c r="B217" s="1451"/>
      <c r="C217" s="1451"/>
      <c r="D217" s="475"/>
      <c r="E217" s="475"/>
      <c r="F217" s="475"/>
      <c r="G217" s="475"/>
      <c r="H217" s="475"/>
      <c r="I217" s="475"/>
      <c r="J217" s="475"/>
      <c r="K217" s="475"/>
      <c r="L217" s="475"/>
      <c r="M217" s="475"/>
      <c r="N217" s="475"/>
      <c r="O217" s="475"/>
      <c r="P217" s="475"/>
      <c r="Q217" s="475"/>
      <c r="R217" s="475"/>
    </row>
    <row r="218" spans="1:18">
      <c r="A218" s="1370"/>
      <c r="B218" s="1451"/>
      <c r="C218" s="1451"/>
      <c r="D218" s="475"/>
      <c r="E218" s="475"/>
      <c r="F218" s="475"/>
      <c r="G218" s="475"/>
      <c r="H218" s="475"/>
      <c r="I218" s="475"/>
      <c r="J218" s="475"/>
      <c r="K218" s="475"/>
      <c r="L218" s="475"/>
      <c r="M218" s="475"/>
      <c r="N218" s="475"/>
      <c r="O218" s="475"/>
      <c r="P218" s="475"/>
      <c r="Q218" s="475"/>
      <c r="R218" s="475"/>
    </row>
    <row r="219" spans="1:18">
      <c r="A219" s="1370"/>
      <c r="B219" s="1451"/>
      <c r="C219" s="1451"/>
      <c r="D219" s="475"/>
      <c r="E219" s="475"/>
      <c r="F219" s="475"/>
      <c r="G219" s="475"/>
      <c r="H219" s="475"/>
      <c r="I219" s="475"/>
      <c r="J219" s="475"/>
      <c r="K219" s="475"/>
      <c r="L219" s="475"/>
      <c r="M219" s="475"/>
      <c r="N219" s="475"/>
      <c r="O219" s="475"/>
      <c r="P219" s="475"/>
      <c r="Q219" s="475"/>
      <c r="R219" s="475"/>
    </row>
    <row r="220" spans="1:18">
      <c r="A220" s="1370"/>
      <c r="B220" s="1451"/>
      <c r="C220" s="1451"/>
      <c r="D220" s="475"/>
      <c r="E220" s="475"/>
      <c r="F220" s="475"/>
      <c r="G220" s="475"/>
      <c r="H220" s="475"/>
      <c r="I220" s="475"/>
      <c r="J220" s="475"/>
      <c r="K220" s="475"/>
      <c r="L220" s="475"/>
      <c r="M220" s="475"/>
      <c r="N220" s="475"/>
      <c r="O220" s="475"/>
      <c r="P220" s="475"/>
      <c r="Q220" s="475"/>
      <c r="R220" s="475"/>
    </row>
    <row r="221" spans="1:18">
      <c r="A221" s="1370"/>
      <c r="B221" s="1451"/>
      <c r="C221" s="1451"/>
      <c r="D221" s="475"/>
      <c r="E221" s="475"/>
      <c r="F221" s="475"/>
      <c r="G221" s="475"/>
      <c r="H221" s="475"/>
      <c r="I221" s="475"/>
      <c r="J221" s="475"/>
      <c r="K221" s="475"/>
      <c r="L221" s="475"/>
      <c r="M221" s="475"/>
      <c r="N221" s="475"/>
      <c r="O221" s="475"/>
      <c r="P221" s="475"/>
      <c r="Q221" s="475"/>
      <c r="R221" s="475"/>
    </row>
    <row r="222" spans="1:18">
      <c r="A222" s="1370"/>
      <c r="B222" s="1451"/>
      <c r="C222" s="1451"/>
      <c r="D222" s="475"/>
      <c r="E222" s="475"/>
      <c r="F222" s="475"/>
      <c r="G222" s="475"/>
      <c r="H222" s="475"/>
      <c r="I222" s="475"/>
      <c r="J222" s="475"/>
      <c r="K222" s="475"/>
      <c r="L222" s="475"/>
      <c r="M222" s="475"/>
      <c r="N222" s="475"/>
      <c r="O222" s="475"/>
      <c r="P222" s="475"/>
      <c r="Q222" s="475"/>
      <c r="R222" s="475"/>
    </row>
    <row r="223" spans="1:18">
      <c r="A223" s="1370"/>
      <c r="B223" s="1451"/>
      <c r="C223" s="1451"/>
      <c r="D223" s="475"/>
      <c r="E223" s="475"/>
      <c r="F223" s="475"/>
      <c r="G223" s="475"/>
      <c r="H223" s="475"/>
      <c r="I223" s="475"/>
      <c r="J223" s="475"/>
      <c r="K223" s="475"/>
      <c r="L223" s="475"/>
      <c r="M223" s="475"/>
      <c r="N223" s="475"/>
      <c r="O223" s="475"/>
      <c r="P223" s="475"/>
      <c r="Q223" s="475"/>
      <c r="R223" s="475"/>
    </row>
    <row r="224" spans="1:18">
      <c r="A224" s="1370"/>
      <c r="B224" s="1451"/>
      <c r="C224" s="1451"/>
      <c r="D224" s="475"/>
      <c r="E224" s="475"/>
      <c r="F224" s="475"/>
      <c r="G224" s="475"/>
      <c r="H224" s="475"/>
      <c r="I224" s="475"/>
      <c r="J224" s="475"/>
      <c r="K224" s="475"/>
      <c r="L224" s="475"/>
      <c r="M224" s="475"/>
      <c r="N224" s="475"/>
      <c r="O224" s="475"/>
      <c r="P224" s="475"/>
      <c r="Q224" s="475"/>
      <c r="R224" s="475"/>
    </row>
    <row r="225" spans="1:18">
      <c r="A225" s="1370"/>
      <c r="B225" s="1451"/>
      <c r="C225" s="1451"/>
      <c r="D225" s="475"/>
      <c r="E225" s="475"/>
      <c r="F225" s="475"/>
      <c r="G225" s="475"/>
      <c r="H225" s="475"/>
      <c r="I225" s="475"/>
      <c r="J225" s="475"/>
      <c r="K225" s="475"/>
      <c r="L225" s="475"/>
      <c r="M225" s="475"/>
      <c r="N225" s="475"/>
      <c r="O225" s="475"/>
      <c r="P225" s="475"/>
      <c r="Q225" s="475"/>
      <c r="R225" s="475"/>
    </row>
    <row r="226" spans="1:18">
      <c r="A226" s="1370"/>
      <c r="B226" s="1451"/>
      <c r="C226" s="1451"/>
      <c r="D226" s="475"/>
      <c r="E226" s="475"/>
      <c r="F226" s="475"/>
      <c r="G226" s="475"/>
      <c r="H226" s="475"/>
      <c r="I226" s="475"/>
      <c r="J226" s="475"/>
      <c r="K226" s="475"/>
      <c r="L226" s="475"/>
      <c r="M226" s="475"/>
      <c r="N226" s="475"/>
      <c r="O226" s="475"/>
      <c r="P226" s="475"/>
      <c r="Q226" s="475"/>
      <c r="R226" s="475"/>
    </row>
    <row r="227" spans="1:18">
      <c r="A227" s="1370"/>
      <c r="B227" s="1451"/>
      <c r="C227" s="1451"/>
      <c r="D227" s="475"/>
      <c r="E227" s="475"/>
      <c r="F227" s="475"/>
      <c r="G227" s="475"/>
      <c r="H227" s="475"/>
      <c r="I227" s="475"/>
      <c r="J227" s="475"/>
      <c r="K227" s="475"/>
      <c r="L227" s="475"/>
      <c r="M227" s="475"/>
      <c r="N227" s="475"/>
      <c r="O227" s="475"/>
      <c r="P227" s="475"/>
      <c r="Q227" s="475"/>
      <c r="R227" s="475"/>
    </row>
    <row r="228" spans="1:18">
      <c r="A228" s="1370"/>
      <c r="B228" s="1451"/>
      <c r="C228" s="1451"/>
      <c r="D228" s="475"/>
      <c r="E228" s="475"/>
      <c r="F228" s="475"/>
      <c r="G228" s="475"/>
      <c r="H228" s="475"/>
      <c r="I228" s="475"/>
      <c r="J228" s="475"/>
      <c r="K228" s="475"/>
      <c r="L228" s="475"/>
      <c r="M228" s="475"/>
      <c r="N228" s="475"/>
      <c r="O228" s="475"/>
      <c r="P228" s="475"/>
      <c r="Q228" s="475"/>
      <c r="R228" s="475"/>
    </row>
    <row r="229" spans="1:18">
      <c r="A229" s="1370"/>
      <c r="B229" s="1451"/>
      <c r="C229" s="1451"/>
      <c r="D229" s="475"/>
      <c r="E229" s="475"/>
      <c r="F229" s="475"/>
      <c r="G229" s="475"/>
      <c r="H229" s="475"/>
      <c r="I229" s="475"/>
      <c r="J229" s="475"/>
      <c r="K229" s="475"/>
      <c r="L229" s="475"/>
      <c r="M229" s="475"/>
      <c r="N229" s="475"/>
      <c r="O229" s="475"/>
      <c r="P229" s="475"/>
      <c r="Q229" s="475"/>
      <c r="R229" s="475"/>
    </row>
    <row r="230" spans="1:18">
      <c r="A230" s="1370"/>
      <c r="B230" s="1451"/>
      <c r="C230" s="1451"/>
      <c r="D230" s="475"/>
      <c r="E230" s="475"/>
      <c r="F230" s="475"/>
      <c r="G230" s="475"/>
      <c r="H230" s="475"/>
      <c r="I230" s="475"/>
      <c r="J230" s="475"/>
      <c r="K230" s="475"/>
      <c r="L230" s="475"/>
      <c r="M230" s="475"/>
      <c r="N230" s="475"/>
      <c r="O230" s="475"/>
      <c r="P230" s="475"/>
      <c r="Q230" s="475"/>
      <c r="R230" s="475"/>
    </row>
    <row r="231" spans="1:18">
      <c r="A231" s="1370"/>
      <c r="B231" s="1451"/>
      <c r="C231" s="1451"/>
      <c r="D231" s="475"/>
      <c r="E231" s="475"/>
      <c r="F231" s="475"/>
      <c r="G231" s="475"/>
      <c r="H231" s="475"/>
      <c r="I231" s="475"/>
      <c r="J231" s="475"/>
      <c r="K231" s="475"/>
      <c r="L231" s="475"/>
      <c r="M231" s="475"/>
      <c r="N231" s="475"/>
      <c r="O231" s="475"/>
      <c r="P231" s="475"/>
      <c r="Q231" s="475"/>
      <c r="R231" s="475"/>
    </row>
    <row r="232" spans="1:18">
      <c r="A232" s="1370"/>
      <c r="B232" s="1370"/>
      <c r="C232" s="1370"/>
    </row>
    <row r="233" spans="1:18">
      <c r="A233" s="1370"/>
      <c r="B233" s="1370"/>
      <c r="C233" s="1370"/>
    </row>
    <row r="234" spans="1:18">
      <c r="A234" s="1370"/>
      <c r="B234" s="1370"/>
      <c r="C234" s="1370"/>
    </row>
    <row r="235" spans="1:18">
      <c r="A235" s="1370"/>
      <c r="B235" s="1370"/>
      <c r="C235" s="1370"/>
    </row>
    <row r="236" spans="1:18">
      <c r="A236" s="1370"/>
      <c r="B236" s="1370"/>
      <c r="C236" s="1370"/>
    </row>
    <row r="237" spans="1:18">
      <c r="A237" s="1370"/>
      <c r="B237" s="1370"/>
      <c r="C237" s="1370"/>
    </row>
    <row r="238" spans="1:18">
      <c r="A238" s="1370"/>
      <c r="B238" s="1370"/>
      <c r="C238" s="1370"/>
    </row>
    <row r="239" spans="1:18">
      <c r="A239" s="1370"/>
      <c r="B239" s="1370"/>
      <c r="C239" s="1370"/>
    </row>
    <row r="240" spans="1:18">
      <c r="A240" s="1370"/>
      <c r="B240" s="1370"/>
      <c r="C240" s="1370"/>
    </row>
    <row r="241" spans="1:3">
      <c r="A241" s="1370"/>
      <c r="B241" s="1370"/>
      <c r="C241" s="1370"/>
    </row>
    <row r="242" spans="1:3">
      <c r="A242" s="1370"/>
      <c r="B242" s="1370"/>
      <c r="C242" s="1370"/>
    </row>
    <row r="243" spans="1:3">
      <c r="A243" s="1370"/>
      <c r="B243" s="1370"/>
      <c r="C243" s="1370"/>
    </row>
    <row r="244" spans="1:3">
      <c r="A244" s="1370"/>
      <c r="B244" s="1370"/>
      <c r="C244" s="1370"/>
    </row>
    <row r="245" spans="1:3">
      <c r="A245" s="1370"/>
      <c r="B245" s="1370"/>
      <c r="C245" s="1370"/>
    </row>
    <row r="246" spans="1:3">
      <c r="A246" s="1370"/>
      <c r="B246" s="1370"/>
      <c r="C246" s="1370"/>
    </row>
    <row r="247" spans="1:3">
      <c r="A247" s="1370"/>
      <c r="B247" s="1370"/>
      <c r="C247" s="1370"/>
    </row>
    <row r="248" spans="1:3">
      <c r="A248" s="1370"/>
      <c r="B248" s="1370"/>
      <c r="C248" s="1370"/>
    </row>
    <row r="249" spans="1:3">
      <c r="A249" s="1370"/>
      <c r="B249" s="1370"/>
      <c r="C249" s="1370"/>
    </row>
    <row r="250" spans="1:3">
      <c r="A250" s="1370"/>
      <c r="B250" s="1370"/>
      <c r="C250" s="1370"/>
    </row>
    <row r="251" spans="1:3">
      <c r="A251" s="1370"/>
      <c r="B251" s="1370"/>
      <c r="C251" s="1370"/>
    </row>
    <row r="252" spans="1:3">
      <c r="A252" s="1370"/>
      <c r="B252" s="1370"/>
      <c r="C252" s="1370"/>
    </row>
    <row r="253" spans="1:3">
      <c r="A253" s="1370"/>
      <c r="B253" s="1370"/>
      <c r="C253" s="1370"/>
    </row>
    <row r="254" spans="1:3">
      <c r="A254" s="1370"/>
      <c r="B254" s="1370"/>
      <c r="C254" s="1370"/>
    </row>
    <row r="255" spans="1:3">
      <c r="A255" s="1370"/>
      <c r="B255" s="1370"/>
      <c r="C255" s="1370"/>
    </row>
    <row r="256" spans="1:3">
      <c r="A256" s="1370"/>
      <c r="B256" s="1370"/>
      <c r="C256" s="1370"/>
    </row>
    <row r="257" spans="1:3">
      <c r="A257" s="1370"/>
      <c r="B257" s="1370"/>
      <c r="C257" s="1370"/>
    </row>
    <row r="258" spans="1:3">
      <c r="A258" s="1370"/>
      <c r="B258" s="1370"/>
      <c r="C258" s="1370"/>
    </row>
    <row r="259" spans="1:3">
      <c r="A259" s="1370"/>
      <c r="B259" s="1370"/>
      <c r="C259" s="1370"/>
    </row>
    <row r="260" spans="1:3">
      <c r="A260" s="1370"/>
      <c r="B260" s="1370"/>
      <c r="C260" s="1370"/>
    </row>
    <row r="261" spans="1:3">
      <c r="A261" s="1370"/>
      <c r="B261" s="1370"/>
      <c r="C261" s="1370"/>
    </row>
    <row r="262" spans="1:3">
      <c r="A262" s="1370"/>
      <c r="B262" s="1370"/>
      <c r="C262" s="1370"/>
    </row>
    <row r="263" spans="1:3">
      <c r="A263" s="1370"/>
      <c r="B263" s="1370"/>
      <c r="C263" s="1370"/>
    </row>
    <row r="264" spans="1:3">
      <c r="A264" s="1370"/>
      <c r="B264" s="1370"/>
      <c r="C264" s="1370"/>
    </row>
    <row r="265" spans="1:3">
      <c r="A265" s="1370"/>
      <c r="B265" s="1370"/>
      <c r="C265" s="1370"/>
    </row>
    <row r="266" spans="1:3">
      <c r="A266" s="1370"/>
      <c r="B266" s="1370"/>
      <c r="C266" s="1370"/>
    </row>
    <row r="267" spans="1:3">
      <c r="A267" s="1370"/>
      <c r="B267" s="1370"/>
      <c r="C267" s="1370"/>
    </row>
    <row r="268" spans="1:3">
      <c r="A268" s="1370"/>
      <c r="B268" s="1370"/>
      <c r="C268" s="1370"/>
    </row>
    <row r="269" spans="1:3">
      <c r="A269" s="1370"/>
      <c r="B269" s="1370"/>
      <c r="C269" s="1370"/>
    </row>
    <row r="270" spans="1:3">
      <c r="A270" s="1370"/>
      <c r="B270" s="1370"/>
      <c r="C270" s="1370"/>
    </row>
    <row r="271" spans="1:3">
      <c r="A271" s="1370"/>
      <c r="B271" s="1370"/>
      <c r="C271" s="1370"/>
    </row>
    <row r="272" spans="1:3">
      <c r="A272" s="1370"/>
      <c r="B272" s="1370"/>
      <c r="C272" s="1370"/>
    </row>
    <row r="273" spans="1:3">
      <c r="A273" s="1370"/>
      <c r="B273" s="1370"/>
      <c r="C273" s="1370"/>
    </row>
    <row r="274" spans="1:3">
      <c r="A274" s="1370"/>
      <c r="B274" s="1370"/>
      <c r="C274" s="1370"/>
    </row>
    <row r="275" spans="1:3">
      <c r="A275" s="1370"/>
      <c r="B275" s="1370"/>
      <c r="C275" s="1370"/>
    </row>
    <row r="276" spans="1:3">
      <c r="A276" s="1370"/>
      <c r="B276" s="1370"/>
      <c r="C276" s="1370"/>
    </row>
    <row r="277" spans="1:3">
      <c r="A277" s="1370"/>
      <c r="B277" s="1370"/>
      <c r="C277" s="1370"/>
    </row>
    <row r="278" spans="1:3">
      <c r="A278" s="1370"/>
      <c r="B278" s="1370"/>
      <c r="C278" s="1370"/>
    </row>
    <row r="279" spans="1:3">
      <c r="A279" s="1370"/>
      <c r="B279" s="1370"/>
      <c r="C279" s="1370"/>
    </row>
    <row r="280" spans="1:3">
      <c r="A280" s="1370"/>
      <c r="B280" s="1370"/>
      <c r="C280" s="1370"/>
    </row>
    <row r="281" spans="1:3">
      <c r="A281" s="1370"/>
      <c r="B281" s="1370"/>
      <c r="C281" s="1370"/>
    </row>
    <row r="282" spans="1:3">
      <c r="A282" s="1370"/>
      <c r="B282" s="1370"/>
      <c r="C282" s="1370"/>
    </row>
    <row r="283" spans="1:3">
      <c r="A283" s="1370"/>
      <c r="B283" s="1370"/>
      <c r="C283" s="1370"/>
    </row>
    <row r="284" spans="1:3">
      <c r="A284" s="1370"/>
      <c r="B284" s="1370"/>
      <c r="C284" s="1370"/>
    </row>
    <row r="285" spans="1:3">
      <c r="A285" s="1370"/>
      <c r="B285" s="1370"/>
      <c r="C285" s="1370"/>
    </row>
    <row r="286" spans="1:3">
      <c r="A286" s="1370"/>
      <c r="B286" s="1370"/>
      <c r="C286" s="1370"/>
    </row>
    <row r="287" spans="1:3">
      <c r="A287" s="1370"/>
      <c r="B287" s="1370"/>
      <c r="C287" s="1370"/>
    </row>
    <row r="288" spans="1:3">
      <c r="A288" s="1370"/>
      <c r="B288" s="1370"/>
      <c r="C288" s="1370"/>
    </row>
    <row r="289" spans="1:3">
      <c r="A289" s="1370"/>
      <c r="B289" s="1370"/>
      <c r="C289" s="1370"/>
    </row>
    <row r="290" spans="1:3">
      <c r="A290" s="1370"/>
      <c r="B290" s="1370"/>
      <c r="C290" s="1370"/>
    </row>
    <row r="291" spans="1:3">
      <c r="A291" s="1370"/>
      <c r="B291" s="1370"/>
      <c r="C291" s="1370"/>
    </row>
    <row r="292" spans="1:3">
      <c r="A292" s="1370"/>
      <c r="B292" s="1370"/>
      <c r="C292" s="1370"/>
    </row>
    <row r="293" spans="1:3">
      <c r="A293" s="1370"/>
      <c r="B293" s="1370"/>
      <c r="C293" s="1370"/>
    </row>
    <row r="294" spans="1:3">
      <c r="A294" s="1370"/>
      <c r="B294" s="1370"/>
      <c r="C294" s="1370"/>
    </row>
    <row r="295" spans="1:3">
      <c r="A295" s="1370"/>
      <c r="B295" s="1370"/>
      <c r="C295" s="1370"/>
    </row>
    <row r="296" spans="1:3">
      <c r="A296" s="1370"/>
      <c r="B296" s="1370"/>
      <c r="C296" s="1370"/>
    </row>
    <row r="297" spans="1:3">
      <c r="A297" s="1370"/>
      <c r="B297" s="1370"/>
      <c r="C297" s="1370"/>
    </row>
    <row r="298" spans="1:3">
      <c r="A298" s="1370"/>
      <c r="B298" s="1370"/>
      <c r="C298" s="1370"/>
    </row>
    <row r="299" spans="1:3">
      <c r="A299" s="1370"/>
      <c r="B299" s="1370"/>
      <c r="C299" s="1370"/>
    </row>
    <row r="300" spans="1:3">
      <c r="A300" s="1370"/>
      <c r="B300" s="1370"/>
      <c r="C300" s="1370"/>
    </row>
    <row r="301" spans="1:3">
      <c r="A301" s="1370"/>
      <c r="B301" s="1370"/>
      <c r="C301" s="1370"/>
    </row>
    <row r="302" spans="1:3">
      <c r="A302" s="1370"/>
      <c r="B302" s="1370"/>
      <c r="C302" s="1370"/>
    </row>
    <row r="303" spans="1:3">
      <c r="A303" s="1370"/>
      <c r="B303" s="1370"/>
      <c r="C303" s="1370"/>
    </row>
    <row r="304" spans="1:3">
      <c r="A304" s="1370"/>
      <c r="B304" s="1370"/>
      <c r="C304" s="1370"/>
    </row>
    <row r="305" spans="1:3">
      <c r="A305" s="1370"/>
      <c r="B305" s="1370"/>
      <c r="C305" s="1370"/>
    </row>
    <row r="306" spans="1:3">
      <c r="A306" s="1370"/>
      <c r="B306" s="1370"/>
      <c r="C306" s="1370"/>
    </row>
    <row r="307" spans="1:3">
      <c r="A307" s="1370"/>
      <c r="B307" s="1370"/>
      <c r="C307" s="1370"/>
    </row>
    <row r="308" spans="1:3">
      <c r="A308" s="1370"/>
      <c r="B308" s="1370"/>
      <c r="C308" s="1370"/>
    </row>
    <row r="309" spans="1:3">
      <c r="A309" s="1370"/>
      <c r="B309" s="1370"/>
      <c r="C309" s="1370"/>
    </row>
    <row r="310" spans="1:3">
      <c r="A310" s="1370"/>
      <c r="B310" s="1370"/>
      <c r="C310" s="1370"/>
    </row>
    <row r="311" spans="1:3">
      <c r="A311" s="1370"/>
      <c r="B311" s="1370"/>
      <c r="C311" s="1370"/>
    </row>
    <row r="312" spans="1:3">
      <c r="A312" s="1370"/>
      <c r="B312" s="1370"/>
      <c r="C312" s="1370"/>
    </row>
    <row r="313" spans="1:3">
      <c r="A313" s="1370"/>
      <c r="B313" s="1370"/>
      <c r="C313" s="1370"/>
    </row>
    <row r="314" spans="1:3">
      <c r="A314" s="1370"/>
      <c r="B314" s="1370"/>
      <c r="C314" s="1370"/>
    </row>
    <row r="315" spans="1:3">
      <c r="A315" s="1370"/>
      <c r="B315" s="1370"/>
      <c r="C315" s="1370"/>
    </row>
    <row r="316" spans="1:3">
      <c r="A316" s="1370"/>
      <c r="B316" s="1370"/>
      <c r="C316" s="1370"/>
    </row>
    <row r="317" spans="1:3">
      <c r="A317" s="1370"/>
      <c r="B317" s="1370"/>
      <c r="C317" s="1370"/>
    </row>
    <row r="318" spans="1:3">
      <c r="A318" s="1370"/>
      <c r="B318" s="1370"/>
      <c r="C318" s="1370"/>
    </row>
    <row r="319" spans="1:3">
      <c r="A319" s="1370"/>
      <c r="B319" s="1370"/>
      <c r="C319" s="1370"/>
    </row>
    <row r="320" spans="1:3">
      <c r="A320" s="1370"/>
      <c r="B320" s="1370"/>
      <c r="C320" s="1370"/>
    </row>
    <row r="321" spans="1:3">
      <c r="A321" s="1370"/>
      <c r="B321" s="1370"/>
      <c r="C321" s="1370"/>
    </row>
    <row r="322" spans="1:3">
      <c r="A322" s="1370"/>
      <c r="B322" s="1370"/>
      <c r="C322" s="1370"/>
    </row>
    <row r="323" spans="1:3">
      <c r="A323" s="1370"/>
      <c r="B323" s="1370"/>
      <c r="C323" s="1370"/>
    </row>
    <row r="324" spans="1:3">
      <c r="A324" s="1370"/>
      <c r="B324" s="1370"/>
      <c r="C324" s="1370"/>
    </row>
    <row r="325" spans="1:3">
      <c r="A325" s="1370"/>
      <c r="B325" s="1370"/>
      <c r="C325" s="1370"/>
    </row>
    <row r="326" spans="1:3">
      <c r="A326" s="1370"/>
      <c r="B326" s="1370"/>
      <c r="C326" s="1370"/>
    </row>
    <row r="327" spans="1:3">
      <c r="A327" s="1370"/>
      <c r="B327" s="1370"/>
      <c r="C327" s="1370"/>
    </row>
    <row r="328" spans="1:3">
      <c r="A328" s="1370"/>
      <c r="B328" s="1370"/>
      <c r="C328" s="1370"/>
    </row>
    <row r="329" spans="1:3">
      <c r="A329" s="1370"/>
      <c r="B329" s="1370"/>
      <c r="C329" s="1370"/>
    </row>
    <row r="330" spans="1:3">
      <c r="A330" s="1370"/>
      <c r="B330" s="1370"/>
      <c r="C330" s="1370"/>
    </row>
    <row r="331" spans="1:3">
      <c r="A331" s="1370"/>
      <c r="B331" s="1370"/>
      <c r="C331" s="1370"/>
    </row>
    <row r="332" spans="1:3">
      <c r="A332" s="1370"/>
      <c r="B332" s="1370"/>
      <c r="C332" s="1370"/>
    </row>
    <row r="333" spans="1:3">
      <c r="A333" s="1370"/>
      <c r="B333" s="1370"/>
      <c r="C333" s="1370"/>
    </row>
    <row r="334" spans="1:3">
      <c r="A334" s="1370"/>
      <c r="B334" s="1370"/>
      <c r="C334" s="1370"/>
    </row>
    <row r="335" spans="1:3">
      <c r="A335" s="1370"/>
      <c r="B335" s="1370"/>
      <c r="C335" s="1370"/>
    </row>
    <row r="336" spans="1:3">
      <c r="A336" s="1370"/>
      <c r="B336" s="1370"/>
      <c r="C336" s="1370"/>
    </row>
    <row r="337" spans="1:3">
      <c r="A337" s="1370"/>
      <c r="B337" s="1370"/>
      <c r="C337" s="1370"/>
    </row>
    <row r="338" spans="1:3">
      <c r="A338" s="1370"/>
      <c r="B338" s="1370"/>
      <c r="C338" s="1370"/>
    </row>
    <row r="339" spans="1:3">
      <c r="A339" s="1370"/>
      <c r="B339" s="1370"/>
      <c r="C339" s="1370"/>
    </row>
    <row r="340" spans="1:3">
      <c r="A340" s="1370"/>
      <c r="B340" s="1370"/>
      <c r="C340" s="1370"/>
    </row>
    <row r="341" spans="1:3">
      <c r="A341" s="1370"/>
      <c r="B341" s="1370"/>
      <c r="C341" s="1370"/>
    </row>
    <row r="342" spans="1:3">
      <c r="A342" s="1370"/>
      <c r="B342" s="1370"/>
      <c r="C342" s="1370"/>
    </row>
    <row r="343" spans="1:3">
      <c r="A343" s="1370"/>
      <c r="B343" s="1370"/>
      <c r="C343" s="1370"/>
    </row>
    <row r="344" spans="1:3">
      <c r="A344" s="1370"/>
      <c r="B344" s="1370"/>
      <c r="C344" s="1370"/>
    </row>
    <row r="345" spans="1:3">
      <c r="A345" s="1370"/>
      <c r="B345" s="1370"/>
      <c r="C345" s="1370"/>
    </row>
    <row r="346" spans="1:3">
      <c r="A346" s="1370"/>
      <c r="B346" s="1370"/>
      <c r="C346" s="1370"/>
    </row>
    <row r="347" spans="1:3">
      <c r="A347" s="1370"/>
      <c r="B347" s="1370"/>
      <c r="C347" s="1370"/>
    </row>
    <row r="348" spans="1:3">
      <c r="A348" s="1370"/>
      <c r="B348" s="1370"/>
      <c r="C348" s="1370"/>
    </row>
    <row r="349" spans="1:3">
      <c r="A349" s="1370"/>
      <c r="B349" s="1370"/>
      <c r="C349" s="1370"/>
    </row>
    <row r="350" spans="1:3">
      <c r="A350" s="1370"/>
      <c r="B350" s="1370"/>
      <c r="C350" s="1370"/>
    </row>
    <row r="351" spans="1:3">
      <c r="A351" s="1370"/>
      <c r="B351" s="1370"/>
      <c r="C351" s="1370"/>
    </row>
    <row r="352" spans="1:3">
      <c r="A352" s="1370"/>
      <c r="B352" s="1370"/>
      <c r="C352" s="1370"/>
    </row>
    <row r="353" spans="1:3">
      <c r="A353" s="1370"/>
      <c r="B353" s="1370"/>
      <c r="C353" s="1370"/>
    </row>
    <row r="354" spans="1:3">
      <c r="A354" s="1370"/>
      <c r="B354" s="1370"/>
      <c r="C354" s="1370"/>
    </row>
    <row r="355" spans="1:3">
      <c r="A355" s="1370"/>
      <c r="B355" s="1370"/>
      <c r="C355" s="1370"/>
    </row>
    <row r="356" spans="1:3">
      <c r="A356" s="1370"/>
      <c r="B356" s="1370"/>
      <c r="C356" s="1370"/>
    </row>
    <row r="357" spans="1:3">
      <c r="A357" s="1370"/>
      <c r="B357" s="1370"/>
      <c r="C357" s="1370"/>
    </row>
    <row r="358" spans="1:3">
      <c r="A358" s="1370"/>
      <c r="B358" s="1370"/>
      <c r="C358" s="1370"/>
    </row>
    <row r="359" spans="1:3">
      <c r="A359" s="1370"/>
      <c r="B359" s="1370"/>
      <c r="C359" s="1370"/>
    </row>
    <row r="360" spans="1:3">
      <c r="A360" s="1370"/>
      <c r="B360" s="1370"/>
      <c r="C360" s="1370"/>
    </row>
    <row r="361" spans="1:3">
      <c r="A361" s="1370"/>
      <c r="B361" s="1370"/>
      <c r="C361" s="1370"/>
    </row>
    <row r="362" spans="1:3">
      <c r="A362" s="1370"/>
      <c r="B362" s="1370"/>
      <c r="C362" s="1370"/>
    </row>
    <row r="363" spans="1:3">
      <c r="A363" s="1370"/>
      <c r="B363" s="1370"/>
      <c r="C363" s="1370"/>
    </row>
    <row r="364" spans="1:3">
      <c r="A364" s="1370"/>
      <c r="B364" s="1370"/>
      <c r="C364" s="1370"/>
    </row>
    <row r="365" spans="1:3">
      <c r="A365" s="1370"/>
      <c r="B365" s="1370"/>
      <c r="C365" s="1370"/>
    </row>
    <row r="366" spans="1:3">
      <c r="A366" s="1370"/>
      <c r="B366" s="1370"/>
      <c r="C366" s="1370"/>
    </row>
    <row r="367" spans="1:3">
      <c r="A367" s="1370"/>
      <c r="B367" s="1370"/>
      <c r="C367" s="1370"/>
    </row>
    <row r="368" spans="1:3">
      <c r="A368" s="1370"/>
      <c r="B368" s="1370"/>
      <c r="C368" s="1370"/>
    </row>
    <row r="369" spans="1:3">
      <c r="A369" s="1370"/>
      <c r="B369" s="1370"/>
      <c r="C369" s="1370"/>
    </row>
    <row r="370" spans="1:3">
      <c r="A370" s="1370"/>
      <c r="B370" s="1370"/>
      <c r="C370" s="1370"/>
    </row>
    <row r="371" spans="1:3">
      <c r="A371" s="1370"/>
      <c r="B371" s="1370"/>
      <c r="C371" s="1370"/>
    </row>
    <row r="372" spans="1:3">
      <c r="A372" s="1370"/>
      <c r="B372" s="1370"/>
      <c r="C372" s="1370"/>
    </row>
    <row r="373" spans="1:3">
      <c r="A373" s="1370"/>
      <c r="B373" s="1370"/>
      <c r="C373" s="1370"/>
    </row>
    <row r="374" spans="1:3">
      <c r="A374" s="1370"/>
      <c r="B374" s="1370"/>
      <c r="C374" s="1370"/>
    </row>
    <row r="375" spans="1:3">
      <c r="A375" s="1370"/>
      <c r="B375" s="1370"/>
      <c r="C375" s="1370"/>
    </row>
    <row r="376" spans="1:3">
      <c r="A376" s="1370"/>
      <c r="B376" s="1370"/>
      <c r="C376" s="1370"/>
    </row>
    <row r="377" spans="1:3">
      <c r="A377" s="1370"/>
      <c r="B377" s="1370"/>
      <c r="C377" s="1370"/>
    </row>
    <row r="378" spans="1:3">
      <c r="A378" s="1370"/>
      <c r="B378" s="1370"/>
      <c r="C378" s="1370"/>
    </row>
    <row r="379" spans="1:3">
      <c r="A379" s="1370"/>
      <c r="B379" s="1370"/>
      <c r="C379" s="1370"/>
    </row>
    <row r="380" spans="1:3">
      <c r="A380" s="1370"/>
      <c r="B380" s="1370"/>
      <c r="C380" s="1370"/>
    </row>
    <row r="381" spans="1:3">
      <c r="A381" s="1370"/>
      <c r="B381" s="1370"/>
      <c r="C381" s="1370"/>
    </row>
    <row r="382" spans="1:3">
      <c r="A382" s="1370"/>
      <c r="B382" s="1370"/>
      <c r="C382" s="1370"/>
    </row>
    <row r="383" spans="1:3">
      <c r="A383" s="1370"/>
      <c r="B383" s="1370"/>
      <c r="C383" s="1370"/>
    </row>
    <row r="384" spans="1:3">
      <c r="A384" s="1370"/>
      <c r="B384" s="1370"/>
      <c r="C384" s="1370"/>
    </row>
    <row r="385" spans="1:3">
      <c r="A385" s="1370"/>
      <c r="B385" s="1370"/>
      <c r="C385" s="1370"/>
    </row>
    <row r="386" spans="1:3">
      <c r="A386" s="1370"/>
      <c r="B386" s="1370"/>
      <c r="C386" s="1370"/>
    </row>
    <row r="387" spans="1:3">
      <c r="A387" s="1370"/>
      <c r="B387" s="1370"/>
      <c r="C387" s="1370"/>
    </row>
    <row r="388" spans="1:3">
      <c r="A388" s="1370"/>
      <c r="B388" s="1370"/>
      <c r="C388" s="1370"/>
    </row>
    <row r="389" spans="1:3">
      <c r="A389" s="1370"/>
      <c r="B389" s="1370"/>
      <c r="C389" s="1370"/>
    </row>
    <row r="390" spans="1:3">
      <c r="A390" s="1370"/>
      <c r="B390" s="1370"/>
      <c r="C390" s="1370"/>
    </row>
    <row r="391" spans="1:3">
      <c r="A391" s="1370"/>
      <c r="B391" s="1370"/>
      <c r="C391" s="1370"/>
    </row>
    <row r="392" spans="1:3">
      <c r="A392" s="1370"/>
      <c r="B392" s="1370"/>
      <c r="C392" s="1370"/>
    </row>
    <row r="393" spans="1:3">
      <c r="A393" s="1370"/>
      <c r="B393" s="1370"/>
      <c r="C393" s="1370"/>
    </row>
    <row r="394" spans="1:3">
      <c r="A394" s="1370"/>
      <c r="B394" s="1370"/>
      <c r="C394" s="1370"/>
    </row>
    <row r="395" spans="1:3">
      <c r="A395" s="1370"/>
      <c r="B395" s="1370"/>
      <c r="C395" s="1370"/>
    </row>
    <row r="396" spans="1:3">
      <c r="A396" s="1370"/>
      <c r="B396" s="1370"/>
      <c r="C396" s="1370"/>
    </row>
    <row r="397" spans="1:3">
      <c r="A397" s="1370"/>
      <c r="B397" s="1370"/>
      <c r="C397" s="1370"/>
    </row>
    <row r="398" spans="1:3">
      <c r="A398" s="1370"/>
      <c r="B398" s="1370"/>
      <c r="C398" s="1370"/>
    </row>
    <row r="399" spans="1:3">
      <c r="A399" s="1370"/>
      <c r="B399" s="1370"/>
      <c r="C399" s="1370"/>
    </row>
    <row r="400" spans="1:3">
      <c r="A400" s="1370"/>
      <c r="B400" s="1370"/>
      <c r="C400" s="1370"/>
    </row>
    <row r="401" spans="1:3">
      <c r="A401" s="1370"/>
      <c r="B401" s="1370"/>
      <c r="C401" s="1370"/>
    </row>
    <row r="402" spans="1:3">
      <c r="A402" s="1370"/>
      <c r="B402" s="1370"/>
      <c r="C402" s="1370"/>
    </row>
    <row r="403" spans="1:3">
      <c r="A403" s="1370"/>
      <c r="B403" s="1370"/>
      <c r="C403" s="1370"/>
    </row>
    <row r="404" spans="1:3">
      <c r="A404" s="1370"/>
      <c r="B404" s="1370"/>
      <c r="C404" s="1370"/>
    </row>
    <row r="405" spans="1:3">
      <c r="A405" s="1370"/>
      <c r="B405" s="1370"/>
      <c r="C405" s="1370"/>
    </row>
    <row r="406" spans="1:3">
      <c r="A406" s="1370"/>
      <c r="B406" s="1370"/>
      <c r="C406" s="1370"/>
    </row>
    <row r="407" spans="1:3">
      <c r="A407" s="1370"/>
      <c r="B407" s="1370"/>
      <c r="C407" s="1370"/>
    </row>
    <row r="408" spans="1:3">
      <c r="A408" s="1370"/>
      <c r="B408" s="1370"/>
      <c r="C408" s="1370"/>
    </row>
    <row r="409" spans="1:3">
      <c r="A409" s="1370"/>
      <c r="B409" s="1370"/>
      <c r="C409" s="1370"/>
    </row>
    <row r="410" spans="1:3">
      <c r="A410" s="1370"/>
      <c r="B410" s="1370"/>
      <c r="C410" s="1370"/>
    </row>
    <row r="411" spans="1:3">
      <c r="A411" s="1370"/>
      <c r="B411" s="1370"/>
      <c r="C411" s="1370"/>
    </row>
    <row r="412" spans="1:3">
      <c r="A412" s="1370"/>
      <c r="B412" s="1370"/>
      <c r="C412" s="1370"/>
    </row>
    <row r="413" spans="1:3">
      <c r="A413" s="1370"/>
      <c r="B413" s="1370"/>
      <c r="C413" s="1370"/>
    </row>
    <row r="414" spans="1:3">
      <c r="A414" s="1370"/>
      <c r="B414" s="1370"/>
      <c r="C414" s="1370"/>
    </row>
    <row r="415" spans="1:3">
      <c r="A415" s="1370"/>
      <c r="B415" s="1370"/>
      <c r="C415" s="1370"/>
    </row>
    <row r="416" spans="1:3">
      <c r="A416" s="1370"/>
      <c r="B416" s="1370"/>
      <c r="C416" s="1370"/>
    </row>
    <row r="417" spans="1:3">
      <c r="A417" s="1370"/>
      <c r="B417" s="1370"/>
      <c r="C417" s="1370"/>
    </row>
    <row r="418" spans="1:3">
      <c r="A418" s="1370"/>
      <c r="B418" s="1370"/>
      <c r="C418" s="1370"/>
    </row>
    <row r="419" spans="1:3">
      <c r="A419" s="1370"/>
      <c r="B419" s="1370"/>
      <c r="C419" s="1370"/>
    </row>
    <row r="420" spans="1:3">
      <c r="A420" s="1370"/>
      <c r="B420" s="1370"/>
      <c r="C420" s="1370"/>
    </row>
    <row r="421" spans="1:3">
      <c r="A421" s="1370"/>
      <c r="B421" s="1370"/>
      <c r="C421" s="1370"/>
    </row>
    <row r="422" spans="1:3">
      <c r="A422" s="1370"/>
      <c r="B422" s="1370"/>
      <c r="C422" s="1370"/>
    </row>
    <row r="423" spans="1:3">
      <c r="A423" s="1370"/>
      <c r="B423" s="1370"/>
      <c r="C423" s="1370"/>
    </row>
    <row r="424" spans="1:3">
      <c r="A424" s="1370"/>
      <c r="B424" s="1370"/>
      <c r="C424" s="1370"/>
    </row>
    <row r="425" spans="1:3">
      <c r="A425" s="1370"/>
      <c r="B425" s="1370"/>
      <c r="C425" s="1370"/>
    </row>
    <row r="426" spans="1:3">
      <c r="A426" s="1370"/>
      <c r="B426" s="1370"/>
      <c r="C426" s="1370"/>
    </row>
    <row r="427" spans="1:3">
      <c r="A427" s="1370"/>
      <c r="B427" s="1370"/>
      <c r="C427" s="1370"/>
    </row>
    <row r="428" spans="1:3">
      <c r="A428" s="1370"/>
      <c r="B428" s="1370"/>
      <c r="C428" s="1370"/>
    </row>
    <row r="429" spans="1:3">
      <c r="A429" s="1370"/>
      <c r="B429" s="1370"/>
      <c r="C429" s="1370"/>
    </row>
    <row r="430" spans="1:3">
      <c r="A430" s="1370"/>
      <c r="B430" s="1370"/>
      <c r="C430" s="1370"/>
    </row>
    <row r="431" spans="1:3">
      <c r="A431" s="1370"/>
      <c r="B431" s="1370"/>
      <c r="C431" s="1370"/>
    </row>
    <row r="432" spans="1:3">
      <c r="A432" s="1370"/>
      <c r="B432" s="1370"/>
      <c r="C432" s="1370"/>
    </row>
    <row r="433" spans="1:3">
      <c r="A433" s="1370"/>
      <c r="B433" s="1370"/>
      <c r="C433" s="1370"/>
    </row>
    <row r="434" spans="1:3">
      <c r="A434" s="1370"/>
      <c r="B434" s="1370"/>
      <c r="C434" s="1370"/>
    </row>
    <row r="435" spans="1:3">
      <c r="A435" s="1370"/>
      <c r="B435" s="1370"/>
      <c r="C435" s="1370"/>
    </row>
    <row r="436" spans="1:3">
      <c r="A436" s="1370"/>
      <c r="B436" s="1370"/>
      <c r="C436" s="1370"/>
    </row>
    <row r="437" spans="1:3">
      <c r="A437" s="1370"/>
      <c r="B437" s="1370"/>
      <c r="C437" s="1370"/>
    </row>
    <row r="438" spans="1:3">
      <c r="A438" s="1370"/>
      <c r="B438" s="1370"/>
      <c r="C438" s="1370"/>
    </row>
    <row r="439" spans="1:3">
      <c r="A439" s="1370"/>
      <c r="B439" s="1370"/>
      <c r="C439" s="1370"/>
    </row>
    <row r="440" spans="1:3">
      <c r="A440" s="1370"/>
      <c r="B440" s="1370"/>
      <c r="C440" s="1370"/>
    </row>
    <row r="441" spans="1:3">
      <c r="A441" s="1370"/>
      <c r="B441" s="1370"/>
      <c r="C441" s="1370"/>
    </row>
    <row r="442" spans="1:3">
      <c r="A442" s="1370"/>
      <c r="B442" s="1370"/>
      <c r="C442" s="1370"/>
    </row>
    <row r="443" spans="1:3">
      <c r="A443" s="1370"/>
      <c r="B443" s="1370"/>
      <c r="C443" s="1370"/>
    </row>
    <row r="444" spans="1:3">
      <c r="A444" s="1370"/>
      <c r="B444" s="1370"/>
      <c r="C444" s="1370"/>
    </row>
    <row r="445" spans="1:3">
      <c r="A445" s="1370"/>
      <c r="B445" s="1370"/>
      <c r="C445" s="1370"/>
    </row>
    <row r="446" spans="1:3">
      <c r="A446" s="1370"/>
      <c r="B446" s="1370"/>
      <c r="C446" s="1370"/>
    </row>
    <row r="447" spans="1:3">
      <c r="A447" s="1370"/>
      <c r="B447" s="1370"/>
      <c r="C447" s="1370"/>
    </row>
    <row r="448" spans="1:3">
      <c r="A448" s="1370"/>
      <c r="B448" s="1370"/>
      <c r="C448" s="1370"/>
    </row>
    <row r="449" spans="1:3">
      <c r="A449" s="1370"/>
      <c r="B449" s="1370"/>
      <c r="C449" s="1370"/>
    </row>
    <row r="450" spans="1:3">
      <c r="A450" s="1370"/>
      <c r="B450" s="1370"/>
      <c r="C450" s="1370"/>
    </row>
    <row r="451" spans="1:3">
      <c r="A451" s="1370"/>
      <c r="B451" s="1370"/>
      <c r="C451" s="1370"/>
    </row>
    <row r="452" spans="1:3">
      <c r="A452" s="1370"/>
      <c r="B452" s="1370"/>
      <c r="C452" s="1370"/>
    </row>
    <row r="453" spans="1:3">
      <c r="A453" s="1370"/>
      <c r="B453" s="1370"/>
      <c r="C453" s="1370"/>
    </row>
    <row r="454" spans="1:3">
      <c r="A454" s="1370"/>
      <c r="B454" s="1370"/>
      <c r="C454" s="1370"/>
    </row>
    <row r="455" spans="1:3">
      <c r="A455" s="1370"/>
      <c r="B455" s="1370"/>
      <c r="C455" s="1370"/>
    </row>
    <row r="456" spans="1:3">
      <c r="A456" s="1370"/>
      <c r="B456" s="1370"/>
      <c r="C456" s="1370"/>
    </row>
    <row r="457" spans="1:3">
      <c r="A457" s="1370"/>
      <c r="B457" s="1370"/>
      <c r="C457" s="1370"/>
    </row>
    <row r="458" spans="1:3">
      <c r="A458" s="1370"/>
      <c r="B458" s="1370"/>
      <c r="C458" s="1370"/>
    </row>
    <row r="459" spans="1:3">
      <c r="A459" s="1370"/>
      <c r="B459" s="1370"/>
      <c r="C459" s="1370"/>
    </row>
    <row r="460" spans="1:3">
      <c r="A460" s="1370"/>
      <c r="B460" s="1370"/>
      <c r="C460" s="1370"/>
    </row>
    <row r="461" spans="1:3">
      <c r="A461" s="1370"/>
      <c r="B461" s="1370"/>
      <c r="C461" s="1370"/>
    </row>
    <row r="462" spans="1:3">
      <c r="A462" s="1370"/>
      <c r="B462" s="1370"/>
      <c r="C462" s="1370"/>
    </row>
    <row r="463" spans="1:3">
      <c r="A463" s="1370"/>
      <c r="B463" s="1370"/>
      <c r="C463" s="1370"/>
    </row>
    <row r="464" spans="1:3">
      <c r="A464" s="1370"/>
      <c r="B464" s="1370"/>
      <c r="C464" s="1370"/>
    </row>
    <row r="465" spans="1:3">
      <c r="A465" s="1370"/>
      <c r="B465" s="1370"/>
      <c r="C465" s="1370"/>
    </row>
    <row r="466" spans="1:3">
      <c r="A466" s="1370"/>
      <c r="B466" s="1370"/>
      <c r="C466" s="1370"/>
    </row>
    <row r="467" spans="1:3">
      <c r="A467" s="1370"/>
      <c r="B467" s="1370"/>
      <c r="C467" s="1370"/>
    </row>
    <row r="468" spans="1:3">
      <c r="A468" s="1370"/>
      <c r="B468" s="1370"/>
      <c r="C468" s="1370"/>
    </row>
    <row r="469" spans="1:3">
      <c r="A469" s="1370"/>
      <c r="B469" s="1370"/>
      <c r="C469" s="1370"/>
    </row>
    <row r="470" spans="1:3">
      <c r="A470" s="1370"/>
      <c r="B470" s="1370"/>
      <c r="C470" s="1370"/>
    </row>
    <row r="471" spans="1:3">
      <c r="A471" s="1370"/>
      <c r="B471" s="1370"/>
      <c r="C471" s="1370"/>
    </row>
    <row r="472" spans="1:3">
      <c r="A472" s="1370"/>
      <c r="B472" s="1370"/>
      <c r="C472" s="1370"/>
    </row>
    <row r="473" spans="1:3">
      <c r="A473" s="1370"/>
      <c r="B473" s="1370"/>
      <c r="C473" s="1370"/>
    </row>
    <row r="474" spans="1:3">
      <c r="A474" s="1370"/>
      <c r="B474" s="1370"/>
      <c r="C474" s="1370"/>
    </row>
    <row r="475" spans="1:3">
      <c r="A475" s="1370"/>
      <c r="B475" s="1370"/>
      <c r="C475" s="1370"/>
    </row>
    <row r="476" spans="1:3">
      <c r="A476" s="1370"/>
      <c r="B476" s="1370"/>
      <c r="C476" s="1370"/>
    </row>
    <row r="477" spans="1:3">
      <c r="A477" s="1370"/>
      <c r="B477" s="1370"/>
      <c r="C477" s="1370"/>
    </row>
    <row r="478" spans="1:3">
      <c r="A478" s="1370"/>
      <c r="B478" s="1370"/>
      <c r="C478" s="1370"/>
    </row>
    <row r="479" spans="1:3">
      <c r="A479" s="1370"/>
      <c r="B479" s="1370"/>
      <c r="C479" s="1370"/>
    </row>
    <row r="480" spans="1:3">
      <c r="A480" s="1370"/>
      <c r="B480" s="1370"/>
      <c r="C480" s="1370"/>
    </row>
    <row r="481" spans="1:3">
      <c r="A481" s="1370"/>
      <c r="B481" s="1370"/>
      <c r="C481" s="1370"/>
    </row>
    <row r="482" spans="1:3">
      <c r="A482" s="1370"/>
      <c r="B482" s="1370"/>
      <c r="C482" s="1370"/>
    </row>
    <row r="483" spans="1:3">
      <c r="A483" s="1370"/>
      <c r="B483" s="1370"/>
      <c r="C483" s="1370"/>
    </row>
    <row r="484" spans="1:3">
      <c r="A484" s="1370"/>
      <c r="B484" s="1370"/>
      <c r="C484" s="1370"/>
    </row>
    <row r="485" spans="1:3">
      <c r="A485" s="1370"/>
      <c r="B485" s="1370"/>
      <c r="C485" s="1370"/>
    </row>
    <row r="486" spans="1:3">
      <c r="A486" s="1370"/>
      <c r="B486" s="1370"/>
      <c r="C486" s="1370"/>
    </row>
    <row r="487" spans="1:3">
      <c r="A487" s="1370"/>
      <c r="B487" s="1370"/>
      <c r="C487" s="1370"/>
    </row>
    <row r="488" spans="1:3">
      <c r="A488" s="1370"/>
      <c r="B488" s="1370"/>
      <c r="C488" s="1370"/>
    </row>
    <row r="489" spans="1:3">
      <c r="A489" s="1370"/>
      <c r="B489" s="1370"/>
      <c r="C489" s="1370"/>
    </row>
    <row r="490" spans="1:3">
      <c r="A490" s="1370"/>
      <c r="B490" s="1370"/>
      <c r="C490" s="1370"/>
    </row>
    <row r="491" spans="1:3">
      <c r="A491" s="1370"/>
      <c r="B491" s="1370"/>
      <c r="C491" s="1370"/>
    </row>
    <row r="492" spans="1:3">
      <c r="A492" s="1370"/>
      <c r="B492" s="1370"/>
      <c r="C492" s="1370"/>
    </row>
    <row r="493" spans="1:3">
      <c r="A493" s="1370"/>
      <c r="B493" s="1370"/>
      <c r="C493" s="1370"/>
    </row>
    <row r="494" spans="1:3">
      <c r="A494" s="1370"/>
      <c r="B494" s="1370"/>
      <c r="C494" s="1370"/>
    </row>
    <row r="495" spans="1:3">
      <c r="A495" s="1370"/>
      <c r="B495" s="1370"/>
      <c r="C495" s="1370"/>
    </row>
    <row r="496" spans="1:3">
      <c r="A496" s="1370"/>
      <c r="B496" s="1370"/>
      <c r="C496" s="1370"/>
    </row>
    <row r="497" spans="1:3">
      <c r="A497" s="1370"/>
      <c r="B497" s="1370"/>
      <c r="C497" s="1370"/>
    </row>
    <row r="498" spans="1:3">
      <c r="A498" s="1370"/>
      <c r="B498" s="1370"/>
      <c r="C498" s="1370"/>
    </row>
    <row r="499" spans="1:3">
      <c r="A499" s="1370"/>
      <c r="B499" s="1370"/>
      <c r="C499" s="1370"/>
    </row>
    <row r="500" spans="1:3">
      <c r="A500" s="1370"/>
      <c r="B500" s="1370"/>
      <c r="C500" s="1370"/>
    </row>
    <row r="501" spans="1:3">
      <c r="A501" s="1370"/>
      <c r="B501" s="1370"/>
      <c r="C501" s="1370"/>
    </row>
    <row r="502" spans="1:3">
      <c r="A502" s="1370"/>
      <c r="B502" s="1370"/>
      <c r="C502" s="1370"/>
    </row>
    <row r="503" spans="1:3">
      <c r="A503" s="1370"/>
      <c r="B503" s="1370"/>
      <c r="C503" s="1370"/>
    </row>
    <row r="504" spans="1:3">
      <c r="A504" s="1370"/>
      <c r="B504" s="1370"/>
      <c r="C504" s="1370"/>
    </row>
    <row r="505" spans="1:3">
      <c r="A505" s="1370"/>
      <c r="B505" s="1370"/>
      <c r="C505" s="1370"/>
    </row>
    <row r="506" spans="1:3">
      <c r="A506" s="1370"/>
      <c r="B506" s="1370"/>
      <c r="C506" s="1370"/>
    </row>
    <row r="507" spans="1:3">
      <c r="A507" s="1370"/>
      <c r="B507" s="1370"/>
      <c r="C507" s="1370"/>
    </row>
    <row r="508" spans="1:3">
      <c r="A508" s="1370"/>
      <c r="B508" s="1370"/>
      <c r="C508" s="1370"/>
    </row>
    <row r="509" spans="1:3">
      <c r="A509" s="1370"/>
      <c r="B509" s="1370"/>
      <c r="C509" s="1370"/>
    </row>
    <row r="510" spans="1:3">
      <c r="A510" s="1370"/>
      <c r="B510" s="1370"/>
      <c r="C510" s="1370"/>
    </row>
    <row r="511" spans="1:3">
      <c r="A511" s="1370"/>
      <c r="B511" s="1370"/>
      <c r="C511" s="1370"/>
    </row>
    <row r="512" spans="1:3">
      <c r="A512" s="1370"/>
      <c r="B512" s="1370"/>
      <c r="C512" s="1370"/>
    </row>
    <row r="513" spans="1:3">
      <c r="A513" s="1370"/>
      <c r="B513" s="1370"/>
      <c r="C513" s="1370"/>
    </row>
    <row r="514" spans="1:3">
      <c r="A514" s="1370"/>
      <c r="B514" s="1370"/>
      <c r="C514" s="1370"/>
    </row>
    <row r="515" spans="1:3">
      <c r="A515" s="1370"/>
      <c r="B515" s="1370"/>
      <c r="C515" s="1370"/>
    </row>
    <row r="516" spans="1:3">
      <c r="A516" s="1370"/>
      <c r="B516" s="1370"/>
      <c r="C516" s="1370"/>
    </row>
    <row r="517" spans="1:3">
      <c r="A517" s="1370"/>
      <c r="B517" s="1370"/>
      <c r="C517" s="1370"/>
    </row>
    <row r="518" spans="1:3">
      <c r="A518" s="1370"/>
      <c r="B518" s="1370"/>
      <c r="C518" s="1370"/>
    </row>
    <row r="519" spans="1:3">
      <c r="A519" s="1370"/>
      <c r="B519" s="1370"/>
      <c r="C519" s="1370"/>
    </row>
    <row r="520" spans="1:3">
      <c r="A520" s="1370"/>
      <c r="B520" s="1370"/>
      <c r="C520" s="1370"/>
    </row>
    <row r="521" spans="1:3">
      <c r="A521" s="1370"/>
      <c r="B521" s="1370"/>
      <c r="C521" s="1370"/>
    </row>
    <row r="522" spans="1:3">
      <c r="A522" s="1370"/>
      <c r="B522" s="1370"/>
      <c r="C522" s="1370"/>
    </row>
    <row r="523" spans="1:3">
      <c r="A523" s="1370"/>
      <c r="B523" s="1370"/>
      <c r="C523" s="1370"/>
    </row>
    <row r="524" spans="1:3">
      <c r="A524" s="1370"/>
      <c r="B524" s="1370"/>
      <c r="C524" s="1370"/>
    </row>
    <row r="525" spans="1:3">
      <c r="A525" s="1370"/>
      <c r="B525" s="1370"/>
      <c r="C525" s="1370"/>
    </row>
    <row r="526" spans="1:3">
      <c r="A526" s="1370"/>
      <c r="B526" s="1370"/>
      <c r="C526" s="1370"/>
    </row>
    <row r="527" spans="1:3">
      <c r="A527" s="1370"/>
      <c r="B527" s="1370"/>
      <c r="C527" s="1370"/>
    </row>
    <row r="528" spans="1:3">
      <c r="A528" s="1370"/>
      <c r="B528" s="1370"/>
      <c r="C528" s="1370"/>
    </row>
    <row r="529" spans="1:3">
      <c r="A529" s="1370"/>
      <c r="B529" s="1370"/>
      <c r="C529" s="1370"/>
    </row>
    <row r="530" spans="1:3">
      <c r="A530" s="1370"/>
      <c r="B530" s="1370"/>
      <c r="C530" s="1370"/>
    </row>
    <row r="531" spans="1:3">
      <c r="A531" s="1370"/>
      <c r="B531" s="1370"/>
      <c r="C531" s="1370"/>
    </row>
    <row r="532" spans="1:3">
      <c r="A532" s="1370"/>
      <c r="B532" s="1370"/>
      <c r="C532" s="1370"/>
    </row>
    <row r="533" spans="1:3">
      <c r="A533" s="1370"/>
      <c r="B533" s="1370"/>
      <c r="C533" s="1370"/>
    </row>
    <row r="534" spans="1:3">
      <c r="A534" s="1370"/>
      <c r="B534" s="1370"/>
      <c r="C534" s="1370"/>
    </row>
    <row r="535" spans="1:3">
      <c r="A535" s="1370"/>
      <c r="B535" s="1370"/>
      <c r="C535" s="1370"/>
    </row>
    <row r="536" spans="1:3">
      <c r="A536" s="1370"/>
      <c r="B536" s="1370"/>
      <c r="C536" s="1370"/>
    </row>
    <row r="537" spans="1:3">
      <c r="A537" s="1370"/>
      <c r="B537" s="1370"/>
      <c r="C537" s="1370"/>
    </row>
    <row r="538" spans="1:3">
      <c r="A538" s="1370"/>
      <c r="B538" s="1370"/>
      <c r="C538" s="1370"/>
    </row>
    <row r="539" spans="1:3">
      <c r="A539" s="1370"/>
      <c r="B539" s="1370"/>
      <c r="C539" s="1370"/>
    </row>
    <row r="540" spans="1:3">
      <c r="A540" s="1370"/>
      <c r="B540" s="1370"/>
      <c r="C540" s="1370"/>
    </row>
    <row r="541" spans="1:3">
      <c r="A541" s="1370"/>
      <c r="B541" s="1370"/>
      <c r="C541" s="1370"/>
    </row>
    <row r="542" spans="1:3">
      <c r="A542" s="1370"/>
      <c r="B542" s="1370"/>
      <c r="C542" s="1370"/>
    </row>
    <row r="543" spans="1:3">
      <c r="A543" s="1370"/>
      <c r="B543" s="1370"/>
      <c r="C543" s="1370"/>
    </row>
    <row r="544" spans="1:3">
      <c r="A544" s="1370"/>
      <c r="B544" s="1370"/>
      <c r="C544" s="1370"/>
    </row>
    <row r="545" spans="1:3">
      <c r="A545" s="1370"/>
      <c r="B545" s="1370"/>
      <c r="C545" s="1370"/>
    </row>
    <row r="546" spans="1:3">
      <c r="A546" s="1370"/>
      <c r="B546" s="1370"/>
      <c r="C546" s="1370"/>
    </row>
    <row r="547" spans="1:3">
      <c r="A547" s="1370"/>
      <c r="B547" s="1370"/>
      <c r="C547" s="1370"/>
    </row>
    <row r="548" spans="1:3">
      <c r="A548" s="1370"/>
      <c r="B548" s="1370"/>
      <c r="C548" s="1370"/>
    </row>
    <row r="549" spans="1:3">
      <c r="A549" s="1370"/>
      <c r="B549" s="1370"/>
      <c r="C549" s="1370"/>
    </row>
    <row r="550" spans="1:3">
      <c r="A550" s="1370"/>
      <c r="B550" s="1370"/>
      <c r="C550" s="1370"/>
    </row>
    <row r="551" spans="1:3">
      <c r="A551" s="1370"/>
      <c r="B551" s="1370"/>
      <c r="C551" s="1370"/>
    </row>
    <row r="552" spans="1:3">
      <c r="A552" s="1370"/>
      <c r="B552" s="1370"/>
      <c r="C552" s="1370"/>
    </row>
    <row r="553" spans="1:3">
      <c r="A553" s="1370"/>
      <c r="B553" s="1370"/>
      <c r="C553" s="1370"/>
    </row>
    <row r="554" spans="1:3">
      <c r="A554" s="1370"/>
      <c r="B554" s="1370"/>
      <c r="C554" s="1370"/>
    </row>
    <row r="555" spans="1:3">
      <c r="A555" s="1370"/>
      <c r="B555" s="1370"/>
      <c r="C555" s="1370"/>
    </row>
  </sheetData>
  <sheetProtection password="99F3" sheet="1" objects="1" scenarios="1" formatCells="0" formatColumns="0" formatRows="0"/>
  <mergeCells count="6">
    <mergeCell ref="B191:L191"/>
    <mergeCell ref="C3:Q3"/>
    <mergeCell ref="C5:Q5"/>
    <mergeCell ref="E7:H7"/>
    <mergeCell ref="B189:R189"/>
    <mergeCell ref="H156:H157"/>
  </mergeCells>
  <phoneticPr fontId="0" type="noConversion"/>
  <dataValidations count="1">
    <dataValidation type="list" allowBlank="1" showInputMessage="1" showErrorMessage="1" sqref="E7" xr:uid="{00000000-0002-0000-3200-000000000000}">
      <formula1>Tab_Paises</formula1>
    </dataValidation>
  </dataValidations>
  <pageMargins left="0.75" right="0.75" top="1" bottom="1" header="0.5" footer="0.5"/>
  <pageSetup paperSize="9" scale="27" fitToWidth="3" orientation="portrait" r:id="rId1"/>
  <headerFooter alignWithMargins="0"/>
  <rowBreaks count="1" manualBreakCount="1">
    <brk id="192" max="17"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44">
    <pageSetUpPr fitToPage="1"/>
  </sheetPr>
  <dimension ref="B2:K3"/>
  <sheetViews>
    <sheetView showGridLines="0" workbookViewId="0">
      <selection activeCell="Q16" sqref="Q16"/>
    </sheetView>
  </sheetViews>
  <sheetFormatPr defaultRowHeight="12.75"/>
  <cols>
    <col min="1" max="1" width="4.42578125" customWidth="1"/>
  </cols>
  <sheetData>
    <row r="2" spans="2:11" ht="15">
      <c r="B2" s="1761" t="s">
        <v>4470</v>
      </c>
      <c r="C2" s="1762"/>
      <c r="D2" s="1762"/>
      <c r="E2" s="1762"/>
      <c r="F2" s="1762"/>
      <c r="G2" s="1762"/>
      <c r="H2" s="1762"/>
      <c r="I2" s="1762"/>
      <c r="J2" s="1762"/>
      <c r="K2" s="1763"/>
    </row>
    <row r="3" spans="2:11" ht="15">
      <c r="B3" s="935"/>
      <c r="C3" s="935"/>
      <c r="D3" s="935"/>
      <c r="E3" s="935"/>
      <c r="F3" s="935"/>
      <c r="G3" s="935"/>
      <c r="H3" s="935"/>
      <c r="I3" s="935"/>
      <c r="J3" s="935"/>
      <c r="K3" s="935"/>
    </row>
  </sheetData>
  <sheetProtection password="99F3" sheet="1"/>
  <mergeCells count="1">
    <mergeCell ref="B2:K2"/>
  </mergeCells>
  <phoneticPr fontId="46" type="noConversion"/>
  <pageMargins left="0.75" right="0.75" top="1" bottom="1" header="0.5" footer="0.5"/>
  <pageSetup paperSize="9" scale="83" orientation="portrait" r:id="rId1"/>
  <headerFooter alignWithMargins="0"/>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45"/>
  <dimension ref="A2:AU3103"/>
  <sheetViews>
    <sheetView workbookViewId="0">
      <selection activeCell="F9" sqref="F9"/>
    </sheetView>
  </sheetViews>
  <sheetFormatPr defaultRowHeight="12.75"/>
  <cols>
    <col min="2" max="2" width="19.7109375" customWidth="1"/>
    <col min="3" max="3" width="51.140625" customWidth="1"/>
    <col min="6" max="10" width="15" style="977" customWidth="1"/>
    <col min="11" max="11" width="15.5703125" customWidth="1"/>
    <col min="12" max="12" width="15.28515625" style="979" customWidth="1"/>
    <col min="13" max="13" width="17.140625" style="979" customWidth="1"/>
    <col min="14" max="14" width="14.85546875" style="979" customWidth="1"/>
    <col min="15" max="15" width="9.140625" style="980"/>
    <col min="17" max="20" width="18.85546875" customWidth="1"/>
    <col min="22" max="22" width="11.28515625" customWidth="1"/>
    <col min="23" max="25" width="18.7109375" customWidth="1"/>
  </cols>
  <sheetData>
    <row r="2" spans="1:47">
      <c r="A2" s="412"/>
      <c r="B2" s="974" t="s">
        <v>126</v>
      </c>
      <c r="C2" s="975"/>
      <c r="D2" s="975"/>
      <c r="F2" s="976" t="s">
        <v>127</v>
      </c>
      <c r="H2" s="978"/>
      <c r="I2" s="976" t="s">
        <v>128</v>
      </c>
    </row>
    <row r="3" spans="1:47">
      <c r="A3" s="412"/>
      <c r="B3" s="981" t="s">
        <v>414</v>
      </c>
      <c r="C3" s="982"/>
      <c r="D3" s="982"/>
      <c r="E3" s="982"/>
      <c r="F3" s="983" t="s">
        <v>415</v>
      </c>
      <c r="H3" s="978"/>
      <c r="I3" s="976" t="s">
        <v>416</v>
      </c>
    </row>
    <row r="4" spans="1:47">
      <c r="A4" s="412"/>
      <c r="B4" s="981" t="s">
        <v>417</v>
      </c>
      <c r="C4" s="982"/>
      <c r="D4" s="982"/>
      <c r="E4" s="982"/>
      <c r="F4" s="983" t="s">
        <v>418</v>
      </c>
      <c r="H4" s="978"/>
      <c r="I4" s="976" t="s">
        <v>419</v>
      </c>
    </row>
    <row r="5" spans="1:47">
      <c r="A5" s="412"/>
      <c r="B5" s="982"/>
      <c r="C5" s="982"/>
      <c r="D5" s="982"/>
      <c r="E5" s="982"/>
    </row>
    <row r="6" spans="1:47">
      <c r="A6" s="412"/>
      <c r="B6" s="974" t="s">
        <v>420</v>
      </c>
      <c r="C6" s="975"/>
      <c r="D6" s="975"/>
      <c r="W6" s="2159" t="s">
        <v>421</v>
      </c>
      <c r="X6" s="2159"/>
      <c r="Y6" s="2159"/>
      <c r="AM6" t="s">
        <v>422</v>
      </c>
    </row>
    <row r="7" spans="1:47" ht="14.25" customHeight="1">
      <c r="A7" s="412"/>
      <c r="B7" s="981" t="s">
        <v>423</v>
      </c>
      <c r="C7" s="975"/>
      <c r="D7" s="975"/>
      <c r="O7" s="984"/>
      <c r="Q7" s="2156" t="s">
        <v>424</v>
      </c>
      <c r="R7" s="2157"/>
      <c r="W7" s="2158" t="s">
        <v>425</v>
      </c>
      <c r="X7" s="2159"/>
      <c r="Y7" s="473"/>
      <c r="AM7" t="s">
        <v>426</v>
      </c>
    </row>
    <row r="8" spans="1:47" ht="16.5" customHeight="1">
      <c r="A8" s="412"/>
      <c r="B8" s="981" t="s">
        <v>427</v>
      </c>
      <c r="C8" s="975"/>
      <c r="D8" s="975"/>
      <c r="F8" s="985" t="s">
        <v>2098</v>
      </c>
      <c r="G8" s="985" t="s">
        <v>2050</v>
      </c>
      <c r="H8" s="985" t="s">
        <v>428</v>
      </c>
      <c r="I8" s="985" t="s">
        <v>429</v>
      </c>
      <c r="J8" s="985" t="s">
        <v>430</v>
      </c>
      <c r="O8" s="986"/>
      <c r="Q8" s="905" t="s">
        <v>714</v>
      </c>
      <c r="R8" s="987">
        <v>10</v>
      </c>
      <c r="U8" s="988" t="s">
        <v>431</v>
      </c>
      <c r="V8" s="989" t="s">
        <v>432</v>
      </c>
      <c r="W8" s="990" t="s">
        <v>3848</v>
      </c>
      <c r="X8" s="991" t="s">
        <v>3849</v>
      </c>
      <c r="Y8" s="991" t="s">
        <v>3850</v>
      </c>
      <c r="AM8" t="s">
        <v>3851</v>
      </c>
      <c r="AQ8" s="1726" t="s">
        <v>6242</v>
      </c>
      <c r="AR8" s="1726"/>
      <c r="AS8" s="1726"/>
      <c r="AT8" s="1726"/>
      <c r="AU8" s="1726"/>
    </row>
    <row r="9" spans="1:47" ht="14.25" customHeight="1">
      <c r="A9" s="412"/>
      <c r="B9" s="981" t="s">
        <v>3852</v>
      </c>
      <c r="C9" s="975"/>
      <c r="D9" s="975"/>
      <c r="F9" s="992" t="s">
        <v>3853</v>
      </c>
      <c r="G9" s="992" t="s">
        <v>3854</v>
      </c>
      <c r="H9" s="992" t="s">
        <v>3855</v>
      </c>
      <c r="I9" s="992" t="s">
        <v>3856</v>
      </c>
      <c r="J9" s="993" t="s">
        <v>3857</v>
      </c>
      <c r="O9" s="986"/>
      <c r="Q9" s="905" t="s">
        <v>476</v>
      </c>
      <c r="R9" s="987" t="s">
        <v>3858</v>
      </c>
      <c r="U9" s="976" t="s">
        <v>3859</v>
      </c>
      <c r="V9" s="994">
        <v>0.1</v>
      </c>
      <c r="W9" s="995">
        <v>0.3</v>
      </c>
      <c r="X9" s="995">
        <v>0.4</v>
      </c>
      <c r="Y9" s="995">
        <v>0.25</v>
      </c>
      <c r="AQ9" s="1493" t="s">
        <v>1985</v>
      </c>
      <c r="AR9" s="1494" t="s">
        <v>963</v>
      </c>
      <c r="AS9" s="1495" t="s">
        <v>2098</v>
      </c>
      <c r="AT9" s="1495" t="s">
        <v>6243</v>
      </c>
      <c r="AU9" s="1495" t="s">
        <v>1985</v>
      </c>
    </row>
    <row r="10" spans="1:47" ht="14.25" customHeight="1">
      <c r="A10" s="412"/>
      <c r="B10" s="981" t="s">
        <v>3860</v>
      </c>
      <c r="C10" s="975"/>
      <c r="D10" s="975"/>
      <c r="F10" s="992" t="s">
        <v>3861</v>
      </c>
      <c r="G10" s="992" t="s">
        <v>3862</v>
      </c>
      <c r="H10" s="992" t="s">
        <v>3863</v>
      </c>
      <c r="I10" s="992" t="s">
        <v>3856</v>
      </c>
      <c r="J10" s="993" t="s">
        <v>3864</v>
      </c>
      <c r="O10" s="986"/>
      <c r="Q10" s="905" t="s">
        <v>477</v>
      </c>
      <c r="R10" s="987" t="s">
        <v>3865</v>
      </c>
      <c r="U10" s="976" t="s">
        <v>3866</v>
      </c>
      <c r="V10" s="994">
        <v>0.2</v>
      </c>
      <c r="W10" s="995">
        <v>0.4</v>
      </c>
      <c r="X10" s="995">
        <v>0.5</v>
      </c>
      <c r="Y10" s="995">
        <v>0.35</v>
      </c>
    </row>
    <row r="11" spans="1:47" ht="14.25" customHeight="1">
      <c r="A11" s="412"/>
      <c r="B11" s="473" t="s">
        <v>3867</v>
      </c>
      <c r="C11" s="975"/>
      <c r="D11" s="975"/>
      <c r="F11" s="992" t="s">
        <v>3868</v>
      </c>
      <c r="G11" s="992" t="s">
        <v>3869</v>
      </c>
      <c r="H11" s="992" t="s">
        <v>1928</v>
      </c>
      <c r="I11" s="992" t="s">
        <v>3856</v>
      </c>
      <c r="J11" s="993" t="s">
        <v>1929</v>
      </c>
      <c r="O11" s="986"/>
      <c r="Q11" s="905" t="s">
        <v>1930</v>
      </c>
      <c r="R11" s="987" t="s">
        <v>1931</v>
      </c>
      <c r="U11" s="976" t="s">
        <v>1932</v>
      </c>
      <c r="V11" s="994">
        <v>0</v>
      </c>
      <c r="W11" s="995">
        <v>0.2</v>
      </c>
      <c r="X11" s="995">
        <v>0.3</v>
      </c>
      <c r="Y11" s="995">
        <v>0.15</v>
      </c>
      <c r="AQ11" s="1735" t="s">
        <v>6244</v>
      </c>
      <c r="AR11" s="1495" t="s">
        <v>6245</v>
      </c>
      <c r="AS11" s="1495" t="s">
        <v>2645</v>
      </c>
      <c r="AT11" s="1495" t="str">
        <f t="shared" ref="AT11:AT74" si="0">AS11&amp;"-"&amp;AR11</f>
        <v>1006-A dos Francos</v>
      </c>
      <c r="AU11" s="1495" t="str">
        <f t="shared" ref="AU11:AU74" si="1">AQ11</f>
        <v>100601</v>
      </c>
    </row>
    <row r="12" spans="1:47" ht="14.25" customHeight="1">
      <c r="A12" s="412"/>
      <c r="B12" s="981" t="s">
        <v>1933</v>
      </c>
      <c r="C12" s="412"/>
      <c r="D12" s="412"/>
      <c r="F12" s="992" t="s">
        <v>1934</v>
      </c>
      <c r="G12" s="992" t="s">
        <v>1935</v>
      </c>
      <c r="H12" s="992" t="s">
        <v>1936</v>
      </c>
      <c r="I12" s="992" t="s">
        <v>1937</v>
      </c>
      <c r="J12" s="993" t="s">
        <v>1938</v>
      </c>
      <c r="O12" s="986"/>
      <c r="Q12" s="905" t="s">
        <v>474</v>
      </c>
      <c r="R12" s="987">
        <v>12</v>
      </c>
      <c r="U12" s="976" t="s">
        <v>1939</v>
      </c>
      <c r="V12" s="994">
        <v>0.2</v>
      </c>
      <c r="W12" s="995">
        <v>0.4</v>
      </c>
      <c r="X12" s="995">
        <v>0.5</v>
      </c>
      <c r="Y12" s="995">
        <v>0.35</v>
      </c>
      <c r="AD12" t="s">
        <v>1940</v>
      </c>
      <c r="AE12" t="s">
        <v>1941</v>
      </c>
      <c r="AQ12" s="1735" t="s">
        <v>6246</v>
      </c>
      <c r="AR12" s="1495" t="s">
        <v>6247</v>
      </c>
      <c r="AS12" s="1495" t="s">
        <v>4263</v>
      </c>
      <c r="AT12" s="1495" t="str">
        <f t="shared" si="0"/>
        <v>1012-A dos Negros</v>
      </c>
      <c r="AU12" s="1495" t="str">
        <f t="shared" si="1"/>
        <v>101201</v>
      </c>
    </row>
    <row r="13" spans="1:47" ht="14.25" customHeight="1">
      <c r="A13" s="977"/>
      <c r="B13" s="976"/>
      <c r="C13" s="977"/>
      <c r="D13" s="977"/>
      <c r="E13" s="977"/>
      <c r="F13" s="992" t="s">
        <v>1942</v>
      </c>
      <c r="G13" s="992" t="s">
        <v>3862</v>
      </c>
      <c r="H13" s="992" t="s">
        <v>3863</v>
      </c>
      <c r="I13" s="992" t="s">
        <v>3856</v>
      </c>
      <c r="J13" s="993" t="s">
        <v>1943</v>
      </c>
      <c r="O13" s="986"/>
      <c r="Q13" s="905" t="s">
        <v>479</v>
      </c>
      <c r="R13" s="987" t="s">
        <v>1944</v>
      </c>
      <c r="AD13">
        <v>1</v>
      </c>
      <c r="AE13">
        <v>0.1</v>
      </c>
      <c r="AQ13" s="1735" t="s">
        <v>6248</v>
      </c>
      <c r="AR13" s="1495" t="s">
        <v>6249</v>
      </c>
      <c r="AS13" s="1495" t="s">
        <v>1770</v>
      </c>
      <c r="AT13" s="1495" t="str">
        <f t="shared" si="0"/>
        <v>1714-Abaças</v>
      </c>
      <c r="AU13" s="1495" t="str">
        <f t="shared" si="1"/>
        <v>171401</v>
      </c>
    </row>
    <row r="14" spans="1:47">
      <c r="A14" s="977"/>
      <c r="D14" s="985"/>
      <c r="E14" s="977"/>
      <c r="F14" s="992" t="s">
        <v>1945</v>
      </c>
      <c r="G14" s="992" t="s">
        <v>1946</v>
      </c>
      <c r="H14" s="992" t="s">
        <v>1947</v>
      </c>
      <c r="I14" s="992" t="s">
        <v>1947</v>
      </c>
      <c r="J14" s="993" t="s">
        <v>1948</v>
      </c>
      <c r="O14" s="986"/>
      <c r="Q14" s="905" t="s">
        <v>478</v>
      </c>
      <c r="R14" s="987" t="s">
        <v>1949</v>
      </c>
      <c r="AD14">
        <v>2</v>
      </c>
      <c r="AQ14" s="1735" t="s">
        <v>6250</v>
      </c>
      <c r="AR14" s="1495" t="s">
        <v>6251</v>
      </c>
      <c r="AS14" s="1735" t="s">
        <v>279</v>
      </c>
      <c r="AT14" s="1495" t="str">
        <f t="shared" si="0"/>
        <v>0302-Abade de Neiva</v>
      </c>
      <c r="AU14" s="1495" t="str">
        <f t="shared" si="1"/>
        <v>030201</v>
      </c>
    </row>
    <row r="15" spans="1:47">
      <c r="A15" s="977"/>
      <c r="D15" s="977"/>
      <c r="E15" s="977"/>
      <c r="F15" t="s">
        <v>1950</v>
      </c>
      <c r="G15" s="992" t="s">
        <v>1951</v>
      </c>
      <c r="H15" s="992" t="s">
        <v>1952</v>
      </c>
      <c r="I15" s="992" t="s">
        <v>1937</v>
      </c>
      <c r="J15" s="993" t="s">
        <v>1953</v>
      </c>
      <c r="O15" s="986"/>
      <c r="Q15" s="905" t="s">
        <v>475</v>
      </c>
      <c r="R15" s="987" t="s">
        <v>1954</v>
      </c>
      <c r="AD15">
        <v>3</v>
      </c>
      <c r="AQ15" s="1735" t="s">
        <v>6252</v>
      </c>
      <c r="AR15" s="1495" t="s">
        <v>6253</v>
      </c>
      <c r="AS15" s="1735" t="s">
        <v>2637</v>
      </c>
      <c r="AT15" s="1495" t="str">
        <f t="shared" si="0"/>
        <v>0304-Abadim</v>
      </c>
      <c r="AU15" s="1495" t="str">
        <f t="shared" si="1"/>
        <v>030401</v>
      </c>
    </row>
    <row r="16" spans="1:47">
      <c r="A16" s="977"/>
      <c r="D16" s="977"/>
      <c r="E16" s="977"/>
      <c r="F16" s="992" t="s">
        <v>1955</v>
      </c>
      <c r="G16" s="992" t="s">
        <v>3854</v>
      </c>
      <c r="H16" s="992" t="s">
        <v>3855</v>
      </c>
      <c r="I16" s="992" t="s">
        <v>3856</v>
      </c>
      <c r="J16" s="993" t="s">
        <v>1956</v>
      </c>
      <c r="O16" s="986"/>
      <c r="Q16" s="473" t="s">
        <v>472</v>
      </c>
      <c r="R16" s="987" t="s">
        <v>1957</v>
      </c>
      <c r="AD16">
        <v>4</v>
      </c>
      <c r="AQ16" s="1735" t="s">
        <v>6254</v>
      </c>
      <c r="AR16" s="1495" t="s">
        <v>6255</v>
      </c>
      <c r="AS16" s="1735" t="s">
        <v>5343</v>
      </c>
      <c r="AT16" s="1495" t="str">
        <f t="shared" si="0"/>
        <v>0407-Abambres</v>
      </c>
      <c r="AU16" s="1495" t="str">
        <f t="shared" si="1"/>
        <v>040701</v>
      </c>
    </row>
    <row r="17" spans="1:47">
      <c r="A17" s="977"/>
      <c r="D17" s="977"/>
      <c r="E17" s="977"/>
      <c r="F17" s="992" t="s">
        <v>1958</v>
      </c>
      <c r="G17" s="992" t="s">
        <v>1959</v>
      </c>
      <c r="H17" s="992" t="s">
        <v>1960</v>
      </c>
      <c r="I17" s="992" t="s">
        <v>3856</v>
      </c>
      <c r="J17" s="993" t="s">
        <v>1961</v>
      </c>
      <c r="O17" s="986"/>
      <c r="Q17" s="473" t="s">
        <v>713</v>
      </c>
      <c r="R17" s="987" t="s">
        <v>1962</v>
      </c>
      <c r="AD17">
        <v>5</v>
      </c>
      <c r="AQ17" s="1735" t="s">
        <v>6256</v>
      </c>
      <c r="AR17" s="1495" t="s">
        <v>6257</v>
      </c>
      <c r="AS17" s="1495" t="s">
        <v>5358</v>
      </c>
      <c r="AT17" s="1495" t="str">
        <f t="shared" si="0"/>
        <v>1604-Abedim</v>
      </c>
      <c r="AU17" s="1495" t="str">
        <f t="shared" si="1"/>
        <v>160401</v>
      </c>
    </row>
    <row r="18" spans="1:47">
      <c r="A18" s="977"/>
      <c r="D18" s="977"/>
      <c r="E18" s="977"/>
      <c r="F18" s="992" t="s">
        <v>1963</v>
      </c>
      <c r="G18" s="992" t="s">
        <v>1951</v>
      </c>
      <c r="H18" s="992" t="s">
        <v>1964</v>
      </c>
      <c r="I18" s="992" t="s">
        <v>1965</v>
      </c>
      <c r="J18" s="993" t="s">
        <v>1966</v>
      </c>
      <c r="O18" s="986"/>
      <c r="Q18" s="473" t="s">
        <v>473</v>
      </c>
      <c r="R18" s="987">
        <v>11</v>
      </c>
      <c r="AQ18" s="1735" t="s">
        <v>6258</v>
      </c>
      <c r="AR18" s="1495" t="s">
        <v>6259</v>
      </c>
      <c r="AS18" s="1495" t="s">
        <v>3057</v>
      </c>
      <c r="AT18" s="1495" t="str">
        <f t="shared" si="0"/>
        <v>1509-Abela</v>
      </c>
      <c r="AU18" s="1495" t="str">
        <f t="shared" si="1"/>
        <v>150901</v>
      </c>
    </row>
    <row r="19" spans="1:47">
      <c r="A19" s="977"/>
      <c r="B19" s="978"/>
      <c r="C19" s="977"/>
      <c r="D19" s="977"/>
      <c r="E19" s="977"/>
      <c r="F19" s="992" t="s">
        <v>1967</v>
      </c>
      <c r="G19" s="992" t="s">
        <v>1946</v>
      </c>
      <c r="H19" s="992" t="s">
        <v>1947</v>
      </c>
      <c r="I19" s="992" t="s">
        <v>1947</v>
      </c>
      <c r="J19" s="993" t="s">
        <v>1968</v>
      </c>
      <c r="O19" s="986"/>
      <c r="Q19" s="473" t="s">
        <v>481</v>
      </c>
      <c r="R19" s="987" t="s">
        <v>1969</v>
      </c>
      <c r="AQ19" s="1735" t="s">
        <v>6260</v>
      </c>
      <c r="AR19" s="1495" t="s">
        <v>6261</v>
      </c>
      <c r="AS19" s="1495" t="s">
        <v>3053</v>
      </c>
      <c r="AT19" s="1495" t="str">
        <f t="shared" si="0"/>
        <v>1416-Abitureiras</v>
      </c>
      <c r="AU19" s="1495" t="str">
        <f t="shared" si="1"/>
        <v>141601</v>
      </c>
    </row>
    <row r="20" spans="1:47">
      <c r="B20" s="988" t="s">
        <v>1970</v>
      </c>
      <c r="C20" s="977"/>
      <c r="D20" s="977"/>
      <c r="E20" s="977"/>
      <c r="F20" s="992" t="s">
        <v>1971</v>
      </c>
      <c r="G20" s="992" t="s">
        <v>1965</v>
      </c>
      <c r="H20" s="992" t="s">
        <v>1960</v>
      </c>
      <c r="I20" s="992" t="s">
        <v>3856</v>
      </c>
      <c r="J20" s="993" t="s">
        <v>1972</v>
      </c>
      <c r="O20" s="986"/>
      <c r="AQ20" s="1735" t="s">
        <v>6262</v>
      </c>
      <c r="AR20" s="1495" t="s">
        <v>6263</v>
      </c>
      <c r="AS20" s="1495" t="s">
        <v>1444</v>
      </c>
      <c r="AT20" s="1495" t="str">
        <f t="shared" si="0"/>
        <v>1015-Abiul</v>
      </c>
      <c r="AU20" s="1495" t="str">
        <f t="shared" si="1"/>
        <v>101501</v>
      </c>
    </row>
    <row r="21" spans="1:47">
      <c r="B21" s="976" t="s">
        <v>1973</v>
      </c>
      <c r="C21" s="977"/>
      <c r="D21" s="977"/>
      <c r="E21" s="977"/>
      <c r="F21" s="992" t="s">
        <v>1974</v>
      </c>
      <c r="G21" s="992" t="s">
        <v>1975</v>
      </c>
      <c r="H21" s="992" t="s">
        <v>1976</v>
      </c>
      <c r="I21" s="992" t="s">
        <v>1977</v>
      </c>
      <c r="J21" s="993" t="s">
        <v>1978</v>
      </c>
      <c r="O21" s="986"/>
      <c r="W21" s="996" t="s">
        <v>1979</v>
      </c>
      <c r="AQ21" s="1735" t="s">
        <v>6264</v>
      </c>
      <c r="AR21" s="1495" t="s">
        <v>6265</v>
      </c>
      <c r="AS21" s="1735" t="s">
        <v>61</v>
      </c>
      <c r="AT21" s="1495" t="str">
        <f t="shared" si="0"/>
        <v>0313-Aboim da Nóbrega e Gondomar</v>
      </c>
      <c r="AU21" s="1495" t="str">
        <f t="shared" si="1"/>
        <v>031359</v>
      </c>
    </row>
    <row r="22" spans="1:47">
      <c r="B22" s="981" t="s">
        <v>1980</v>
      </c>
      <c r="C22" s="975"/>
      <c r="E22" s="975"/>
      <c r="F22" s="992" t="s">
        <v>1981</v>
      </c>
      <c r="G22" s="992" t="s">
        <v>1982</v>
      </c>
      <c r="H22" s="992" t="s">
        <v>1983</v>
      </c>
      <c r="I22" s="992" t="s">
        <v>1977</v>
      </c>
      <c r="J22" s="993" t="s">
        <v>1984</v>
      </c>
      <c r="O22" s="986"/>
      <c r="Q22" s="997" t="s">
        <v>1985</v>
      </c>
      <c r="R22" s="998" t="s">
        <v>963</v>
      </c>
      <c r="S22" s="998"/>
      <c r="T22" s="998"/>
      <c r="W22" s="1635" t="s">
        <v>5943</v>
      </c>
      <c r="X22" s="475"/>
      <c r="Y22" s="475"/>
      <c r="AQ22" s="1735" t="s">
        <v>6266</v>
      </c>
      <c r="AR22" s="1495" t="s">
        <v>6267</v>
      </c>
      <c r="AS22" s="1495" t="s">
        <v>2526</v>
      </c>
      <c r="AT22" s="1495" t="str">
        <f t="shared" si="0"/>
        <v>1601-Aboim das Choças</v>
      </c>
      <c r="AU22" s="1495" t="str">
        <f t="shared" si="1"/>
        <v>160101</v>
      </c>
    </row>
    <row r="23" spans="1:47">
      <c r="B23" s="975"/>
      <c r="C23" s="975"/>
      <c r="E23" s="975"/>
      <c r="F23" s="992" t="s">
        <v>1986</v>
      </c>
      <c r="G23" s="992" t="s">
        <v>1946</v>
      </c>
      <c r="H23" s="992" t="s">
        <v>1947</v>
      </c>
      <c r="I23" s="992" t="s">
        <v>1947</v>
      </c>
      <c r="J23" s="993" t="s">
        <v>1987</v>
      </c>
      <c r="O23" s="986"/>
      <c r="Q23" s="999" t="s">
        <v>1988</v>
      </c>
      <c r="R23" s="475" t="s">
        <v>1989</v>
      </c>
      <c r="S23" s="475"/>
      <c r="T23" s="475"/>
      <c r="W23" s="1635" t="str">
        <f>IF(W26=TRUE,"A diversificação da atividade de um estabelecimento, na condição de a nova atividade não ser idêntica ou semelhante a uma atividade anteriormente realizada no estabelecimento","A diversificação da produção de um estabelecimento no que se refere a produtos não fabricados anteriormente nesse estabelecimento")</f>
        <v>A diversificação da produção de um estabelecimento no que se refere a produtos não fabricados anteriormente nesse estabelecimento</v>
      </c>
      <c r="X23" s="1000"/>
      <c r="Y23" s="475"/>
      <c r="AQ23" s="1735" t="s">
        <v>6268</v>
      </c>
      <c r="AR23" s="1495" t="s">
        <v>6269</v>
      </c>
      <c r="AS23" s="1735" t="s">
        <v>279</v>
      </c>
      <c r="AT23" s="1495" t="str">
        <f t="shared" si="0"/>
        <v>0302-Aborim</v>
      </c>
      <c r="AU23" s="1495" t="str">
        <f t="shared" si="1"/>
        <v>030202</v>
      </c>
    </row>
    <row r="24" spans="1:47">
      <c r="B24" s="974" t="s">
        <v>3322</v>
      </c>
      <c r="C24" s="975"/>
      <c r="E24" s="975"/>
      <c r="F24" s="992" t="s">
        <v>3323</v>
      </c>
      <c r="G24" s="992" t="s">
        <v>3324</v>
      </c>
      <c r="H24" s="992" t="s">
        <v>3325</v>
      </c>
      <c r="I24" s="992" t="s">
        <v>1937</v>
      </c>
      <c r="J24" s="993" t="s">
        <v>3326</v>
      </c>
      <c r="O24" s="986"/>
      <c r="Q24" s="999" t="s">
        <v>3327</v>
      </c>
      <c r="R24" s="475" t="s">
        <v>3328</v>
      </c>
      <c r="S24" s="475"/>
      <c r="T24" s="475"/>
      <c r="W24" s="1636" t="str">
        <f>IF(W26=TRUE,"","Uma alteração fundamental do processo global de produção de um estabelecimento existente")</f>
        <v>Uma alteração fundamental do processo global de produção de um estabelecimento existente</v>
      </c>
      <c r="X24" s="1000"/>
      <c r="Y24" s="475"/>
      <c r="AQ24" s="1735" t="s">
        <v>6270</v>
      </c>
      <c r="AR24" s="1495" t="s">
        <v>6271</v>
      </c>
      <c r="AS24" s="1495" t="s">
        <v>3053</v>
      </c>
      <c r="AT24" s="1495" t="str">
        <f t="shared" si="0"/>
        <v>1416-Abrã</v>
      </c>
      <c r="AU24" s="1495" t="str">
        <f t="shared" si="1"/>
        <v>141602</v>
      </c>
    </row>
    <row r="25" spans="1:47">
      <c r="B25" s="981" t="s">
        <v>3329</v>
      </c>
      <c r="C25" s="975"/>
      <c r="E25" s="975"/>
      <c r="F25" s="992" t="s">
        <v>3330</v>
      </c>
      <c r="G25" s="992" t="s">
        <v>1951</v>
      </c>
      <c r="H25" s="992" t="s">
        <v>1964</v>
      </c>
      <c r="I25" s="992" t="s">
        <v>1965</v>
      </c>
      <c r="J25" s="993" t="s">
        <v>3331</v>
      </c>
      <c r="O25" s="986"/>
      <c r="Q25" s="999" t="s">
        <v>3332</v>
      </c>
      <c r="R25" s="475" t="s">
        <v>3333</v>
      </c>
      <c r="S25" s="475"/>
      <c r="T25" s="475"/>
      <c r="W25" s="1635" t="str">
        <f>IF(W26=TRUE,"","O aumento da capacidade de um estabelecimento já existente")</f>
        <v>O aumento da capacidade de um estabelecimento já existente</v>
      </c>
      <c r="X25" s="1000"/>
      <c r="Y25" s="475"/>
      <c r="AQ25" s="1735" t="s">
        <v>6272</v>
      </c>
      <c r="AR25" s="1495" t="s">
        <v>6273</v>
      </c>
      <c r="AS25" s="1495" t="s">
        <v>1414</v>
      </c>
      <c r="AT25" s="1495" t="str">
        <f t="shared" si="0"/>
        <v>1311-Abragão</v>
      </c>
      <c r="AU25" s="1495" t="str">
        <f t="shared" si="1"/>
        <v>131101</v>
      </c>
    </row>
    <row r="26" spans="1:47">
      <c r="B26" s="981" t="s">
        <v>3334</v>
      </c>
      <c r="C26" s="975"/>
      <c r="E26" s="975"/>
      <c r="F26" s="992" t="s">
        <v>3335</v>
      </c>
      <c r="G26" s="992" t="s">
        <v>3869</v>
      </c>
      <c r="H26" s="992" t="s">
        <v>3336</v>
      </c>
      <c r="I26" s="992" t="s">
        <v>3856</v>
      </c>
      <c r="J26" s="993" t="s">
        <v>3337</v>
      </c>
      <c r="O26" s="986"/>
      <c r="Q26" s="999" t="s">
        <v>3338</v>
      </c>
      <c r="R26" s="475" t="s">
        <v>3339</v>
      </c>
      <c r="S26" s="475"/>
      <c r="T26" s="475"/>
      <c r="W26" s="206" t="str">
        <f>IF('F1'!AC49="","",AND(OR(VLOOKUP('F1'!AC49,Tabelas!$F$9:$I$317,4,FALSE)="Lisboa",VLOOKUP('F1'!AC49,Tabelas!$F$9:$I$317,4,FALSE)="Algarve"),'F1'!K31="Não PME"))</f>
        <v/>
      </c>
      <c r="X26" s="1000"/>
      <c r="Y26" s="475"/>
      <c r="AQ26" s="1735" t="s">
        <v>6274</v>
      </c>
      <c r="AR26" s="1495" t="s">
        <v>6275</v>
      </c>
      <c r="AS26" s="1495" t="s">
        <v>76</v>
      </c>
      <c r="AT26" s="1495" t="str">
        <f t="shared" si="0"/>
        <v>1823-Abraveses</v>
      </c>
      <c r="AU26" s="1495" t="str">
        <f t="shared" si="1"/>
        <v>182301</v>
      </c>
    </row>
    <row r="27" spans="1:47">
      <c r="B27" s="975"/>
      <c r="C27" s="975"/>
      <c r="E27" s="975"/>
      <c r="F27" s="992" t="s">
        <v>3340</v>
      </c>
      <c r="G27" s="992" t="s">
        <v>3854</v>
      </c>
      <c r="H27" s="992" t="s">
        <v>3341</v>
      </c>
      <c r="I27" s="992" t="s">
        <v>1937</v>
      </c>
      <c r="J27" s="993" t="s">
        <v>3342</v>
      </c>
      <c r="O27" s="986"/>
      <c r="Q27" s="999" t="s">
        <v>3343</v>
      </c>
      <c r="R27" s="475" t="s">
        <v>3344</v>
      </c>
      <c r="S27" s="475"/>
      <c r="T27" s="475"/>
      <c r="X27" s="1000"/>
      <c r="Y27" s="475"/>
      <c r="AQ27" s="1735" t="s">
        <v>6276</v>
      </c>
      <c r="AR27" s="1495" t="s">
        <v>6277</v>
      </c>
      <c r="AS27" s="1735" t="s">
        <v>5343</v>
      </c>
      <c r="AT27" s="1495" t="str">
        <f t="shared" si="0"/>
        <v>0407-Abreiro</v>
      </c>
      <c r="AU27" s="1495" t="str">
        <f t="shared" si="1"/>
        <v>040702</v>
      </c>
    </row>
    <row r="28" spans="1:47">
      <c r="B28" s="974" t="s">
        <v>3345</v>
      </c>
      <c r="C28" s="975"/>
      <c r="E28" s="975"/>
      <c r="F28" s="992" t="s">
        <v>3346</v>
      </c>
      <c r="G28" s="992" t="s">
        <v>3324</v>
      </c>
      <c r="H28" s="992" t="s">
        <v>3325</v>
      </c>
      <c r="I28" s="992" t="s">
        <v>1937</v>
      </c>
      <c r="J28" s="993" t="s">
        <v>3347</v>
      </c>
      <c r="O28" s="986"/>
      <c r="Q28" s="1002" t="s">
        <v>3348</v>
      </c>
      <c r="R28" s="1003" t="s">
        <v>3349</v>
      </c>
      <c r="S28" s="475"/>
      <c r="T28" s="475"/>
      <c r="W28" s="1001"/>
      <c r="X28" s="1000"/>
      <c r="Y28" s="475"/>
      <c r="AQ28" s="1735" t="s">
        <v>6278</v>
      </c>
      <c r="AR28" s="1495" t="s">
        <v>6279</v>
      </c>
      <c r="AS28" s="1495" t="s">
        <v>5311</v>
      </c>
      <c r="AT28" s="1495" t="str">
        <f t="shared" si="0"/>
        <v>1806-Abrunhosa-a-Velha</v>
      </c>
      <c r="AU28" s="1495" t="str">
        <f t="shared" si="1"/>
        <v>180601</v>
      </c>
    </row>
    <row r="29" spans="1:47">
      <c r="B29" s="981" t="s">
        <v>3350</v>
      </c>
      <c r="C29" s="975"/>
      <c r="E29" s="975"/>
      <c r="F29" s="992" t="s">
        <v>3351</v>
      </c>
      <c r="G29" s="992" t="s">
        <v>3854</v>
      </c>
      <c r="H29" s="992" t="s">
        <v>3341</v>
      </c>
      <c r="I29" s="992" t="s">
        <v>1937</v>
      </c>
      <c r="J29" s="993" t="s">
        <v>3352</v>
      </c>
      <c r="O29" s="986"/>
      <c r="Q29" s="1002" t="s">
        <v>3353</v>
      </c>
      <c r="R29" s="1003" t="s">
        <v>1996</v>
      </c>
      <c r="S29" s="475"/>
      <c r="T29" s="475"/>
      <c r="W29" s="1001"/>
      <c r="X29" s="1000"/>
      <c r="Y29" s="475"/>
      <c r="AQ29" s="1735" t="s">
        <v>6280</v>
      </c>
      <c r="AR29" s="1495" t="s">
        <v>6281</v>
      </c>
      <c r="AS29" s="1495" t="s">
        <v>4259</v>
      </c>
      <c r="AT29" s="1495" t="str">
        <f t="shared" si="0"/>
        <v>4202-Achada</v>
      </c>
      <c r="AU29" s="1495" t="str">
        <f t="shared" si="1"/>
        <v>420201</v>
      </c>
    </row>
    <row r="30" spans="1:47">
      <c r="B30" s="981" t="s">
        <v>1997</v>
      </c>
      <c r="C30" s="975"/>
      <c r="E30" s="975"/>
      <c r="F30" s="992" t="s">
        <v>1998</v>
      </c>
      <c r="G30" s="992" t="s">
        <v>1999</v>
      </c>
      <c r="H30" s="992" t="s">
        <v>2000</v>
      </c>
      <c r="I30" s="992" t="s">
        <v>1937</v>
      </c>
      <c r="J30" s="993" t="s">
        <v>2001</v>
      </c>
      <c r="O30" s="986"/>
      <c r="Q30" s="1002" t="s">
        <v>2002</v>
      </c>
      <c r="R30" s="1003" t="s">
        <v>2003</v>
      </c>
      <c r="S30" s="475"/>
      <c r="T30" s="475"/>
      <c r="W30" s="206"/>
      <c r="X30" s="1000"/>
      <c r="Y30" s="475"/>
      <c r="AQ30" s="1735" t="s">
        <v>6282</v>
      </c>
      <c r="AR30" s="1495" t="s">
        <v>6283</v>
      </c>
      <c r="AS30" s="1495" t="s">
        <v>1483</v>
      </c>
      <c r="AT30" s="1495" t="str">
        <f t="shared" si="0"/>
        <v>3106-Achadas da Cruz</v>
      </c>
      <c r="AU30" s="1495" t="str">
        <f t="shared" si="1"/>
        <v>310601</v>
      </c>
    </row>
    <row r="31" spans="1:47" ht="15.75">
      <c r="B31" s="975"/>
      <c r="C31" s="975"/>
      <c r="E31" s="975"/>
      <c r="F31" s="992" t="s">
        <v>2004</v>
      </c>
      <c r="G31" s="992" t="s">
        <v>1959</v>
      </c>
      <c r="H31" s="992" t="s">
        <v>2005</v>
      </c>
      <c r="I31" s="992" t="s">
        <v>3856</v>
      </c>
      <c r="J31" s="993" t="s">
        <v>2006</v>
      </c>
      <c r="O31" s="986"/>
      <c r="Q31" s="1002" t="s">
        <v>2007</v>
      </c>
      <c r="R31" s="1003" t="s">
        <v>2008</v>
      </c>
      <c r="S31" s="475"/>
      <c r="T31" s="475"/>
      <c r="W31" s="1004"/>
      <c r="X31" s="1000"/>
      <c r="Y31" s="475"/>
      <c r="AQ31" s="1735" t="s">
        <v>6284</v>
      </c>
      <c r="AR31" s="1495" t="s">
        <v>6285</v>
      </c>
      <c r="AS31" s="1495" t="s">
        <v>4259</v>
      </c>
      <c r="AT31" s="1495" t="str">
        <f t="shared" si="0"/>
        <v>4202-Achadinha</v>
      </c>
      <c r="AU31" s="1495" t="str">
        <f t="shared" si="1"/>
        <v>420202</v>
      </c>
    </row>
    <row r="32" spans="1:47" ht="15.75">
      <c r="B32" s="974" t="s">
        <v>2009</v>
      </c>
      <c r="C32" s="975"/>
      <c r="E32" s="975"/>
      <c r="F32" s="992" t="s">
        <v>2010</v>
      </c>
      <c r="G32" s="992" t="s">
        <v>3324</v>
      </c>
      <c r="H32" s="992" t="s">
        <v>3325</v>
      </c>
      <c r="I32" s="992" t="s">
        <v>1937</v>
      </c>
      <c r="J32" s="993" t="s">
        <v>2011</v>
      </c>
      <c r="O32" s="986"/>
      <c r="Q32" s="1002" t="s">
        <v>2012</v>
      </c>
      <c r="R32" s="1003" t="s">
        <v>2013</v>
      </c>
      <c r="S32" s="475"/>
      <c r="T32" s="475"/>
      <c r="W32" s="1004"/>
      <c r="X32" s="1000"/>
      <c r="Y32" s="475"/>
      <c r="AQ32" s="1735" t="s">
        <v>6286</v>
      </c>
      <c r="AR32" s="1495" t="s">
        <v>6287</v>
      </c>
      <c r="AS32" s="1735" t="s">
        <v>1773</v>
      </c>
      <c r="AT32" s="1495" t="str">
        <f t="shared" si="0"/>
        <v>0409-Açoreira</v>
      </c>
      <c r="AU32" s="1495" t="str">
        <f t="shared" si="1"/>
        <v>040901</v>
      </c>
    </row>
    <row r="33" spans="1:47" ht="15.75">
      <c r="B33" s="981" t="s">
        <v>2014</v>
      </c>
      <c r="C33" s="975"/>
      <c r="E33" s="975"/>
      <c r="F33" s="992" t="s">
        <v>2015</v>
      </c>
      <c r="G33" s="992" t="s">
        <v>1965</v>
      </c>
      <c r="H33" s="992" t="s">
        <v>2016</v>
      </c>
      <c r="I33" s="992" t="s">
        <v>1965</v>
      </c>
      <c r="J33" s="993" t="s">
        <v>2017</v>
      </c>
      <c r="O33" s="986"/>
      <c r="Q33" s="1002" t="s">
        <v>2018</v>
      </c>
      <c r="R33" s="1003" t="s">
        <v>2019</v>
      </c>
      <c r="S33" s="475"/>
      <c r="T33" s="475"/>
      <c r="W33" s="1004"/>
      <c r="X33" s="1000"/>
      <c r="Y33" s="475"/>
      <c r="AQ33" s="1735" t="s">
        <v>6288</v>
      </c>
      <c r="AR33" s="1495" t="s">
        <v>6289</v>
      </c>
      <c r="AS33" s="1735" t="s">
        <v>279</v>
      </c>
      <c r="AT33" s="1495" t="str">
        <f t="shared" si="0"/>
        <v>0302-Adães</v>
      </c>
      <c r="AU33" s="1495" t="str">
        <f t="shared" si="1"/>
        <v>030203</v>
      </c>
    </row>
    <row r="34" spans="1:47" ht="15.75">
      <c r="B34" s="981" t="s">
        <v>2020</v>
      </c>
      <c r="C34" s="975"/>
      <c r="E34" s="975"/>
      <c r="F34" s="992" t="s">
        <v>2021</v>
      </c>
      <c r="G34" s="992" t="s">
        <v>2022</v>
      </c>
      <c r="H34" s="992" t="s">
        <v>2023</v>
      </c>
      <c r="I34" s="992" t="s">
        <v>1977</v>
      </c>
      <c r="J34" s="993" t="s">
        <v>2024</v>
      </c>
      <c r="O34" s="986"/>
      <c r="Q34" s="999" t="s">
        <v>3394</v>
      </c>
      <c r="R34" s="475" t="s">
        <v>3395</v>
      </c>
      <c r="S34" s="475"/>
      <c r="T34" s="475"/>
      <c r="X34" s="1004"/>
      <c r="Y34" s="475"/>
      <c r="AQ34" s="1735" t="s">
        <v>6290</v>
      </c>
      <c r="AR34" s="1495" t="s">
        <v>6291</v>
      </c>
      <c r="AS34" s="1735" t="s">
        <v>1047</v>
      </c>
      <c r="AT34" s="1495" t="str">
        <f t="shared" si="0"/>
        <v>0907-Adão</v>
      </c>
      <c r="AU34" s="1495" t="str">
        <f t="shared" si="1"/>
        <v>090766</v>
      </c>
    </row>
    <row r="35" spans="1:47">
      <c r="B35" s="981" t="s">
        <v>3396</v>
      </c>
      <c r="C35" s="975"/>
      <c r="E35" s="975"/>
      <c r="F35" s="992" t="s">
        <v>3397</v>
      </c>
      <c r="G35" s="992" t="s">
        <v>3398</v>
      </c>
      <c r="H35" s="992" t="s">
        <v>3399</v>
      </c>
      <c r="I35" s="992" t="s">
        <v>1977</v>
      </c>
      <c r="J35" s="993" t="s">
        <v>3400</v>
      </c>
      <c r="O35" s="986"/>
      <c r="Q35" s="1002" t="s">
        <v>3401</v>
      </c>
      <c r="R35" s="1003" t="s">
        <v>3402</v>
      </c>
      <c r="S35" s="475"/>
      <c r="T35" s="475"/>
      <c r="X35" s="475"/>
      <c r="Y35" s="475"/>
      <c r="AQ35" s="1735" t="s">
        <v>6292</v>
      </c>
      <c r="AR35" s="1495" t="s">
        <v>6293</v>
      </c>
      <c r="AS35" s="1735" t="s">
        <v>2630</v>
      </c>
      <c r="AT35" s="1495" t="str">
        <f t="shared" si="0"/>
        <v>0303-Adaúfe</v>
      </c>
      <c r="AU35" s="1495" t="str">
        <f t="shared" si="1"/>
        <v>030301</v>
      </c>
    </row>
    <row r="36" spans="1:47">
      <c r="B36" s="981" t="s">
        <v>3403</v>
      </c>
      <c r="C36" s="975"/>
      <c r="E36" s="975"/>
      <c r="F36" s="992" t="s">
        <v>3404</v>
      </c>
      <c r="G36" s="992" t="s">
        <v>3862</v>
      </c>
      <c r="H36" s="992" t="s">
        <v>3863</v>
      </c>
      <c r="I36" s="992" t="s">
        <v>3856</v>
      </c>
      <c r="J36" s="993" t="s">
        <v>3405</v>
      </c>
      <c r="O36" s="986"/>
      <c r="Q36" s="999" t="s">
        <v>3406</v>
      </c>
      <c r="R36" s="475" t="s">
        <v>3407</v>
      </c>
      <c r="S36" s="475"/>
      <c r="T36" s="475"/>
      <c r="X36" s="475"/>
      <c r="Y36" s="475"/>
      <c r="AQ36" s="1735" t="s">
        <v>6294</v>
      </c>
      <c r="AR36" s="1495" t="s">
        <v>6295</v>
      </c>
      <c r="AS36" s="1495" t="s">
        <v>1752</v>
      </c>
      <c r="AT36" s="1495" t="str">
        <f t="shared" si="0"/>
        <v>1819-Adorigo</v>
      </c>
      <c r="AU36" s="1495" t="str">
        <f t="shared" si="1"/>
        <v>181901</v>
      </c>
    </row>
    <row r="37" spans="1:47">
      <c r="B37" s="981" t="s">
        <v>3408</v>
      </c>
      <c r="C37" s="975"/>
      <c r="E37" s="975"/>
      <c r="F37" s="992" t="s">
        <v>5226</v>
      </c>
      <c r="G37" s="992" t="s">
        <v>5227</v>
      </c>
      <c r="H37" s="992" t="s">
        <v>5228</v>
      </c>
      <c r="I37" s="992" t="s">
        <v>5228</v>
      </c>
      <c r="J37" s="993" t="s">
        <v>5229</v>
      </c>
      <c r="O37" s="986"/>
      <c r="Q37" s="999" t="s">
        <v>5230</v>
      </c>
      <c r="R37" s="475" t="s">
        <v>2517</v>
      </c>
      <c r="S37" s="475"/>
      <c r="T37" s="475"/>
      <c r="W37" s="475"/>
      <c r="X37" s="1000"/>
      <c r="Y37" s="475"/>
      <c r="AQ37" s="1735" t="s">
        <v>6296</v>
      </c>
      <c r="AR37" s="1495" t="s">
        <v>6297</v>
      </c>
      <c r="AS37" s="1495" t="s">
        <v>2196</v>
      </c>
      <c r="AT37" s="1495" t="str">
        <f t="shared" si="0"/>
        <v>1609-Afife</v>
      </c>
      <c r="AU37" s="1495" t="str">
        <f t="shared" si="1"/>
        <v>160901</v>
      </c>
    </row>
    <row r="38" spans="1:47">
      <c r="B38" s="981" t="s">
        <v>2518</v>
      </c>
      <c r="C38" s="975"/>
      <c r="E38" s="975"/>
      <c r="F38" s="992" t="s">
        <v>2519</v>
      </c>
      <c r="G38" s="992" t="s">
        <v>1959</v>
      </c>
      <c r="H38" s="992" t="s">
        <v>2005</v>
      </c>
      <c r="I38" s="992" t="s">
        <v>3856</v>
      </c>
      <c r="J38" s="993" t="s">
        <v>2520</v>
      </c>
      <c r="O38" s="986"/>
      <c r="Q38" s="999" t="s">
        <v>2521</v>
      </c>
      <c r="R38" s="475" t="s">
        <v>2522</v>
      </c>
      <c r="S38" s="475"/>
      <c r="T38" s="475"/>
      <c r="W38" s="475"/>
      <c r="X38" s="1000"/>
      <c r="Y38" s="475"/>
      <c r="AQ38" s="1735" t="s">
        <v>6298</v>
      </c>
      <c r="AR38" s="1495" t="s">
        <v>6299</v>
      </c>
      <c r="AS38" s="1735" t="s">
        <v>4108</v>
      </c>
      <c r="AT38" s="1495" t="str">
        <f t="shared" si="0"/>
        <v>0305-Agilde</v>
      </c>
      <c r="AU38" s="1495" t="str">
        <f t="shared" si="1"/>
        <v>030501</v>
      </c>
    </row>
    <row r="39" spans="1:47">
      <c r="C39" s="1005"/>
      <c r="E39" s="1005"/>
      <c r="F39" s="992" t="s">
        <v>2523</v>
      </c>
      <c r="G39" s="992" t="s">
        <v>2524</v>
      </c>
      <c r="H39" s="992" t="s">
        <v>2525</v>
      </c>
      <c r="I39" s="992" t="s">
        <v>1977</v>
      </c>
      <c r="J39" s="993" t="s">
        <v>2526</v>
      </c>
      <c r="O39" s="986"/>
      <c r="Q39" s="1002" t="s">
        <v>2527</v>
      </c>
      <c r="R39" s="1003" t="s">
        <v>2528</v>
      </c>
      <c r="S39" s="475"/>
      <c r="T39" s="475"/>
      <c r="W39" s="1006"/>
      <c r="X39" s="1000"/>
      <c r="Y39" s="475"/>
      <c r="AQ39" s="1735" t="s">
        <v>6300</v>
      </c>
      <c r="AR39" s="1495" t="s">
        <v>6301</v>
      </c>
      <c r="AS39" s="1735" t="s">
        <v>1440</v>
      </c>
      <c r="AT39" s="1495" t="str">
        <f t="shared" si="0"/>
        <v>0910-Agregação das freguesias Sul de Pinhel</v>
      </c>
      <c r="AU39" s="1495" t="str">
        <f t="shared" si="1"/>
        <v>091028</v>
      </c>
    </row>
    <row r="40" spans="1:47">
      <c r="C40" s="1005"/>
      <c r="E40" s="1005"/>
      <c r="F40" s="992" t="s">
        <v>2529</v>
      </c>
      <c r="G40" s="992" t="s">
        <v>2530</v>
      </c>
      <c r="H40" s="992" t="s">
        <v>2005</v>
      </c>
      <c r="I40" s="992" t="s">
        <v>3856</v>
      </c>
      <c r="J40" s="993" t="s">
        <v>2531</v>
      </c>
      <c r="O40" s="986"/>
      <c r="Q40" s="999" t="s">
        <v>2532</v>
      </c>
      <c r="R40" s="475" t="s">
        <v>2533</v>
      </c>
      <c r="S40" s="475"/>
      <c r="T40" s="475"/>
      <c r="W40" s="1006"/>
      <c r="X40" s="1000"/>
      <c r="Y40" s="475"/>
      <c r="AQ40" s="1735" t="s">
        <v>6302</v>
      </c>
      <c r="AR40" s="1495" t="s">
        <v>6303</v>
      </c>
      <c r="AS40" s="1495" t="s">
        <v>3061</v>
      </c>
      <c r="AT40" s="1495" t="str">
        <f t="shared" si="0"/>
        <v>1314-Agrela</v>
      </c>
      <c r="AU40" s="1495" t="str">
        <f t="shared" si="1"/>
        <v>131401</v>
      </c>
    </row>
    <row r="41" spans="1:47">
      <c r="B41" s="974" t="s">
        <v>2534</v>
      </c>
      <c r="C41" s="1005"/>
      <c r="E41" s="1005"/>
      <c r="F41" s="992" t="s">
        <v>2535</v>
      </c>
      <c r="G41" s="992" t="s">
        <v>2536</v>
      </c>
      <c r="H41" s="992" t="s">
        <v>1983</v>
      </c>
      <c r="I41" s="992" t="s">
        <v>1977</v>
      </c>
      <c r="J41" s="993" t="s">
        <v>2537</v>
      </c>
      <c r="O41" s="986"/>
      <c r="Q41" s="999" t="s">
        <v>2538</v>
      </c>
      <c r="R41" s="475" t="s">
        <v>2539</v>
      </c>
      <c r="S41" s="475"/>
      <c r="T41" s="475"/>
      <c r="W41" s="1006"/>
      <c r="X41" s="1000"/>
      <c r="Y41" s="475"/>
      <c r="AQ41" s="1735" t="s">
        <v>6304</v>
      </c>
      <c r="AR41" s="1495" t="s">
        <v>6305</v>
      </c>
      <c r="AS41" s="1735" t="s">
        <v>73</v>
      </c>
      <c r="AT41" s="1495" t="str">
        <f t="shared" si="0"/>
        <v>0412-Agrochão</v>
      </c>
      <c r="AU41" s="1495" t="str">
        <f t="shared" si="1"/>
        <v>041201</v>
      </c>
    </row>
    <row r="42" spans="1:47">
      <c r="B42" s="981" t="s">
        <v>2540</v>
      </c>
      <c r="C42" s="1005"/>
      <c r="E42" s="1005"/>
      <c r="F42" s="992" t="s">
        <v>2541</v>
      </c>
      <c r="G42" s="992" t="s">
        <v>3862</v>
      </c>
      <c r="H42" s="992" t="s">
        <v>2542</v>
      </c>
      <c r="I42" s="992" t="s">
        <v>1977</v>
      </c>
      <c r="J42" s="993" t="s">
        <v>2543</v>
      </c>
      <c r="O42" s="986"/>
      <c r="Q42" s="999" t="s">
        <v>2544</v>
      </c>
      <c r="R42" s="475" t="s">
        <v>2545</v>
      </c>
      <c r="S42" s="475"/>
      <c r="T42" s="475"/>
      <c r="W42" s="1006"/>
      <c r="X42" s="1000"/>
      <c r="Y42" s="475"/>
      <c r="AQ42" s="1735" t="s">
        <v>6306</v>
      </c>
      <c r="AR42" s="1735" t="s">
        <v>6307</v>
      </c>
      <c r="AS42" s="1495" t="s">
        <v>20</v>
      </c>
      <c r="AT42" s="1495" t="str">
        <f t="shared" si="0"/>
        <v>4206-Água de Alto</v>
      </c>
      <c r="AU42" s="1495" t="str">
        <f t="shared" si="1"/>
        <v>420601</v>
      </c>
    </row>
    <row r="43" spans="1:47">
      <c r="B43" s="981" t="s">
        <v>2546</v>
      </c>
      <c r="C43" s="1005"/>
      <c r="E43" s="1005"/>
      <c r="F43" s="992" t="s">
        <v>2547</v>
      </c>
      <c r="G43" s="992" t="s">
        <v>1935</v>
      </c>
      <c r="H43" s="992" t="s">
        <v>1936</v>
      </c>
      <c r="I43" s="992" t="s">
        <v>1937</v>
      </c>
      <c r="J43" s="993" t="s">
        <v>2548</v>
      </c>
      <c r="O43" s="986"/>
      <c r="Q43" s="1007" t="s">
        <v>2549</v>
      </c>
      <c r="R43" s="754" t="s">
        <v>2484</v>
      </c>
      <c r="S43" s="754"/>
      <c r="T43" s="754"/>
      <c r="W43" s="1006"/>
      <c r="X43" s="1000"/>
      <c r="Y43" s="475"/>
      <c r="AQ43" s="1735" t="s">
        <v>6308</v>
      </c>
      <c r="AR43" s="1735" t="s">
        <v>6309</v>
      </c>
      <c r="AS43" s="1495" t="s">
        <v>1070</v>
      </c>
      <c r="AT43" s="1495" t="str">
        <f t="shared" si="0"/>
        <v>4201-Água de Pau</v>
      </c>
      <c r="AU43" s="1495" t="str">
        <f t="shared" si="1"/>
        <v>420101</v>
      </c>
    </row>
    <row r="44" spans="1:47">
      <c r="B44" s="981" t="s">
        <v>2550</v>
      </c>
      <c r="C44" s="1005"/>
      <c r="E44" s="1005"/>
      <c r="F44" s="992" t="s">
        <v>2551</v>
      </c>
      <c r="G44" s="992" t="s">
        <v>1999</v>
      </c>
      <c r="H44" s="992" t="s">
        <v>2000</v>
      </c>
      <c r="I44" s="992" t="s">
        <v>1937</v>
      </c>
      <c r="J44" s="993" t="s">
        <v>2552</v>
      </c>
      <c r="O44" s="986"/>
      <c r="W44" s="1006"/>
      <c r="X44" s="1000"/>
      <c r="Y44" s="475"/>
      <c r="AQ44" s="1735" t="s">
        <v>6310</v>
      </c>
      <c r="AR44" s="1735" t="s">
        <v>6311</v>
      </c>
      <c r="AS44" s="1495" t="s">
        <v>5297</v>
      </c>
      <c r="AT44" s="1495" t="str">
        <f t="shared" si="0"/>
        <v>3104-Água de Pena</v>
      </c>
      <c r="AU44" s="1495" t="str">
        <f t="shared" si="1"/>
        <v>310401</v>
      </c>
    </row>
    <row r="45" spans="1:47">
      <c r="B45" s="981" t="s">
        <v>2553</v>
      </c>
      <c r="C45" s="1005"/>
      <c r="D45" s="1005"/>
      <c r="E45" s="1005"/>
      <c r="F45" s="992" t="s">
        <v>2554</v>
      </c>
      <c r="G45" s="992" t="s">
        <v>1965</v>
      </c>
      <c r="H45" s="992" t="s">
        <v>1960</v>
      </c>
      <c r="I45" s="992" t="s">
        <v>3856</v>
      </c>
      <c r="J45" s="993" t="s">
        <v>2555</v>
      </c>
      <c r="O45" s="986"/>
      <c r="W45" s="1006"/>
      <c r="X45" s="1000"/>
      <c r="Y45" s="475"/>
      <c r="AQ45" s="1735" t="s">
        <v>6312</v>
      </c>
      <c r="AR45" s="1735" t="s">
        <v>6313</v>
      </c>
      <c r="AS45" s="1495" t="s">
        <v>3061</v>
      </c>
      <c r="AT45" s="1495" t="str">
        <f t="shared" si="0"/>
        <v>1314-Água Longa</v>
      </c>
      <c r="AU45" s="1495" t="str">
        <f t="shared" si="1"/>
        <v>131402</v>
      </c>
    </row>
    <row r="46" spans="1:47">
      <c r="B46" s="981" t="s">
        <v>2556</v>
      </c>
      <c r="F46" s="992" t="s">
        <v>3862</v>
      </c>
      <c r="G46" s="992" t="s">
        <v>3862</v>
      </c>
      <c r="H46" s="992" t="s">
        <v>3863</v>
      </c>
      <c r="I46" s="992" t="s">
        <v>3856</v>
      </c>
      <c r="J46" s="993" t="s">
        <v>271</v>
      </c>
      <c r="O46" s="986"/>
      <c r="Q46" s="1008" t="s">
        <v>718</v>
      </c>
      <c r="R46" s="1009"/>
      <c r="S46" s="1009"/>
      <c r="T46" s="1010"/>
      <c r="W46" s="1006"/>
      <c r="X46" s="1000"/>
      <c r="Y46" s="475"/>
      <c r="AQ46" s="1735" t="s">
        <v>6314</v>
      </c>
      <c r="AR46" s="1735" t="s">
        <v>6315</v>
      </c>
      <c r="AS46" s="1495" t="s">
        <v>1499</v>
      </c>
      <c r="AT46" s="1495" t="str">
        <f t="shared" si="0"/>
        <v>4204-Água Retorta</v>
      </c>
      <c r="AU46" s="1495" t="str">
        <f t="shared" si="1"/>
        <v>420401</v>
      </c>
    </row>
    <row r="47" spans="1:47">
      <c r="F47" s="992" t="s">
        <v>272</v>
      </c>
      <c r="G47" s="992" t="s">
        <v>1999</v>
      </c>
      <c r="H47" s="992" t="s">
        <v>2000</v>
      </c>
      <c r="I47" s="992" t="s">
        <v>1937</v>
      </c>
      <c r="J47" s="993" t="s">
        <v>273</v>
      </c>
      <c r="O47" s="986"/>
      <c r="Q47" s="1011" t="s">
        <v>2103</v>
      </c>
      <c r="R47" s="480"/>
      <c r="S47" s="1012"/>
      <c r="T47" s="475"/>
      <c r="W47" s="1006"/>
      <c r="X47" s="1000"/>
      <c r="Y47" s="475"/>
      <c r="AQ47" s="1735" t="s">
        <v>6316</v>
      </c>
      <c r="AR47" s="1735" t="s">
        <v>6317</v>
      </c>
      <c r="AS47" s="1495" t="s">
        <v>1756</v>
      </c>
      <c r="AT47" s="1495" t="str">
        <f t="shared" si="0"/>
        <v>1712-Água Revés e Crasto</v>
      </c>
      <c r="AU47" s="1495" t="str">
        <f t="shared" si="1"/>
        <v>171201</v>
      </c>
    </row>
    <row r="48" spans="1:47">
      <c r="A48" s="977"/>
      <c r="B48" s="977"/>
      <c r="C48" s="977"/>
      <c r="D48" s="977"/>
      <c r="E48" s="977"/>
      <c r="F48" s="992" t="s">
        <v>274</v>
      </c>
      <c r="G48" s="992" t="s">
        <v>1965</v>
      </c>
      <c r="H48" s="992" t="s">
        <v>3341</v>
      </c>
      <c r="I48" s="992" t="s">
        <v>1937</v>
      </c>
      <c r="J48" s="993" t="s">
        <v>275</v>
      </c>
      <c r="O48" s="986"/>
      <c r="P48" s="977"/>
      <c r="Q48" s="1011" t="s">
        <v>145</v>
      </c>
      <c r="R48" s="480"/>
      <c r="S48" s="1012"/>
      <c r="T48" s="475"/>
      <c r="U48" s="977"/>
      <c r="W48" s="1006"/>
      <c r="X48" s="1000"/>
      <c r="Y48" s="475"/>
      <c r="AQ48" s="1735" t="s">
        <v>6318</v>
      </c>
      <c r="AR48" s="1495" t="s">
        <v>6319</v>
      </c>
      <c r="AS48" s="1735" t="s">
        <v>3864</v>
      </c>
      <c r="AT48" s="1495" t="str">
        <f t="shared" si="0"/>
        <v>0101-Aguada de Cima</v>
      </c>
      <c r="AU48" s="1495" t="str">
        <f t="shared" si="1"/>
        <v>010103</v>
      </c>
    </row>
    <row r="49" spans="1:47">
      <c r="A49" s="977"/>
      <c r="B49" s="977"/>
      <c r="F49" s="992" t="s">
        <v>276</v>
      </c>
      <c r="G49" s="992" t="s">
        <v>2022</v>
      </c>
      <c r="H49" s="992" t="s">
        <v>2023</v>
      </c>
      <c r="I49" s="992" t="s">
        <v>1977</v>
      </c>
      <c r="J49" s="993" t="s">
        <v>277</v>
      </c>
      <c r="O49" s="986"/>
      <c r="P49" s="977"/>
      <c r="Q49" s="1011" t="s">
        <v>146</v>
      </c>
      <c r="R49" s="480"/>
      <c r="S49" s="1012"/>
      <c r="T49" s="475"/>
      <c r="U49" s="977"/>
      <c r="W49" s="1006"/>
      <c r="X49" s="1000"/>
      <c r="Y49" s="475"/>
      <c r="AQ49" s="1735" t="s">
        <v>6320</v>
      </c>
      <c r="AR49" s="1495" t="s">
        <v>6321</v>
      </c>
      <c r="AS49" s="1495" t="s">
        <v>1404</v>
      </c>
      <c r="AT49" s="1495" t="str">
        <f t="shared" si="0"/>
        <v>1605-Agualonga</v>
      </c>
      <c r="AU49" s="1495" t="str">
        <f t="shared" si="1"/>
        <v>160501</v>
      </c>
    </row>
    <row r="50" spans="1:47">
      <c r="A50" s="977"/>
      <c r="C50" s="992"/>
      <c r="D50" s="977"/>
      <c r="F50" s="992" t="s">
        <v>278</v>
      </c>
      <c r="G50" s="992" t="s">
        <v>3398</v>
      </c>
      <c r="H50" s="992" t="s">
        <v>3399</v>
      </c>
      <c r="I50" s="992" t="s">
        <v>1977</v>
      </c>
      <c r="J50" s="993" t="s">
        <v>279</v>
      </c>
      <c r="O50" s="986"/>
      <c r="P50" s="977"/>
      <c r="Q50" s="1011" t="s">
        <v>147</v>
      </c>
      <c r="R50" s="480"/>
      <c r="S50" s="1012"/>
      <c r="T50" s="475"/>
      <c r="U50" s="977"/>
      <c r="W50" s="1006"/>
      <c r="X50" s="1000"/>
      <c r="Y50" s="475"/>
      <c r="AQ50" s="1735" t="s">
        <v>6322</v>
      </c>
      <c r="AR50" s="1495" t="s">
        <v>6323</v>
      </c>
      <c r="AS50" s="1495" t="s">
        <v>2206</v>
      </c>
      <c r="AT50" s="1495" t="str">
        <f t="shared" si="0"/>
        <v>4302-Agualva</v>
      </c>
      <c r="AU50" s="1495" t="str">
        <f t="shared" si="1"/>
        <v>430201</v>
      </c>
    </row>
    <row r="51" spans="1:47">
      <c r="A51" s="977"/>
      <c r="B51" s="992"/>
      <c r="C51" s="992"/>
      <c r="D51" s="977"/>
      <c r="F51" s="992" t="s">
        <v>280</v>
      </c>
      <c r="G51" s="992" t="s">
        <v>3324</v>
      </c>
      <c r="H51" s="992" t="s">
        <v>3325</v>
      </c>
      <c r="I51" s="992" t="s">
        <v>1937</v>
      </c>
      <c r="J51" s="993" t="s">
        <v>281</v>
      </c>
      <c r="O51" s="986"/>
      <c r="P51" s="977"/>
      <c r="Q51" s="1011" t="s">
        <v>148</v>
      </c>
      <c r="R51" s="480"/>
      <c r="S51" s="1012"/>
      <c r="T51" s="475"/>
      <c r="U51" s="977"/>
      <c r="W51" s="1006"/>
      <c r="X51" s="1000"/>
      <c r="Y51" s="475"/>
      <c r="AQ51" s="1735" t="s">
        <v>6324</v>
      </c>
      <c r="AR51" s="1735" t="s">
        <v>6325</v>
      </c>
      <c r="AS51" s="1735" t="s">
        <v>1633</v>
      </c>
      <c r="AT51" s="1495" t="str">
        <f t="shared" si="0"/>
        <v>0911-Águas Belas</v>
      </c>
      <c r="AU51" s="1495" t="str">
        <f t="shared" si="1"/>
        <v>091101</v>
      </c>
    </row>
    <row r="52" spans="1:47">
      <c r="A52" s="977"/>
      <c r="B52" s="1013" t="s">
        <v>282</v>
      </c>
      <c r="C52" s="1013"/>
      <c r="D52" s="977"/>
      <c r="F52" s="992" t="s">
        <v>2600</v>
      </c>
      <c r="G52" s="992" t="s">
        <v>1951</v>
      </c>
      <c r="H52" s="992" t="s">
        <v>1964</v>
      </c>
      <c r="I52" s="992" t="s">
        <v>1965</v>
      </c>
      <c r="J52" s="993" t="s">
        <v>2601</v>
      </c>
      <c r="O52" s="986"/>
      <c r="P52" s="977"/>
      <c r="Q52" s="1011" t="s">
        <v>149</v>
      </c>
      <c r="R52" s="480"/>
      <c r="S52" s="1012"/>
      <c r="T52" s="475"/>
      <c r="U52" s="977"/>
      <c r="W52" s="1006"/>
      <c r="X52" s="1000"/>
      <c r="Y52" s="475"/>
      <c r="AQ52" s="1735" t="s">
        <v>6326</v>
      </c>
      <c r="AR52" s="1735" t="s">
        <v>6325</v>
      </c>
      <c r="AS52" s="1495" t="s">
        <v>527</v>
      </c>
      <c r="AT52" s="1495" t="str">
        <f t="shared" si="0"/>
        <v>1411-Águas Belas</v>
      </c>
      <c r="AU52" s="1495" t="str">
        <f t="shared" si="1"/>
        <v>141101</v>
      </c>
    </row>
    <row r="53" spans="1:47">
      <c r="A53" s="977"/>
      <c r="B53" s="1013" t="s">
        <v>1985</v>
      </c>
      <c r="C53" s="976" t="s">
        <v>963</v>
      </c>
      <c r="E53" s="980"/>
      <c r="F53" s="992" t="s">
        <v>2602</v>
      </c>
      <c r="G53" s="992" t="s">
        <v>1959</v>
      </c>
      <c r="H53" s="992" t="s">
        <v>2603</v>
      </c>
      <c r="I53" s="992" t="s">
        <v>3856</v>
      </c>
      <c r="J53" s="993" t="s">
        <v>2604</v>
      </c>
      <c r="O53" s="986"/>
      <c r="P53" s="977"/>
      <c r="Q53" s="1011" t="s">
        <v>3632</v>
      </c>
      <c r="R53" s="480"/>
      <c r="S53" s="1012"/>
      <c r="T53" s="475"/>
      <c r="U53" s="977"/>
      <c r="W53" s="1006"/>
      <c r="X53" s="1000"/>
      <c r="Y53" s="475"/>
      <c r="AQ53" s="1735" t="s">
        <v>6327</v>
      </c>
      <c r="AR53" s="1735" t="s">
        <v>6328</v>
      </c>
      <c r="AS53" s="1495" t="s">
        <v>4115</v>
      </c>
      <c r="AT53" s="1495" t="str">
        <f t="shared" si="0"/>
        <v>1703-Águas Frias</v>
      </c>
      <c r="AU53" s="1495" t="str">
        <f t="shared" si="1"/>
        <v>170301</v>
      </c>
    </row>
    <row r="54" spans="1:47">
      <c r="A54" s="977"/>
      <c r="B54" s="1013" t="s">
        <v>1957</v>
      </c>
      <c r="C54" s="976" t="s">
        <v>2605</v>
      </c>
      <c r="E54" s="980"/>
      <c r="F54" s="992" t="s">
        <v>3324</v>
      </c>
      <c r="G54" s="992" t="s">
        <v>3324</v>
      </c>
      <c r="H54" s="992" t="s">
        <v>3325</v>
      </c>
      <c r="I54" s="992" t="s">
        <v>1937</v>
      </c>
      <c r="J54" s="993" t="s">
        <v>2606</v>
      </c>
      <c r="O54" s="986"/>
      <c r="P54" s="977"/>
      <c r="Q54" s="1011" t="s">
        <v>3633</v>
      </c>
      <c r="R54" s="480"/>
      <c r="S54" s="1012"/>
      <c r="T54" s="475"/>
      <c r="U54" s="977"/>
      <c r="W54" s="1006"/>
      <c r="X54" s="1000"/>
      <c r="Y54" s="475"/>
      <c r="AQ54" s="1735" t="s">
        <v>6329</v>
      </c>
      <c r="AR54" s="1735" t="s">
        <v>6330</v>
      </c>
      <c r="AS54" s="1495" t="s">
        <v>2017</v>
      </c>
      <c r="AT54" s="1495" t="str">
        <f t="shared" si="0"/>
        <v>1115-Águas Livres</v>
      </c>
      <c r="AU54" s="1495" t="str">
        <f t="shared" si="1"/>
        <v>111513</v>
      </c>
    </row>
    <row r="55" spans="1:47">
      <c r="A55" s="977"/>
      <c r="B55" s="1013" t="s">
        <v>2607</v>
      </c>
      <c r="C55" s="976" t="s">
        <v>2608</v>
      </c>
      <c r="E55" s="980"/>
      <c r="F55" s="992" t="s">
        <v>2609</v>
      </c>
      <c r="G55" s="992" t="s">
        <v>2610</v>
      </c>
      <c r="H55" s="992" t="s">
        <v>2611</v>
      </c>
      <c r="I55" s="992" t="s">
        <v>3856</v>
      </c>
      <c r="J55" s="993" t="s">
        <v>2612</v>
      </c>
      <c r="O55" s="986"/>
      <c r="P55" s="977"/>
      <c r="Q55" s="1011" t="s">
        <v>3634</v>
      </c>
      <c r="R55" s="480"/>
      <c r="S55" s="1012"/>
      <c r="T55" s="475"/>
      <c r="U55" s="977"/>
      <c r="W55" s="1006"/>
      <c r="X55" s="1000"/>
      <c r="Y55" s="475"/>
      <c r="AQ55" s="1735" t="s">
        <v>6331</v>
      </c>
      <c r="AR55" s="1735" t="s">
        <v>6332</v>
      </c>
      <c r="AS55" s="1495" t="s">
        <v>5308</v>
      </c>
      <c r="AT55" s="1495" t="str">
        <f t="shared" si="0"/>
        <v>1306-Águas Santas</v>
      </c>
      <c r="AU55" s="1495" t="str">
        <f t="shared" si="1"/>
        <v>130601</v>
      </c>
    </row>
    <row r="56" spans="1:47">
      <c r="A56" s="977"/>
      <c r="B56" s="1013" t="s">
        <v>2613</v>
      </c>
      <c r="C56" s="976" t="s">
        <v>2614</v>
      </c>
      <c r="E56" s="980"/>
      <c r="F56" s="992" t="s">
        <v>2615</v>
      </c>
      <c r="G56" s="992" t="s">
        <v>3854</v>
      </c>
      <c r="H56" s="992" t="s">
        <v>3341</v>
      </c>
      <c r="I56" s="992" t="s">
        <v>1937</v>
      </c>
      <c r="J56" s="993" t="s">
        <v>2616</v>
      </c>
      <c r="O56" s="986"/>
      <c r="P56" s="977"/>
      <c r="Q56" s="1011" t="s">
        <v>150</v>
      </c>
      <c r="R56" s="480"/>
      <c r="S56" s="1012"/>
      <c r="T56" s="475"/>
      <c r="U56" s="977"/>
      <c r="W56" s="1006"/>
      <c r="X56" s="1000"/>
      <c r="Y56" s="475"/>
      <c r="AQ56" s="1735" t="s">
        <v>6333</v>
      </c>
      <c r="AR56" s="1495" t="s">
        <v>6334</v>
      </c>
      <c r="AS56" s="1495" t="s">
        <v>1007</v>
      </c>
      <c r="AT56" s="1495" t="str">
        <f t="shared" si="0"/>
        <v>1008-Aguda</v>
      </c>
      <c r="AU56" s="1495" t="str">
        <f t="shared" si="1"/>
        <v>100801</v>
      </c>
    </row>
    <row r="57" spans="1:47">
      <c r="A57" s="977"/>
      <c r="B57" s="1013" t="s">
        <v>2617</v>
      </c>
      <c r="C57" s="976" t="s">
        <v>2618</v>
      </c>
      <c r="E57" s="980"/>
      <c r="F57" s="992" t="s">
        <v>2619</v>
      </c>
      <c r="G57" s="992" t="s">
        <v>1959</v>
      </c>
      <c r="H57" s="992" t="s">
        <v>1960</v>
      </c>
      <c r="I57" s="992" t="s">
        <v>3856</v>
      </c>
      <c r="J57" s="993" t="s">
        <v>2620</v>
      </c>
      <c r="O57" s="986"/>
      <c r="P57" s="977"/>
      <c r="Q57" s="1011" t="s">
        <v>151</v>
      </c>
      <c r="R57" s="480"/>
      <c r="S57" s="1012"/>
      <c r="T57" s="475"/>
      <c r="U57" s="977"/>
      <c r="W57" s="1006"/>
      <c r="X57" s="1000"/>
      <c r="Y57" s="475"/>
      <c r="AQ57" s="1735" t="s">
        <v>6335</v>
      </c>
      <c r="AR57" s="1495" t="s">
        <v>6336</v>
      </c>
      <c r="AS57" s="1495" t="s">
        <v>2526</v>
      </c>
      <c r="AT57" s="1495" t="str">
        <f t="shared" si="0"/>
        <v>1601-Aguiã</v>
      </c>
      <c r="AU57" s="1495" t="str">
        <f t="shared" si="1"/>
        <v>160102</v>
      </c>
    </row>
    <row r="58" spans="1:47">
      <c r="A58" s="977"/>
      <c r="B58" s="1013" t="s">
        <v>2621</v>
      </c>
      <c r="C58" s="976" t="s">
        <v>2622</v>
      </c>
      <c r="E58" s="980"/>
      <c r="F58" s="992" t="s">
        <v>2623</v>
      </c>
      <c r="G58" s="992" t="s">
        <v>1935</v>
      </c>
      <c r="H58" s="992" t="s">
        <v>1936</v>
      </c>
      <c r="I58" s="992" t="s">
        <v>1937</v>
      </c>
      <c r="J58" s="993" t="s">
        <v>2624</v>
      </c>
      <c r="O58" s="986"/>
      <c r="P58" s="977"/>
      <c r="Q58" s="1011" t="s">
        <v>152</v>
      </c>
      <c r="R58" s="480"/>
      <c r="S58" s="1012"/>
      <c r="T58" s="475"/>
      <c r="U58" s="977"/>
      <c r="W58" s="1006"/>
      <c r="X58" s="1000"/>
      <c r="Y58" s="475"/>
      <c r="AQ58" s="1735" t="s">
        <v>6337</v>
      </c>
      <c r="AR58" s="1495" t="s">
        <v>6338</v>
      </c>
      <c r="AS58" s="1735" t="s">
        <v>2193</v>
      </c>
      <c r="AT58" s="1495" t="str">
        <f t="shared" si="0"/>
        <v>0713-Aguiar</v>
      </c>
      <c r="AU58" s="1495" t="str">
        <f t="shared" si="1"/>
        <v>071303</v>
      </c>
    </row>
    <row r="59" spans="1:47">
      <c r="A59" s="977"/>
      <c r="B59" s="1013" t="s">
        <v>2625</v>
      </c>
      <c r="C59" s="976" t="s">
        <v>2626</v>
      </c>
      <c r="D59" s="412"/>
      <c r="E59" s="977"/>
      <c r="F59" s="992" t="s">
        <v>2627</v>
      </c>
      <c r="G59" s="992" t="s">
        <v>1982</v>
      </c>
      <c r="H59" s="992" t="s">
        <v>1976</v>
      </c>
      <c r="I59" s="992" t="s">
        <v>1977</v>
      </c>
      <c r="J59" s="993" t="s">
        <v>2628</v>
      </c>
      <c r="O59" s="986"/>
      <c r="P59" s="977"/>
      <c r="Q59" s="1011" t="s">
        <v>153</v>
      </c>
      <c r="R59" s="480"/>
      <c r="S59" s="1012"/>
      <c r="T59" s="475"/>
      <c r="U59" s="977"/>
      <c r="W59" s="1006"/>
      <c r="X59" s="1000"/>
      <c r="Y59" s="475"/>
      <c r="AQ59" s="1735" t="s">
        <v>6339</v>
      </c>
      <c r="AR59" s="1495" t="s">
        <v>6340</v>
      </c>
      <c r="AS59" s="1495" t="s">
        <v>1071</v>
      </c>
      <c r="AT59" s="1495" t="str">
        <f t="shared" si="0"/>
        <v>1310-Aguiar de Sousa</v>
      </c>
      <c r="AU59" s="1495" t="str">
        <f t="shared" si="1"/>
        <v>131001</v>
      </c>
    </row>
    <row r="60" spans="1:47">
      <c r="A60" s="977"/>
      <c r="B60" s="1013" t="s">
        <v>2629</v>
      </c>
      <c r="C60" s="976" t="s">
        <v>2626</v>
      </c>
      <c r="D60" s="412"/>
      <c r="E60" s="977"/>
      <c r="F60" s="992" t="s">
        <v>3398</v>
      </c>
      <c r="G60" s="992" t="s">
        <v>3398</v>
      </c>
      <c r="H60" s="992" t="s">
        <v>3399</v>
      </c>
      <c r="I60" s="992" t="s">
        <v>1977</v>
      </c>
      <c r="J60" s="993" t="s">
        <v>2630</v>
      </c>
      <c r="O60" s="986"/>
      <c r="P60" s="977"/>
      <c r="Q60" s="1011" t="s">
        <v>2104</v>
      </c>
      <c r="R60" s="480"/>
      <c r="S60" s="1012"/>
      <c r="T60" s="475"/>
      <c r="U60" s="977"/>
      <c r="W60" s="1006"/>
      <c r="X60" s="1000"/>
      <c r="Y60" s="475"/>
      <c r="AQ60" s="1735" t="s">
        <v>6341</v>
      </c>
      <c r="AR60" s="1495" t="s">
        <v>6342</v>
      </c>
      <c r="AS60" s="1735" t="s">
        <v>5343</v>
      </c>
      <c r="AT60" s="1495" t="str">
        <f t="shared" si="0"/>
        <v>0407-Aguieiras</v>
      </c>
      <c r="AU60" s="1495" t="str">
        <f t="shared" si="1"/>
        <v>040703</v>
      </c>
    </row>
    <row r="61" spans="1:47">
      <c r="A61" s="977"/>
      <c r="B61" s="1013" t="s">
        <v>2631</v>
      </c>
      <c r="C61" s="976" t="s">
        <v>2632</v>
      </c>
      <c r="D61" s="412"/>
      <c r="E61" s="977"/>
      <c r="F61" s="992" t="s">
        <v>1975</v>
      </c>
      <c r="G61" s="992" t="s">
        <v>1975</v>
      </c>
      <c r="H61" s="992" t="s">
        <v>1976</v>
      </c>
      <c r="I61" s="992" t="s">
        <v>1977</v>
      </c>
      <c r="J61" s="993" t="s">
        <v>2633</v>
      </c>
      <c r="O61" s="986"/>
      <c r="P61" s="977"/>
      <c r="Q61" s="1011" t="s">
        <v>2105</v>
      </c>
      <c r="R61" s="480"/>
      <c r="S61" s="1012"/>
      <c r="T61" s="475"/>
      <c r="U61" s="977"/>
      <c r="W61" s="1006"/>
      <c r="X61" s="1000"/>
      <c r="Y61" s="475"/>
      <c r="AQ61" s="1735" t="s">
        <v>6343</v>
      </c>
      <c r="AR61" s="1495" t="s">
        <v>6344</v>
      </c>
      <c r="AS61" s="1495" t="s">
        <v>520</v>
      </c>
      <c r="AT61" s="1495" t="str">
        <f t="shared" si="0"/>
        <v>1303-Aião</v>
      </c>
      <c r="AU61" s="1495" t="str">
        <f t="shared" si="1"/>
        <v>130301</v>
      </c>
    </row>
    <row r="62" spans="1:47">
      <c r="A62" s="977"/>
      <c r="B62" s="1013" t="s">
        <v>2634</v>
      </c>
      <c r="C62" s="976" t="s">
        <v>2635</v>
      </c>
      <c r="D62" s="412"/>
      <c r="E62" s="977"/>
      <c r="F62" s="992" t="s">
        <v>2636</v>
      </c>
      <c r="G62" s="992" t="s">
        <v>3398</v>
      </c>
      <c r="H62" s="992" t="s">
        <v>2023</v>
      </c>
      <c r="I62" s="992" t="s">
        <v>1977</v>
      </c>
      <c r="J62" s="993" t="s">
        <v>2637</v>
      </c>
      <c r="O62" s="986"/>
      <c r="P62" s="977"/>
      <c r="Q62" s="1011" t="s">
        <v>2106</v>
      </c>
      <c r="R62" s="480"/>
      <c r="S62" s="1012"/>
      <c r="T62" s="475"/>
      <c r="U62" s="977"/>
      <c r="W62" s="1006"/>
      <c r="X62" s="1000"/>
      <c r="Y62" s="475"/>
      <c r="AQ62" s="1735" t="s">
        <v>6345</v>
      </c>
      <c r="AR62" s="1495" t="s">
        <v>6346</v>
      </c>
      <c r="AS62" s="1495" t="s">
        <v>520</v>
      </c>
      <c r="AT62" s="1495" t="str">
        <f t="shared" si="0"/>
        <v>1303-Airães</v>
      </c>
      <c r="AU62" s="1495" t="str">
        <f t="shared" si="1"/>
        <v>130302</v>
      </c>
    </row>
    <row r="63" spans="1:47">
      <c r="A63" s="977"/>
      <c r="B63" s="1013" t="s">
        <v>2638</v>
      </c>
      <c r="C63" s="976" t="s">
        <v>2639</v>
      </c>
      <c r="D63" s="412"/>
      <c r="E63" s="977"/>
      <c r="F63" s="992" t="s">
        <v>2640</v>
      </c>
      <c r="G63" s="992" t="s">
        <v>1965</v>
      </c>
      <c r="H63" s="992" t="s">
        <v>1960</v>
      </c>
      <c r="I63" s="992" t="s">
        <v>3856</v>
      </c>
      <c r="J63" s="993" t="s">
        <v>2641</v>
      </c>
      <c r="O63" s="986"/>
      <c r="P63" s="977"/>
      <c r="Q63" s="1011" t="s">
        <v>4343</v>
      </c>
      <c r="R63" s="480"/>
      <c r="S63" s="1012"/>
      <c r="T63" s="475"/>
      <c r="U63" s="977"/>
      <c r="W63" s="1006"/>
      <c r="X63" s="1000"/>
      <c r="Y63" s="475"/>
      <c r="AQ63" s="1735" t="s">
        <v>6347</v>
      </c>
      <c r="AR63" s="1495" t="s">
        <v>6348</v>
      </c>
      <c r="AS63" s="1735" t="s">
        <v>279</v>
      </c>
      <c r="AT63" s="1495" t="str">
        <f t="shared" si="0"/>
        <v>0302-Airó</v>
      </c>
      <c r="AU63" s="1495" t="str">
        <f t="shared" si="1"/>
        <v>030205</v>
      </c>
    </row>
    <row r="64" spans="1:47">
      <c r="A64" s="977"/>
      <c r="B64" s="1013" t="s">
        <v>2642</v>
      </c>
      <c r="C64" s="976" t="s">
        <v>2643</v>
      </c>
      <c r="D64" s="412"/>
      <c r="E64" s="977"/>
      <c r="F64" s="992" t="s">
        <v>2644</v>
      </c>
      <c r="G64" s="992" t="s">
        <v>1959</v>
      </c>
      <c r="H64" s="992" t="s">
        <v>1960</v>
      </c>
      <c r="I64" s="992" t="s">
        <v>3856</v>
      </c>
      <c r="J64" s="993" t="s">
        <v>2645</v>
      </c>
      <c r="O64" s="986"/>
      <c r="P64" s="977"/>
      <c r="Q64" s="1014" t="s">
        <v>4344</v>
      </c>
      <c r="R64" s="1015"/>
      <c r="S64" s="1016"/>
      <c r="T64" s="1015"/>
      <c r="U64" s="977"/>
      <c r="W64" s="1006"/>
      <c r="X64" s="1000"/>
      <c r="Y64" s="475"/>
      <c r="AQ64" s="1735" t="s">
        <v>6349</v>
      </c>
      <c r="AR64" s="1495" t="s">
        <v>6350</v>
      </c>
      <c r="AS64" s="1495" t="s">
        <v>561</v>
      </c>
      <c r="AT64" s="1495" t="str">
        <f t="shared" si="0"/>
        <v>1106-Ajuda</v>
      </c>
      <c r="AU64" s="1495" t="str">
        <f t="shared" si="1"/>
        <v>110601</v>
      </c>
    </row>
    <row r="65" spans="1:47">
      <c r="A65" s="977"/>
      <c r="B65" s="1013" t="s">
        <v>2646</v>
      </c>
      <c r="C65" s="976" t="s">
        <v>2647</v>
      </c>
      <c r="D65" s="412"/>
      <c r="E65" s="977"/>
      <c r="F65" s="992" t="s">
        <v>2648</v>
      </c>
      <c r="G65" s="992" t="s">
        <v>2649</v>
      </c>
      <c r="H65" s="992" t="s">
        <v>2650</v>
      </c>
      <c r="I65" s="992" t="s">
        <v>2650</v>
      </c>
      <c r="J65" s="993" t="s">
        <v>1296</v>
      </c>
      <c r="O65" s="986"/>
      <c r="P65" s="977"/>
      <c r="Q65" s="1014" t="s">
        <v>4345</v>
      </c>
      <c r="R65" s="1015"/>
      <c r="S65" s="1016"/>
      <c r="T65" s="1015"/>
      <c r="U65" s="977"/>
      <c r="W65" s="1006"/>
      <c r="X65" s="1000"/>
      <c r="Y65" s="475"/>
      <c r="AQ65" s="1735" t="s">
        <v>6351</v>
      </c>
      <c r="AR65" s="1495" t="s">
        <v>6352</v>
      </c>
      <c r="AS65" s="1495" t="s">
        <v>1448</v>
      </c>
      <c r="AT65" s="1495" t="str">
        <f t="shared" si="0"/>
        <v>4203-Ajuda da Bretanha</v>
      </c>
      <c r="AU65" s="1495" t="str">
        <f t="shared" si="1"/>
        <v>420323</v>
      </c>
    </row>
    <row r="66" spans="1:47">
      <c r="A66" s="977"/>
      <c r="B66" s="1013" t="s">
        <v>1297</v>
      </c>
      <c r="C66" s="976" t="s">
        <v>1298</v>
      </c>
      <c r="D66" s="412"/>
      <c r="E66" s="977"/>
      <c r="F66" s="992" t="s">
        <v>1299</v>
      </c>
      <c r="G66" s="992" t="s">
        <v>1300</v>
      </c>
      <c r="H66" s="992" t="s">
        <v>5228</v>
      </c>
      <c r="I66" s="992" t="s">
        <v>5228</v>
      </c>
      <c r="J66" s="993" t="s">
        <v>1301</v>
      </c>
      <c r="O66" s="986"/>
      <c r="P66" s="977"/>
      <c r="Q66" s="1014" t="s">
        <v>154</v>
      </c>
      <c r="R66" s="1015"/>
      <c r="S66" s="1012"/>
      <c r="T66" s="475"/>
      <c r="U66" s="977"/>
      <c r="W66" s="1006"/>
      <c r="X66" s="1000"/>
      <c r="Y66" s="475"/>
      <c r="AQ66" s="1735" t="s">
        <v>6353</v>
      </c>
      <c r="AR66" s="1495" t="s">
        <v>6354</v>
      </c>
      <c r="AS66" s="1495" t="s">
        <v>1466</v>
      </c>
      <c r="AT66" s="1495" t="str">
        <f t="shared" si="0"/>
        <v>1214-Alagoa</v>
      </c>
      <c r="AU66" s="1495" t="str">
        <f t="shared" si="1"/>
        <v>121401</v>
      </c>
    </row>
    <row r="67" spans="1:47">
      <c r="A67" s="977"/>
      <c r="B67" s="1013" t="s">
        <v>1302</v>
      </c>
      <c r="C67" s="976" t="s">
        <v>1303</v>
      </c>
      <c r="D67" s="412"/>
      <c r="E67" s="977"/>
      <c r="F67" s="992" t="s">
        <v>1304</v>
      </c>
      <c r="G67" s="992" t="s">
        <v>2649</v>
      </c>
      <c r="H67" s="992" t="s">
        <v>2650</v>
      </c>
      <c r="I67" s="992" t="s">
        <v>2650</v>
      </c>
      <c r="J67" s="993" t="s">
        <v>1305</v>
      </c>
      <c r="O67" s="986"/>
      <c r="P67" s="977"/>
      <c r="Q67" s="1014" t="s">
        <v>155</v>
      </c>
      <c r="R67" s="1015"/>
      <c r="S67" s="1012"/>
      <c r="T67" s="475"/>
      <c r="U67" s="977"/>
      <c r="W67" s="1006"/>
      <c r="X67" s="1000"/>
      <c r="Y67" s="475"/>
      <c r="AQ67" s="1735" t="s">
        <v>6355</v>
      </c>
      <c r="AR67" s="1495" t="s">
        <v>6356</v>
      </c>
      <c r="AS67" s="1735" t="s">
        <v>1943</v>
      </c>
      <c r="AT67" s="1495" t="str">
        <f t="shared" si="0"/>
        <v>0102-Albergaria-a-Velha e Valmaior</v>
      </c>
      <c r="AU67" s="1495" t="str">
        <f t="shared" si="1"/>
        <v>010209</v>
      </c>
    </row>
    <row r="68" spans="1:47">
      <c r="A68" s="977"/>
      <c r="B68" s="1013" t="s">
        <v>1306</v>
      </c>
      <c r="C68" s="976" t="s">
        <v>1303</v>
      </c>
      <c r="D68" s="412"/>
      <c r="E68" s="977"/>
      <c r="F68" s="992" t="s">
        <v>1307</v>
      </c>
      <c r="G68" s="992" t="s">
        <v>2524</v>
      </c>
      <c r="H68" s="992" t="s">
        <v>2525</v>
      </c>
      <c r="I68" s="992" t="s">
        <v>1977</v>
      </c>
      <c r="J68" s="993" t="s">
        <v>1308</v>
      </c>
      <c r="O68" s="986"/>
      <c r="P68" s="977"/>
      <c r="Q68" s="1011" t="s">
        <v>3635</v>
      </c>
      <c r="R68" s="480"/>
      <c r="S68" s="1012"/>
      <c r="T68" s="475"/>
      <c r="U68" s="977"/>
      <c r="W68" s="1006"/>
      <c r="X68" s="1000"/>
      <c r="Y68" s="475"/>
      <c r="AQ68" s="1735" t="s">
        <v>6357</v>
      </c>
      <c r="AR68" s="1495" t="s">
        <v>6358</v>
      </c>
      <c r="AS68" s="1735" t="s">
        <v>1948</v>
      </c>
      <c r="AT68" s="1495" t="str">
        <f t="shared" si="0"/>
        <v>0801-Albufeira e Olhos de Água</v>
      </c>
      <c r="AU68" s="1495" t="str">
        <f t="shared" si="1"/>
        <v>080106</v>
      </c>
    </row>
    <row r="69" spans="1:47">
      <c r="A69" s="977"/>
      <c r="B69" s="1013" t="s">
        <v>1309</v>
      </c>
      <c r="C69" s="976" t="s">
        <v>1310</v>
      </c>
      <c r="D69" s="412"/>
      <c r="E69" s="977"/>
      <c r="F69" s="992" t="s">
        <v>1311</v>
      </c>
      <c r="G69" s="992" t="s">
        <v>1999</v>
      </c>
      <c r="H69" s="992" t="s">
        <v>2000</v>
      </c>
      <c r="I69" s="992" t="s">
        <v>1937</v>
      </c>
      <c r="J69" s="993" t="s">
        <v>1312</v>
      </c>
      <c r="O69" s="986"/>
      <c r="P69" s="977"/>
      <c r="Q69" s="1011" t="s">
        <v>3636</v>
      </c>
      <c r="R69" s="480"/>
      <c r="S69" s="1012"/>
      <c r="T69" s="475"/>
      <c r="U69" s="977"/>
      <c r="W69" s="1006"/>
      <c r="X69" s="1000"/>
      <c r="Y69" s="475"/>
      <c r="AQ69" s="1735" t="s">
        <v>6359</v>
      </c>
      <c r="AR69" s="1495" t="s">
        <v>6360</v>
      </c>
      <c r="AS69" s="1495" t="s">
        <v>5319</v>
      </c>
      <c r="AT69" s="1495" t="str">
        <f t="shared" si="0"/>
        <v>1421-Alburitel</v>
      </c>
      <c r="AU69" s="1495" t="str">
        <f t="shared" si="1"/>
        <v>142101</v>
      </c>
    </row>
    <row r="70" spans="1:47">
      <c r="A70" s="977"/>
      <c r="B70" s="1013" t="s">
        <v>1313</v>
      </c>
      <c r="C70" s="976" t="s">
        <v>1310</v>
      </c>
      <c r="D70" s="412"/>
      <c r="E70" s="977"/>
      <c r="F70" s="992" t="s">
        <v>1314</v>
      </c>
      <c r="G70" s="992" t="s">
        <v>2530</v>
      </c>
      <c r="H70" s="992" t="s">
        <v>1315</v>
      </c>
      <c r="I70" s="992" t="s">
        <v>3856</v>
      </c>
      <c r="J70" s="993" t="s">
        <v>1316</v>
      </c>
      <c r="O70" s="986"/>
      <c r="P70" s="977"/>
      <c r="Q70" s="1011" t="s">
        <v>2111</v>
      </c>
      <c r="R70" s="480"/>
      <c r="S70" s="1012"/>
      <c r="T70" s="475"/>
      <c r="U70" s="977"/>
      <c r="W70" s="1006"/>
      <c r="X70" s="1000"/>
      <c r="Y70" s="475"/>
      <c r="AQ70" s="1735" t="s">
        <v>6361</v>
      </c>
      <c r="AR70" s="1495" t="s">
        <v>6362</v>
      </c>
      <c r="AS70" s="1495" t="s">
        <v>1330</v>
      </c>
      <c r="AT70" s="1495" t="str">
        <f t="shared" si="0"/>
        <v>1105-Alcabideche</v>
      </c>
      <c r="AU70" s="1495" t="str">
        <f t="shared" si="1"/>
        <v>110501</v>
      </c>
    </row>
    <row r="71" spans="1:47">
      <c r="A71" s="977"/>
      <c r="B71" s="1013" t="s">
        <v>1317</v>
      </c>
      <c r="C71" s="976" t="s">
        <v>1318</v>
      </c>
      <c r="D71" s="412"/>
      <c r="E71" s="977"/>
      <c r="F71" s="992" t="s">
        <v>1319</v>
      </c>
      <c r="G71" s="992" t="s">
        <v>1975</v>
      </c>
      <c r="H71" s="992" t="s">
        <v>1983</v>
      </c>
      <c r="I71" s="992" t="s">
        <v>1977</v>
      </c>
      <c r="J71" s="993" t="s">
        <v>1320</v>
      </c>
      <c r="O71" s="986"/>
      <c r="P71" s="977"/>
      <c r="Q71" s="1011" t="s">
        <v>2112</v>
      </c>
      <c r="R71" s="480"/>
      <c r="S71" s="1012"/>
      <c r="T71" s="475"/>
      <c r="U71" s="977"/>
      <c r="W71" s="1006"/>
      <c r="X71" s="1000"/>
      <c r="Y71" s="475"/>
      <c r="AQ71" s="1735" t="s">
        <v>6363</v>
      </c>
      <c r="AR71" s="1495" t="s">
        <v>6364</v>
      </c>
      <c r="AS71" s="1735" t="s">
        <v>2193</v>
      </c>
      <c r="AT71" s="1495" t="str">
        <f t="shared" si="0"/>
        <v>0713-Alcáçovas</v>
      </c>
      <c r="AU71" s="1495" t="str">
        <f t="shared" si="1"/>
        <v>071301</v>
      </c>
    </row>
    <row r="72" spans="1:47">
      <c r="A72" s="977"/>
      <c r="B72" s="1013" t="s">
        <v>1321</v>
      </c>
      <c r="C72" s="976" t="s">
        <v>1318</v>
      </c>
      <c r="D72" s="412"/>
      <c r="E72" s="977"/>
      <c r="F72" s="992" t="s">
        <v>1322</v>
      </c>
      <c r="G72" s="992" t="s">
        <v>2536</v>
      </c>
      <c r="H72" s="992" t="s">
        <v>1928</v>
      </c>
      <c r="I72" s="992" t="s">
        <v>3856</v>
      </c>
      <c r="J72" s="993" t="s">
        <v>1323</v>
      </c>
      <c r="O72" s="986"/>
      <c r="P72" s="977"/>
      <c r="Q72" s="1011" t="s">
        <v>3637</v>
      </c>
      <c r="R72" s="480"/>
      <c r="S72" s="1012"/>
      <c r="T72" s="475"/>
      <c r="U72" s="977"/>
      <c r="W72" s="1006"/>
      <c r="X72" s="1000"/>
      <c r="Y72" s="475"/>
      <c r="AQ72" s="1735" t="s">
        <v>6365</v>
      </c>
      <c r="AR72" s="1495" t="s">
        <v>6366</v>
      </c>
      <c r="AS72" s="1495" t="s">
        <v>5311</v>
      </c>
      <c r="AT72" s="1495" t="str">
        <f t="shared" si="0"/>
        <v>1806-Alcafache</v>
      </c>
      <c r="AU72" s="1495" t="str">
        <f t="shared" si="1"/>
        <v>180602</v>
      </c>
    </row>
    <row r="73" spans="1:47">
      <c r="A73" s="977"/>
      <c r="B73" s="1013" t="s">
        <v>1324</v>
      </c>
      <c r="C73" s="976" t="s">
        <v>1325</v>
      </c>
      <c r="D73" s="412"/>
      <c r="E73" s="977"/>
      <c r="F73" s="992" t="s">
        <v>1326</v>
      </c>
      <c r="G73" s="992" t="s">
        <v>3854</v>
      </c>
      <c r="H73" s="992" t="s">
        <v>3341</v>
      </c>
      <c r="I73" s="992" t="s">
        <v>1937</v>
      </c>
      <c r="J73" s="993" t="s">
        <v>1327</v>
      </c>
      <c r="O73" s="986"/>
      <c r="P73" s="977"/>
      <c r="Q73" s="1011" t="s">
        <v>3638</v>
      </c>
      <c r="R73" s="480"/>
      <c r="S73" s="1012"/>
      <c r="T73" s="475"/>
      <c r="U73" s="977"/>
      <c r="W73" s="1006"/>
      <c r="X73" s="1000"/>
      <c r="Y73" s="475"/>
      <c r="AQ73" s="1735" t="s">
        <v>6367</v>
      </c>
      <c r="AR73" s="1495" t="s">
        <v>6368</v>
      </c>
      <c r="AS73" s="1735" t="s">
        <v>1024</v>
      </c>
      <c r="AT73" s="1495" t="str">
        <f t="shared" si="0"/>
        <v>0504-Alcaide</v>
      </c>
      <c r="AU73" s="1495" t="str">
        <f t="shared" si="1"/>
        <v>050401</v>
      </c>
    </row>
    <row r="74" spans="1:47">
      <c r="A74" s="977"/>
      <c r="B74" s="1013" t="s">
        <v>1328</v>
      </c>
      <c r="C74" s="976" t="s">
        <v>1325</v>
      </c>
      <c r="D74" s="412"/>
      <c r="E74" s="977"/>
      <c r="F74" s="992" t="s">
        <v>1329</v>
      </c>
      <c r="G74" s="992" t="s">
        <v>1965</v>
      </c>
      <c r="H74" s="992" t="s">
        <v>2016</v>
      </c>
      <c r="I74" s="992" t="s">
        <v>1965</v>
      </c>
      <c r="J74" s="993" t="s">
        <v>1330</v>
      </c>
      <c r="O74" s="986"/>
      <c r="P74" s="977"/>
      <c r="Q74" s="1011" t="s">
        <v>2116</v>
      </c>
      <c r="R74" s="480"/>
      <c r="S74" s="1012"/>
      <c r="T74" s="475"/>
      <c r="U74" s="977"/>
      <c r="W74" s="1006"/>
      <c r="X74" s="1000"/>
      <c r="Y74" s="475"/>
      <c r="AQ74" s="1735" t="s">
        <v>6369</v>
      </c>
      <c r="AR74" s="1495" t="s">
        <v>6370</v>
      </c>
      <c r="AS74" s="1735" t="s">
        <v>1338</v>
      </c>
      <c r="AT74" s="1495" t="str">
        <f t="shared" si="0"/>
        <v>0502-Alcains</v>
      </c>
      <c r="AU74" s="1495" t="str">
        <f t="shared" si="1"/>
        <v>050201</v>
      </c>
    </row>
    <row r="75" spans="1:47">
      <c r="A75" s="977"/>
      <c r="B75" s="1013" t="s">
        <v>1331</v>
      </c>
      <c r="C75" s="976" t="s">
        <v>1332</v>
      </c>
      <c r="D75" s="412"/>
      <c r="E75" s="977"/>
      <c r="F75" s="992" t="s">
        <v>1333</v>
      </c>
      <c r="G75" s="992" t="s">
        <v>1959</v>
      </c>
      <c r="H75" s="992" t="s">
        <v>2005</v>
      </c>
      <c r="I75" s="992" t="s">
        <v>3856</v>
      </c>
      <c r="J75" s="993" t="s">
        <v>1334</v>
      </c>
      <c r="O75" s="986"/>
      <c r="P75" s="977"/>
      <c r="Q75" s="1011" t="s">
        <v>3639</v>
      </c>
      <c r="R75" s="480"/>
      <c r="S75" s="1012"/>
      <c r="T75" s="475"/>
      <c r="U75" s="977"/>
      <c r="W75" s="1006"/>
      <c r="X75" s="1000"/>
      <c r="Y75" s="475"/>
      <c r="AQ75" s="1735" t="s">
        <v>6371</v>
      </c>
      <c r="AR75" s="1495" t="s">
        <v>6372</v>
      </c>
      <c r="AS75" s="1495" t="s">
        <v>3053</v>
      </c>
      <c r="AT75" s="1495" t="str">
        <f t="shared" ref="AT75:AT138" si="2">AS75&amp;"-"&amp;AR75</f>
        <v>1416-Alcanede</v>
      </c>
      <c r="AU75" s="1495" t="str">
        <f t="shared" ref="AU75:AU138" si="3">AQ75</f>
        <v>141604</v>
      </c>
    </row>
    <row r="76" spans="1:47">
      <c r="A76" s="977"/>
      <c r="B76" s="1013" t="s">
        <v>1335</v>
      </c>
      <c r="C76" s="976" t="s">
        <v>1336</v>
      </c>
      <c r="D76" s="412"/>
      <c r="E76" s="977"/>
      <c r="F76" s="992" t="s">
        <v>2610</v>
      </c>
      <c r="G76" s="992" t="s">
        <v>2610</v>
      </c>
      <c r="H76" s="992" t="s">
        <v>1337</v>
      </c>
      <c r="I76" s="992" t="s">
        <v>3856</v>
      </c>
      <c r="J76" s="993" t="s">
        <v>1338</v>
      </c>
      <c r="O76" s="986"/>
      <c r="P76" s="977"/>
      <c r="Q76" s="981" t="s">
        <v>156</v>
      </c>
      <c r="R76" s="480"/>
      <c r="S76" s="1012"/>
      <c r="T76" s="475"/>
      <c r="U76" s="977"/>
      <c r="W76" s="1006"/>
      <c r="X76" s="1000"/>
      <c r="Y76" s="475"/>
      <c r="AQ76" s="1735" t="s">
        <v>6373</v>
      </c>
      <c r="AR76" s="1495" t="s">
        <v>6374</v>
      </c>
      <c r="AS76" s="1495" t="s">
        <v>3053</v>
      </c>
      <c r="AT76" s="1495" t="str">
        <f t="shared" si="2"/>
        <v>1416-Alcanhões</v>
      </c>
      <c r="AU76" s="1495" t="str">
        <f t="shared" si="3"/>
        <v>141605</v>
      </c>
    </row>
    <row r="77" spans="1:47">
      <c r="A77" s="977"/>
      <c r="B77" s="1013" t="s">
        <v>1339</v>
      </c>
      <c r="C77" s="976" t="s">
        <v>1340</v>
      </c>
      <c r="D77" s="412"/>
      <c r="E77" s="977"/>
      <c r="F77" s="992" t="s">
        <v>4086</v>
      </c>
      <c r="G77" s="992" t="s">
        <v>3862</v>
      </c>
      <c r="H77" s="992" t="s">
        <v>2023</v>
      </c>
      <c r="I77" s="992" t="s">
        <v>1977</v>
      </c>
      <c r="J77" s="993" t="s">
        <v>4087</v>
      </c>
      <c r="O77" s="986"/>
      <c r="P77" s="977"/>
      <c r="Q77" s="1011" t="s">
        <v>2107</v>
      </c>
      <c r="R77" s="480"/>
      <c r="S77" s="1012"/>
      <c r="T77" s="475"/>
      <c r="U77" s="977"/>
      <c r="W77" s="1006"/>
      <c r="X77" s="1000"/>
      <c r="Y77" s="475"/>
      <c r="AQ77" s="1735" t="s">
        <v>6375</v>
      </c>
      <c r="AR77" s="1495" t="s">
        <v>6376</v>
      </c>
      <c r="AS77" s="1495" t="s">
        <v>561</v>
      </c>
      <c r="AT77" s="1495" t="str">
        <f t="shared" si="2"/>
        <v>1106-Alcântara</v>
      </c>
      <c r="AU77" s="1495" t="str">
        <f t="shared" si="3"/>
        <v>110602</v>
      </c>
    </row>
    <row r="78" spans="1:47">
      <c r="A78" s="977"/>
      <c r="B78" s="1013" t="s">
        <v>4088</v>
      </c>
      <c r="C78" s="976" t="s">
        <v>4089</v>
      </c>
      <c r="D78" s="412"/>
      <c r="E78" s="977"/>
      <c r="F78" s="992" t="s">
        <v>4090</v>
      </c>
      <c r="G78" s="992" t="s">
        <v>1999</v>
      </c>
      <c r="H78" s="992" t="s">
        <v>2000</v>
      </c>
      <c r="I78" s="992" t="s">
        <v>1937</v>
      </c>
      <c r="J78" s="993" t="s">
        <v>4091</v>
      </c>
      <c r="O78" s="986"/>
      <c r="P78" s="977"/>
      <c r="Q78" s="1011" t="s">
        <v>2108</v>
      </c>
      <c r="R78" s="480"/>
      <c r="S78" s="1012"/>
      <c r="T78" s="475"/>
      <c r="U78" s="977"/>
      <c r="W78" s="1006"/>
      <c r="X78" s="1000"/>
      <c r="Y78" s="475"/>
      <c r="AQ78" s="1735" t="s">
        <v>6377</v>
      </c>
      <c r="AR78" s="1495" t="s">
        <v>6378</v>
      </c>
      <c r="AS78" s="1495" t="s">
        <v>3088</v>
      </c>
      <c r="AT78" s="1495" t="str">
        <f t="shared" si="2"/>
        <v>1417-Alcaravela</v>
      </c>
      <c r="AU78" s="1495" t="str">
        <f t="shared" si="3"/>
        <v>141701</v>
      </c>
    </row>
    <row r="79" spans="1:47">
      <c r="A79" s="977"/>
      <c r="B79" s="1013" t="s">
        <v>4092</v>
      </c>
      <c r="C79" s="976" t="s">
        <v>4089</v>
      </c>
      <c r="D79" s="412"/>
      <c r="E79" s="977"/>
      <c r="F79" s="992" t="s">
        <v>4093</v>
      </c>
      <c r="G79" s="992" t="s">
        <v>2536</v>
      </c>
      <c r="H79" s="992" t="s">
        <v>1928</v>
      </c>
      <c r="I79" s="992" t="s">
        <v>3856</v>
      </c>
      <c r="J79" s="993" t="s">
        <v>4094</v>
      </c>
      <c r="O79" s="986"/>
      <c r="P79" s="977"/>
      <c r="Q79" s="480" t="str">
        <f t="shared" ref="Q79:Q87" si="4">LEFT(R79,3)</f>
        <v/>
      </c>
      <c r="R79" s="480"/>
      <c r="S79" s="1012"/>
      <c r="T79" s="475"/>
      <c r="U79" s="978"/>
      <c r="W79" s="1006"/>
      <c r="X79" s="1000"/>
      <c r="Y79" s="475"/>
      <c r="AQ79" s="1735" t="s">
        <v>6379</v>
      </c>
      <c r="AR79" s="1495" t="s">
        <v>6380</v>
      </c>
      <c r="AS79" s="1735" t="s">
        <v>1024</v>
      </c>
      <c r="AT79" s="1495" t="str">
        <f t="shared" si="2"/>
        <v>0504-Alcaria</v>
      </c>
      <c r="AU79" s="1495" t="str">
        <f t="shared" si="3"/>
        <v>050402</v>
      </c>
    </row>
    <row r="80" spans="1:47">
      <c r="A80" s="977"/>
      <c r="B80" s="1013" t="s">
        <v>4095</v>
      </c>
      <c r="C80" s="976" t="s">
        <v>4089</v>
      </c>
      <c r="D80" s="412"/>
      <c r="E80" s="977"/>
      <c r="F80" s="992" t="s">
        <v>4096</v>
      </c>
      <c r="G80" s="992" t="s">
        <v>1946</v>
      </c>
      <c r="H80" s="992" t="s">
        <v>1947</v>
      </c>
      <c r="I80" s="992" t="s">
        <v>1947</v>
      </c>
      <c r="J80" s="993" t="s">
        <v>4097</v>
      </c>
      <c r="O80" s="986"/>
      <c r="P80" s="977"/>
      <c r="Q80" s="480" t="str">
        <f t="shared" si="4"/>
        <v/>
      </c>
      <c r="R80" s="480"/>
      <c r="S80" s="1012"/>
      <c r="T80" s="475"/>
      <c r="U80" s="978"/>
      <c r="W80" s="1006"/>
      <c r="X80" s="1000"/>
      <c r="Y80" s="475"/>
      <c r="AQ80" s="1735" t="s">
        <v>6381</v>
      </c>
      <c r="AR80" s="1495" t="s">
        <v>6382</v>
      </c>
      <c r="AS80" s="1735" t="s">
        <v>5341</v>
      </c>
      <c r="AT80" s="1495" t="str">
        <f t="shared" si="2"/>
        <v>0209-Alcaria Ruiva</v>
      </c>
      <c r="AU80" s="1495" t="str">
        <f t="shared" si="3"/>
        <v>020901</v>
      </c>
    </row>
    <row r="81" spans="1:47">
      <c r="A81" s="977"/>
      <c r="B81" s="1013" t="s">
        <v>4098</v>
      </c>
      <c r="C81" s="976" t="s">
        <v>4099</v>
      </c>
      <c r="D81" s="412"/>
      <c r="E81" s="977"/>
      <c r="F81" s="992" t="s">
        <v>4100</v>
      </c>
      <c r="G81" s="992" t="s">
        <v>3324</v>
      </c>
      <c r="H81" s="992" t="s">
        <v>3325</v>
      </c>
      <c r="I81" s="992" t="s">
        <v>1937</v>
      </c>
      <c r="J81" s="993" t="s">
        <v>4101</v>
      </c>
      <c r="O81" s="986"/>
      <c r="P81" s="977"/>
      <c r="Q81" s="480" t="str">
        <f t="shared" si="4"/>
        <v/>
      </c>
      <c r="R81" s="480"/>
      <c r="S81" s="1012"/>
      <c r="T81" s="475"/>
      <c r="U81" s="978"/>
      <c r="W81" s="1006"/>
      <c r="X81" s="1000"/>
      <c r="Y81" s="475"/>
      <c r="AQ81" s="1735" t="s">
        <v>6383</v>
      </c>
      <c r="AR81" s="1495" t="s">
        <v>6384</v>
      </c>
      <c r="AS81" s="1495" t="s">
        <v>1626</v>
      </c>
      <c r="AT81" s="1495" t="str">
        <f t="shared" si="2"/>
        <v>1414-Alcobertas</v>
      </c>
      <c r="AU81" s="1495" t="str">
        <f t="shared" si="3"/>
        <v>141401</v>
      </c>
    </row>
    <row r="82" spans="1:47">
      <c r="A82" s="977"/>
      <c r="B82" s="1013" t="s">
        <v>4102</v>
      </c>
      <c r="C82" s="976" t="s">
        <v>4103</v>
      </c>
      <c r="D82" s="412"/>
      <c r="E82" s="977"/>
      <c r="F82" s="992" t="s">
        <v>4104</v>
      </c>
      <c r="G82" s="992" t="s">
        <v>3869</v>
      </c>
      <c r="H82" s="992" t="s">
        <v>3336</v>
      </c>
      <c r="I82" s="992" t="s">
        <v>3856</v>
      </c>
      <c r="J82" s="993" t="s">
        <v>4105</v>
      </c>
      <c r="O82" s="986"/>
      <c r="P82" s="977"/>
      <c r="Q82" s="480" t="str">
        <f t="shared" si="4"/>
        <v/>
      </c>
      <c r="R82" s="480"/>
      <c r="S82" s="1012"/>
      <c r="T82" s="475"/>
      <c r="U82" s="978"/>
      <c r="W82" s="1006"/>
      <c r="X82" s="1000"/>
      <c r="Y82" s="475"/>
      <c r="AQ82" s="1735" t="s">
        <v>6385</v>
      </c>
      <c r="AR82" s="1495" t="s">
        <v>1963</v>
      </c>
      <c r="AS82" s="1495" t="s">
        <v>1966</v>
      </c>
      <c r="AT82" s="1495" t="str">
        <f t="shared" si="2"/>
        <v>1502-Alcochete</v>
      </c>
      <c r="AU82" s="1495" t="str">
        <f t="shared" si="3"/>
        <v>150201</v>
      </c>
    </row>
    <row r="83" spans="1:47">
      <c r="A83" s="977"/>
      <c r="B83" s="1013" t="s">
        <v>4106</v>
      </c>
      <c r="C83" s="976" t="s">
        <v>4103</v>
      </c>
      <c r="D83" s="412"/>
      <c r="E83" s="977"/>
      <c r="F83" s="992" t="s">
        <v>4107</v>
      </c>
      <c r="G83" s="992" t="s">
        <v>3398</v>
      </c>
      <c r="H83" s="992" t="s">
        <v>2023</v>
      </c>
      <c r="I83" s="992" t="s">
        <v>1977</v>
      </c>
      <c r="J83" s="993" t="s">
        <v>4108</v>
      </c>
      <c r="O83" s="986"/>
      <c r="P83" s="977"/>
      <c r="Q83" s="480" t="str">
        <f t="shared" si="4"/>
        <v/>
      </c>
      <c r="R83" s="480"/>
      <c r="S83" s="1012"/>
      <c r="T83" s="475"/>
      <c r="U83" s="978"/>
      <c r="W83" s="1006"/>
      <c r="X83" s="1000"/>
      <c r="Y83" s="475"/>
      <c r="AQ83" s="1735" t="s">
        <v>6386</v>
      </c>
      <c r="AR83" s="1495" t="s">
        <v>6387</v>
      </c>
      <c r="AS83" s="1495" t="s">
        <v>275</v>
      </c>
      <c r="AT83" s="1495" t="str">
        <f t="shared" si="2"/>
        <v>1103-Alcoentre</v>
      </c>
      <c r="AU83" s="1495" t="str">
        <f t="shared" si="3"/>
        <v>110301</v>
      </c>
    </row>
    <row r="84" spans="1:47">
      <c r="A84" s="977"/>
      <c r="B84" s="1013" t="s">
        <v>4109</v>
      </c>
      <c r="C84" s="976" t="s">
        <v>4110</v>
      </c>
      <c r="D84" s="412"/>
      <c r="E84" s="977"/>
      <c r="F84" s="992" t="s">
        <v>4111</v>
      </c>
      <c r="G84" s="992" t="s">
        <v>3854</v>
      </c>
      <c r="H84" s="992" t="s">
        <v>3341</v>
      </c>
      <c r="I84" s="992" t="s">
        <v>1937</v>
      </c>
      <c r="J84" s="993" t="s">
        <v>4112</v>
      </c>
      <c r="O84" s="986"/>
      <c r="P84" s="977"/>
      <c r="Q84" s="480" t="str">
        <f t="shared" si="4"/>
        <v/>
      </c>
      <c r="R84" s="480"/>
      <c r="S84" s="1012"/>
      <c r="T84" s="475"/>
      <c r="U84" s="978"/>
      <c r="W84" s="1006"/>
      <c r="X84" s="1000"/>
      <c r="Y84" s="475"/>
      <c r="AQ84" s="1735" t="s">
        <v>6388</v>
      </c>
      <c r="AR84" s="1495" t="s">
        <v>6389</v>
      </c>
      <c r="AS84" s="1495" t="s">
        <v>83</v>
      </c>
      <c r="AT84" s="1495" t="str">
        <f t="shared" si="2"/>
        <v>1824-Alcofra</v>
      </c>
      <c r="AU84" s="1495" t="str">
        <f t="shared" si="3"/>
        <v>182401</v>
      </c>
    </row>
    <row r="85" spans="1:47">
      <c r="A85" s="977"/>
      <c r="B85" s="1013" t="s">
        <v>4113</v>
      </c>
      <c r="C85" s="976" t="s">
        <v>4110</v>
      </c>
      <c r="D85" s="412"/>
      <c r="E85" s="977"/>
      <c r="F85" s="992" t="s">
        <v>4114</v>
      </c>
      <c r="G85" s="992" t="s">
        <v>1982</v>
      </c>
      <c r="H85" s="992" t="s">
        <v>1976</v>
      </c>
      <c r="I85" s="992" t="s">
        <v>1977</v>
      </c>
      <c r="J85" s="993" t="s">
        <v>4115</v>
      </c>
      <c r="O85" s="986"/>
      <c r="P85" s="977"/>
      <c r="Q85" s="480" t="str">
        <f t="shared" si="4"/>
        <v/>
      </c>
      <c r="R85" s="480"/>
      <c r="S85" s="1012"/>
      <c r="T85" s="475"/>
      <c r="U85" s="978"/>
      <c r="W85" s="1006"/>
      <c r="X85" s="1000"/>
      <c r="Y85" s="475"/>
      <c r="AQ85" s="1735" t="s">
        <v>6390</v>
      </c>
      <c r="AR85" s="1495" t="s">
        <v>6391</v>
      </c>
      <c r="AS85" s="1735" t="s">
        <v>1024</v>
      </c>
      <c r="AT85" s="1495" t="str">
        <f t="shared" si="2"/>
        <v>0504-Alcongosta</v>
      </c>
      <c r="AU85" s="1495" t="str">
        <f t="shared" si="3"/>
        <v>050403</v>
      </c>
    </row>
    <row r="86" spans="1:47">
      <c r="A86" s="977"/>
      <c r="B86" s="1013" t="s">
        <v>4116</v>
      </c>
      <c r="C86" s="976" t="s">
        <v>4117</v>
      </c>
      <c r="D86" s="412"/>
      <c r="E86" s="977"/>
      <c r="F86" s="992" t="s">
        <v>4118</v>
      </c>
      <c r="G86" s="992" t="s">
        <v>2536</v>
      </c>
      <c r="H86" s="992" t="s">
        <v>2023</v>
      </c>
      <c r="I86" s="992" t="s">
        <v>1977</v>
      </c>
      <c r="J86" s="993" t="s">
        <v>4119</v>
      </c>
      <c r="O86" s="986"/>
      <c r="P86" s="977"/>
      <c r="Q86" s="480" t="str">
        <f t="shared" si="4"/>
        <v/>
      </c>
      <c r="R86" s="480"/>
      <c r="S86" s="480"/>
      <c r="T86" s="475"/>
      <c r="U86" s="978"/>
      <c r="W86" s="1006"/>
      <c r="X86" s="1000"/>
      <c r="Y86" s="475"/>
      <c r="AQ86" s="1735" t="s">
        <v>6392</v>
      </c>
      <c r="AR86" s="1495" t="s">
        <v>6393</v>
      </c>
      <c r="AS86" s="1735" t="s">
        <v>1051</v>
      </c>
      <c r="AT86" s="1495" t="str">
        <f t="shared" si="2"/>
        <v>0308-Aldão</v>
      </c>
      <c r="AU86" s="1495" t="str">
        <f t="shared" si="3"/>
        <v>030801</v>
      </c>
    </row>
    <row r="87" spans="1:47">
      <c r="A87" s="977"/>
      <c r="B87" s="1013" t="s">
        <v>4120</v>
      </c>
      <c r="C87" s="976" t="s">
        <v>4117</v>
      </c>
      <c r="D87" s="412"/>
      <c r="E87" s="977"/>
      <c r="F87" s="992" t="s">
        <v>2530</v>
      </c>
      <c r="G87" s="992" t="s">
        <v>2530</v>
      </c>
      <c r="H87" s="992" t="s">
        <v>1315</v>
      </c>
      <c r="I87" s="992" t="s">
        <v>3856</v>
      </c>
      <c r="J87" s="993" t="s">
        <v>4121</v>
      </c>
      <c r="O87" s="986"/>
      <c r="P87" s="977"/>
      <c r="Q87" s="480" t="str">
        <f t="shared" si="4"/>
        <v/>
      </c>
      <c r="R87" s="480"/>
      <c r="S87" s="1012"/>
      <c r="T87" s="475"/>
      <c r="U87" s="978"/>
      <c r="W87" s="1006"/>
      <c r="X87" s="1000"/>
      <c r="Y87" s="475"/>
      <c r="AQ87" s="1735" t="s">
        <v>6394</v>
      </c>
      <c r="AR87" s="1495" t="s">
        <v>6395</v>
      </c>
      <c r="AS87" s="1495" t="s">
        <v>1809</v>
      </c>
      <c r="AT87" s="1495" t="str">
        <f t="shared" si="2"/>
        <v>1206-Aldeia da Mata</v>
      </c>
      <c r="AU87" s="1495" t="str">
        <f t="shared" si="3"/>
        <v>120601</v>
      </c>
    </row>
    <row r="88" spans="1:47">
      <c r="A88" s="977"/>
      <c r="B88" s="1013" t="s">
        <v>4122</v>
      </c>
      <c r="C88" s="976" t="s">
        <v>4123</v>
      </c>
      <c r="D88" s="412"/>
      <c r="E88" s="977"/>
      <c r="F88" s="992" t="s">
        <v>4124</v>
      </c>
      <c r="G88" s="992" t="s">
        <v>2530</v>
      </c>
      <c r="H88" s="992" t="s">
        <v>1315</v>
      </c>
      <c r="I88" s="992" t="s">
        <v>3856</v>
      </c>
      <c r="J88" s="993" t="s">
        <v>4125</v>
      </c>
      <c r="O88" s="986"/>
      <c r="P88" s="977"/>
      <c r="Q88" s="978"/>
      <c r="R88" s="978"/>
      <c r="S88" s="978"/>
      <c r="T88" s="978"/>
      <c r="U88" s="978"/>
      <c r="W88" s="1006"/>
      <c r="X88" s="1000"/>
      <c r="Y88" s="475"/>
      <c r="AQ88" s="1735" t="s">
        <v>6396</v>
      </c>
      <c r="AR88" s="1495" t="s">
        <v>6397</v>
      </c>
      <c r="AS88" s="1735" t="s">
        <v>1633</v>
      </c>
      <c r="AT88" s="1495" t="str">
        <f t="shared" si="2"/>
        <v>0911-Aldeia da Ponte</v>
      </c>
      <c r="AU88" s="1495" t="str">
        <f t="shared" si="3"/>
        <v>091103</v>
      </c>
    </row>
    <row r="89" spans="1:47">
      <c r="A89" s="977"/>
      <c r="B89" s="1013" t="s">
        <v>4126</v>
      </c>
      <c r="C89" s="976" t="s">
        <v>4127</v>
      </c>
      <c r="D89" s="412"/>
      <c r="E89" s="977"/>
      <c r="F89" s="992" t="s">
        <v>1794</v>
      </c>
      <c r="G89" s="992" t="s">
        <v>3854</v>
      </c>
      <c r="H89" s="992" t="s">
        <v>3855</v>
      </c>
      <c r="I89" s="992" t="s">
        <v>3856</v>
      </c>
      <c r="J89" s="993" t="s">
        <v>1795</v>
      </c>
      <c r="O89" s="986"/>
      <c r="P89" s="977"/>
      <c r="Q89" s="977"/>
      <c r="R89" s="977"/>
      <c r="S89" s="977"/>
      <c r="T89" s="977"/>
      <c r="U89" s="977"/>
      <c r="W89" s="1006"/>
      <c r="X89" s="1000"/>
      <c r="Y89" s="475"/>
      <c r="AQ89" s="1735" t="s">
        <v>6398</v>
      </c>
      <c r="AR89" s="1495" t="s">
        <v>6399</v>
      </c>
      <c r="AS89" s="1735" t="s">
        <v>1359</v>
      </c>
      <c r="AT89" s="1495" t="str">
        <f t="shared" si="2"/>
        <v>0611-Aldeia das Dez</v>
      </c>
      <c r="AU89" s="1495" t="str">
        <f t="shared" si="3"/>
        <v>061101</v>
      </c>
    </row>
    <row r="90" spans="1:47">
      <c r="A90" s="977"/>
      <c r="B90" s="1013" t="s">
        <v>1954</v>
      </c>
      <c r="C90" s="976" t="s">
        <v>1796</v>
      </c>
      <c r="D90" s="412"/>
      <c r="E90" s="977"/>
      <c r="F90" s="992" t="s">
        <v>1797</v>
      </c>
      <c r="G90" s="992" t="s">
        <v>3854</v>
      </c>
      <c r="H90" s="992" t="s">
        <v>3341</v>
      </c>
      <c r="I90" s="992" t="s">
        <v>1937</v>
      </c>
      <c r="J90" s="993" t="s">
        <v>1798</v>
      </c>
      <c r="O90" s="986"/>
      <c r="P90" s="977"/>
      <c r="Q90" s="977"/>
      <c r="R90" s="977"/>
      <c r="S90" s="977"/>
      <c r="T90" s="977"/>
      <c r="U90" s="977"/>
      <c r="W90" s="1006"/>
      <c r="X90" s="1000"/>
      <c r="Y90" s="475"/>
      <c r="AQ90" s="1735" t="s">
        <v>6400</v>
      </c>
      <c r="AR90" s="1495" t="s">
        <v>6401</v>
      </c>
      <c r="AS90" s="1735" t="s">
        <v>1058</v>
      </c>
      <c r="AT90" s="1495" t="str">
        <f t="shared" si="2"/>
        <v>0505-Aldeia de Santa Margarida</v>
      </c>
      <c r="AU90" s="1495" t="str">
        <f t="shared" si="3"/>
        <v>050502</v>
      </c>
    </row>
    <row r="91" spans="1:47">
      <c r="A91" s="977"/>
      <c r="B91" s="1013" t="s">
        <v>1799</v>
      </c>
      <c r="C91" s="976" t="s">
        <v>1796</v>
      </c>
      <c r="D91" s="412"/>
      <c r="E91" s="977"/>
      <c r="F91" s="992" t="s">
        <v>1800</v>
      </c>
      <c r="G91" s="992" t="s">
        <v>1801</v>
      </c>
      <c r="H91" s="992" t="s">
        <v>5228</v>
      </c>
      <c r="I91" s="992" t="s">
        <v>5228</v>
      </c>
      <c r="J91" s="993" t="s">
        <v>1802</v>
      </c>
      <c r="O91" s="986"/>
      <c r="P91" s="977"/>
      <c r="Q91" s="977"/>
      <c r="R91" s="977"/>
      <c r="S91" s="977"/>
      <c r="T91" s="977"/>
      <c r="U91" s="977"/>
      <c r="W91" s="1006"/>
      <c r="X91" s="1000"/>
      <c r="Y91" s="475"/>
      <c r="AQ91" s="1735" t="s">
        <v>6402</v>
      </c>
      <c r="AR91" s="1495" t="s">
        <v>6403</v>
      </c>
      <c r="AS91" s="1735" t="s">
        <v>1805</v>
      </c>
      <c r="AT91" s="1495" t="str">
        <f t="shared" si="2"/>
        <v>0503-Aldeia de São Francisco de Assis</v>
      </c>
      <c r="AU91" s="1495" t="str">
        <f t="shared" si="3"/>
        <v>050302</v>
      </c>
    </row>
    <row r="92" spans="1:47">
      <c r="A92" s="977"/>
      <c r="B92" s="1013" t="s">
        <v>3326</v>
      </c>
      <c r="C92" s="976" t="s">
        <v>1803</v>
      </c>
      <c r="D92" s="412"/>
      <c r="E92" s="977"/>
      <c r="F92" s="992" t="s">
        <v>1804</v>
      </c>
      <c r="G92" s="992" t="s">
        <v>2610</v>
      </c>
      <c r="H92" s="992" t="s">
        <v>2611</v>
      </c>
      <c r="I92" s="992" t="s">
        <v>3856</v>
      </c>
      <c r="J92" s="993" t="s">
        <v>1805</v>
      </c>
      <c r="O92" s="986"/>
      <c r="P92" s="977"/>
      <c r="Q92" s="977"/>
      <c r="R92" s="977"/>
      <c r="S92" s="977"/>
      <c r="T92" s="977"/>
      <c r="U92" s="977"/>
      <c r="W92" s="1006"/>
      <c r="X92" s="1000"/>
      <c r="Y92" s="475"/>
      <c r="AQ92" s="1735" t="s">
        <v>6404</v>
      </c>
      <c r="AR92" s="1495" t="s">
        <v>6405</v>
      </c>
      <c r="AS92" s="1735" t="s">
        <v>1047</v>
      </c>
      <c r="AT92" s="1495" t="str">
        <f t="shared" si="2"/>
        <v>0907-Aldeia do Bispo</v>
      </c>
      <c r="AU92" s="1495" t="str">
        <f t="shared" si="3"/>
        <v>090703</v>
      </c>
    </row>
    <row r="93" spans="1:47">
      <c r="A93" s="977"/>
      <c r="B93" s="1013" t="s">
        <v>1806</v>
      </c>
      <c r="C93" s="976" t="s">
        <v>1807</v>
      </c>
      <c r="D93" s="412"/>
      <c r="E93" s="977"/>
      <c r="F93" s="992" t="s">
        <v>1808</v>
      </c>
      <c r="G93" s="992" t="s">
        <v>1999</v>
      </c>
      <c r="H93" s="992" t="s">
        <v>2000</v>
      </c>
      <c r="I93" s="992" t="s">
        <v>1937</v>
      </c>
      <c r="J93" s="993" t="s">
        <v>1809</v>
      </c>
      <c r="O93" s="986"/>
      <c r="P93" s="977"/>
      <c r="Q93" s="977"/>
      <c r="R93" s="977"/>
      <c r="S93" s="977"/>
      <c r="T93" s="977"/>
      <c r="U93" s="977"/>
      <c r="W93" s="1006"/>
      <c r="X93" s="1000"/>
      <c r="Y93" s="475"/>
      <c r="AQ93" s="1735" t="s">
        <v>6406</v>
      </c>
      <c r="AR93" s="1495" t="s">
        <v>6405</v>
      </c>
      <c r="AS93" s="1735" t="s">
        <v>1633</v>
      </c>
      <c r="AT93" s="1495" t="str">
        <f t="shared" si="2"/>
        <v>0911-Aldeia do Bispo</v>
      </c>
      <c r="AU93" s="1495" t="str">
        <f t="shared" si="3"/>
        <v>091102</v>
      </c>
    </row>
    <row r="94" spans="1:47">
      <c r="A94" s="977"/>
      <c r="B94" s="1013" t="s">
        <v>1810</v>
      </c>
      <c r="C94" s="976" t="s">
        <v>1811</v>
      </c>
      <c r="D94" s="412"/>
      <c r="E94" s="977"/>
      <c r="F94" s="992" t="s">
        <v>1812</v>
      </c>
      <c r="G94" s="992" t="s">
        <v>3324</v>
      </c>
      <c r="H94" s="992" t="s">
        <v>3325</v>
      </c>
      <c r="I94" s="992" t="s">
        <v>1937</v>
      </c>
      <c r="J94" s="993" t="s">
        <v>1813</v>
      </c>
      <c r="O94" s="986"/>
      <c r="P94" s="977"/>
      <c r="Q94" s="977"/>
      <c r="R94" s="977"/>
      <c r="S94" s="977"/>
      <c r="T94" s="977"/>
      <c r="U94" s="977"/>
      <c r="W94" s="1006"/>
      <c r="X94" s="1000"/>
      <c r="Y94" s="475"/>
      <c r="AQ94" s="1735" t="s">
        <v>6407</v>
      </c>
      <c r="AR94" s="1495" t="s">
        <v>6408</v>
      </c>
      <c r="AS94" s="1735" t="s">
        <v>3347</v>
      </c>
      <c r="AT94" s="1495" t="str">
        <f t="shared" si="2"/>
        <v>0202-Aldeia dos Fernandes</v>
      </c>
      <c r="AU94" s="1495" t="str">
        <f t="shared" si="3"/>
        <v>020208</v>
      </c>
    </row>
    <row r="95" spans="1:47">
      <c r="A95" s="977"/>
      <c r="B95" s="1013" t="s">
        <v>3347</v>
      </c>
      <c r="C95" s="976" t="s">
        <v>485</v>
      </c>
      <c r="D95" s="412"/>
      <c r="E95" s="977"/>
      <c r="F95" s="992" t="s">
        <v>486</v>
      </c>
      <c r="G95" s="992" t="s">
        <v>1999</v>
      </c>
      <c r="H95" s="992" t="s">
        <v>2000</v>
      </c>
      <c r="I95" s="992" t="s">
        <v>1937</v>
      </c>
      <c r="J95" s="993" t="s">
        <v>487</v>
      </c>
      <c r="O95" s="986"/>
      <c r="P95" s="977"/>
      <c r="Q95" s="977"/>
      <c r="R95" s="977"/>
      <c r="S95" s="977"/>
      <c r="T95" s="977"/>
      <c r="U95" s="977"/>
      <c r="W95" s="1006"/>
      <c r="X95" s="1000"/>
      <c r="Y95" s="475"/>
      <c r="AQ95" s="1735" t="s">
        <v>6409</v>
      </c>
      <c r="AR95" s="1495" t="s">
        <v>6410</v>
      </c>
      <c r="AS95" s="1735" t="s">
        <v>1783</v>
      </c>
      <c r="AT95" s="1495" t="str">
        <f t="shared" si="2"/>
        <v>0913-Aldeia Nova</v>
      </c>
      <c r="AU95" s="1495" t="str">
        <f t="shared" si="3"/>
        <v>091301</v>
      </c>
    </row>
    <row r="96" spans="1:47">
      <c r="A96" s="977"/>
      <c r="B96" s="1013" t="s">
        <v>488</v>
      </c>
      <c r="C96" s="976" t="s">
        <v>485</v>
      </c>
      <c r="D96" s="412"/>
      <c r="E96" s="977"/>
      <c r="F96" s="992" t="s">
        <v>489</v>
      </c>
      <c r="G96" s="992" t="s">
        <v>3854</v>
      </c>
      <c r="H96" s="992" t="s">
        <v>3855</v>
      </c>
      <c r="I96" s="992" t="s">
        <v>3856</v>
      </c>
      <c r="J96" s="993" t="s">
        <v>490</v>
      </c>
      <c r="O96" s="986"/>
      <c r="P96" s="977"/>
      <c r="Q96" s="977"/>
      <c r="R96" s="977"/>
      <c r="S96" s="977"/>
      <c r="T96" s="977"/>
      <c r="U96" s="977"/>
      <c r="W96" s="1006"/>
      <c r="X96" s="1000"/>
      <c r="Y96" s="475"/>
      <c r="AQ96" s="1735" t="s">
        <v>6411</v>
      </c>
      <c r="AR96" s="1495" t="s">
        <v>6412</v>
      </c>
      <c r="AS96" s="1735" t="s">
        <v>1633</v>
      </c>
      <c r="AT96" s="1495" t="str">
        <f t="shared" si="2"/>
        <v>0911-Aldeia Velha</v>
      </c>
      <c r="AU96" s="1495" t="str">
        <f t="shared" si="3"/>
        <v>091106</v>
      </c>
    </row>
    <row r="97" spans="1:47">
      <c r="A97" s="977"/>
      <c r="B97" s="1013" t="s">
        <v>1949</v>
      </c>
      <c r="C97" s="976" t="s">
        <v>491</v>
      </c>
      <c r="D97" s="412"/>
      <c r="E97" s="977"/>
      <c r="F97" s="992" t="s">
        <v>492</v>
      </c>
      <c r="G97" s="992" t="s">
        <v>3862</v>
      </c>
      <c r="H97" s="992" t="s">
        <v>493</v>
      </c>
      <c r="I97" s="992" t="s">
        <v>1977</v>
      </c>
      <c r="J97" s="993" t="s">
        <v>494</v>
      </c>
      <c r="O97" s="986"/>
      <c r="P97" s="977"/>
      <c r="Q97" s="977"/>
      <c r="R97" s="977"/>
      <c r="S97" s="977"/>
      <c r="T97" s="977"/>
      <c r="U97" s="977"/>
      <c r="W97" s="1006"/>
      <c r="X97" s="1000"/>
      <c r="Y97" s="475"/>
      <c r="AQ97" s="1735" t="s">
        <v>6413</v>
      </c>
      <c r="AR97" s="1495" t="s">
        <v>6412</v>
      </c>
      <c r="AS97" s="1495" t="s">
        <v>273</v>
      </c>
      <c r="AT97" s="1495" t="str">
        <f t="shared" si="2"/>
        <v>1203-Aldeia Velha</v>
      </c>
      <c r="AU97" s="1495" t="str">
        <f t="shared" si="3"/>
        <v>120302</v>
      </c>
    </row>
    <row r="98" spans="1:47">
      <c r="A98" s="977"/>
      <c r="B98" s="1013" t="s">
        <v>495</v>
      </c>
      <c r="C98" s="976" t="s">
        <v>491</v>
      </c>
      <c r="D98" s="412"/>
      <c r="E98" s="977"/>
      <c r="F98" s="992" t="s">
        <v>496</v>
      </c>
      <c r="G98" s="992" t="s">
        <v>3398</v>
      </c>
      <c r="H98" s="992" t="s">
        <v>3399</v>
      </c>
      <c r="I98" s="992" t="s">
        <v>1977</v>
      </c>
      <c r="J98" s="993" t="s">
        <v>497</v>
      </c>
      <c r="O98" s="986"/>
      <c r="P98" s="977"/>
      <c r="Q98" s="977"/>
      <c r="R98" s="977"/>
      <c r="S98" s="977"/>
      <c r="T98" s="977"/>
      <c r="U98" s="977"/>
      <c r="W98" s="1006"/>
      <c r="X98" s="1000"/>
      <c r="Y98" s="475"/>
      <c r="AQ98" s="1735" t="s">
        <v>6414</v>
      </c>
      <c r="AR98" s="1495" t="s">
        <v>6415</v>
      </c>
      <c r="AS98" s="1735" t="s">
        <v>1047</v>
      </c>
      <c r="AT98" s="1495" t="str">
        <f t="shared" si="2"/>
        <v>0907-Aldeia Viçosa</v>
      </c>
      <c r="AU98" s="1495" t="str">
        <f t="shared" si="3"/>
        <v>090704</v>
      </c>
    </row>
    <row r="99" spans="1:47">
      <c r="A99" s="977"/>
      <c r="B99" s="1013" t="s">
        <v>2612</v>
      </c>
      <c r="C99" s="976" t="s">
        <v>498</v>
      </c>
      <c r="D99" s="412"/>
      <c r="E99" s="977"/>
      <c r="F99" s="992" t="s">
        <v>499</v>
      </c>
      <c r="G99" s="992" t="s">
        <v>3862</v>
      </c>
      <c r="H99" s="992" t="s">
        <v>3863</v>
      </c>
      <c r="I99" s="992" t="s">
        <v>3856</v>
      </c>
      <c r="J99" s="993" t="s">
        <v>500</v>
      </c>
      <c r="O99" s="986"/>
      <c r="P99" s="977"/>
      <c r="Q99" s="977"/>
      <c r="R99" s="977"/>
      <c r="S99" s="977"/>
      <c r="T99" s="977"/>
      <c r="U99" s="977"/>
      <c r="W99" s="1006"/>
      <c r="X99" s="1000"/>
      <c r="Y99" s="475"/>
      <c r="AQ99" s="1735" t="s">
        <v>6416</v>
      </c>
      <c r="AR99" s="1495" t="s">
        <v>6417</v>
      </c>
      <c r="AS99" s="1495" t="s">
        <v>2537</v>
      </c>
      <c r="AT99" s="1495" t="str">
        <f t="shared" si="2"/>
        <v>1801-Aldeias</v>
      </c>
      <c r="AU99" s="1495" t="str">
        <f t="shared" si="3"/>
        <v>180101</v>
      </c>
    </row>
    <row r="100" spans="1:47">
      <c r="A100" s="977"/>
      <c r="B100" s="1013" t="s">
        <v>501</v>
      </c>
      <c r="C100" s="976" t="s">
        <v>502</v>
      </c>
      <c r="D100" s="412"/>
      <c r="E100" s="977"/>
      <c r="F100" s="977" t="s">
        <v>2054</v>
      </c>
      <c r="G100" s="977" t="s">
        <v>2054</v>
      </c>
      <c r="J100" s="993" t="s">
        <v>503</v>
      </c>
      <c r="O100" s="986"/>
      <c r="P100" s="977"/>
      <c r="Q100" s="977"/>
      <c r="R100" s="977"/>
      <c r="S100" s="977"/>
      <c r="T100" s="977"/>
      <c r="U100" s="977"/>
      <c r="W100" s="1006"/>
      <c r="X100" s="1000"/>
      <c r="Y100" s="475"/>
      <c r="AQ100" s="1735" t="s">
        <v>6418</v>
      </c>
      <c r="AR100" s="1495" t="s">
        <v>6419</v>
      </c>
      <c r="AS100" s="1735" t="s">
        <v>279</v>
      </c>
      <c r="AT100" s="1495" t="str">
        <f t="shared" si="2"/>
        <v>0302-Aldreu</v>
      </c>
      <c r="AU100" s="1495" t="str">
        <f t="shared" si="3"/>
        <v>030206</v>
      </c>
    </row>
    <row r="101" spans="1:47">
      <c r="A101" s="977"/>
      <c r="B101" s="1013" t="s">
        <v>504</v>
      </c>
      <c r="C101" s="976" t="s">
        <v>505</v>
      </c>
      <c r="D101" s="412"/>
      <c r="E101" s="977"/>
      <c r="F101" s="992" t="s">
        <v>506</v>
      </c>
      <c r="G101" s="992" t="s">
        <v>1935</v>
      </c>
      <c r="H101" s="992" t="s">
        <v>1936</v>
      </c>
      <c r="I101" s="992" t="s">
        <v>1937</v>
      </c>
      <c r="J101" s="993" t="s">
        <v>507</v>
      </c>
      <c r="O101" s="986"/>
      <c r="P101" s="977"/>
      <c r="Q101" s="977"/>
      <c r="R101" s="977"/>
      <c r="S101" s="977"/>
      <c r="T101" s="977"/>
      <c r="U101" s="977"/>
      <c r="W101" s="1006"/>
      <c r="X101" s="1000"/>
      <c r="Y101" s="475"/>
      <c r="AQ101" s="1735" t="s">
        <v>6420</v>
      </c>
      <c r="AR101" s="1495" t="s">
        <v>6421</v>
      </c>
      <c r="AS101" s="1495" t="s">
        <v>1466</v>
      </c>
      <c r="AT101" s="1495" t="str">
        <f t="shared" si="2"/>
        <v>1214-Alegrete</v>
      </c>
      <c r="AU101" s="1495" t="str">
        <f t="shared" si="3"/>
        <v>121402</v>
      </c>
    </row>
    <row r="102" spans="1:47">
      <c r="A102" s="977"/>
      <c r="B102" s="1013" t="s">
        <v>508</v>
      </c>
      <c r="C102" s="976" t="s">
        <v>509</v>
      </c>
      <c r="D102" s="412"/>
      <c r="E102" s="977"/>
      <c r="F102" s="992" t="s">
        <v>1935</v>
      </c>
      <c r="G102" s="992" t="s">
        <v>1935</v>
      </c>
      <c r="H102" s="992" t="s">
        <v>1936</v>
      </c>
      <c r="I102" s="992" t="s">
        <v>1937</v>
      </c>
      <c r="J102" s="993" t="s">
        <v>510</v>
      </c>
      <c r="O102" s="986"/>
      <c r="P102" s="977"/>
      <c r="Q102" s="977"/>
      <c r="R102" s="977"/>
      <c r="S102" s="977"/>
      <c r="T102" s="977"/>
      <c r="U102" s="977"/>
      <c r="W102" s="1006"/>
      <c r="X102" s="1000"/>
      <c r="Y102" s="475"/>
      <c r="AQ102" s="1735" t="s">
        <v>6422</v>
      </c>
      <c r="AR102" s="1495" t="s">
        <v>6423</v>
      </c>
      <c r="AS102" s="1735" t="s">
        <v>2633</v>
      </c>
      <c r="AT102" s="1495" t="str">
        <f t="shared" si="2"/>
        <v>0402-Alfaião</v>
      </c>
      <c r="AU102" s="1495" t="str">
        <f t="shared" si="3"/>
        <v>040201</v>
      </c>
    </row>
    <row r="103" spans="1:47">
      <c r="A103" s="977"/>
      <c r="B103" s="1013" t="s">
        <v>1338</v>
      </c>
      <c r="C103" s="976" t="s">
        <v>511</v>
      </c>
      <c r="D103" s="412"/>
      <c r="E103" s="977"/>
      <c r="F103" s="992" t="s">
        <v>512</v>
      </c>
      <c r="G103" s="992" t="s">
        <v>3398</v>
      </c>
      <c r="H103" s="992" t="s">
        <v>513</v>
      </c>
      <c r="I103" s="992" t="s">
        <v>1977</v>
      </c>
      <c r="J103" s="993" t="s">
        <v>514</v>
      </c>
      <c r="O103" s="986"/>
      <c r="P103" s="977"/>
      <c r="Q103" s="977"/>
      <c r="R103" s="977"/>
      <c r="S103" s="977"/>
      <c r="T103" s="977"/>
      <c r="U103" s="977"/>
      <c r="W103" s="1006"/>
      <c r="X103" s="1000"/>
      <c r="Y103" s="475"/>
      <c r="AQ103" s="1735" t="s">
        <v>6424</v>
      </c>
      <c r="AR103" s="1495" t="s">
        <v>6425</v>
      </c>
      <c r="AS103" s="1735" t="s">
        <v>1633</v>
      </c>
      <c r="AT103" s="1495" t="str">
        <f t="shared" si="2"/>
        <v>0911-Alfaiates</v>
      </c>
      <c r="AU103" s="1495" t="str">
        <f t="shared" si="3"/>
        <v>091107</v>
      </c>
    </row>
    <row r="104" spans="1:47">
      <c r="A104" s="977"/>
      <c r="B104" s="1013" t="s">
        <v>515</v>
      </c>
      <c r="C104" s="976" t="s">
        <v>511</v>
      </c>
      <c r="D104" s="412"/>
      <c r="E104" s="977"/>
      <c r="F104" s="992" t="s">
        <v>1946</v>
      </c>
      <c r="G104" s="992" t="s">
        <v>1946</v>
      </c>
      <c r="H104" s="992" t="s">
        <v>1947</v>
      </c>
      <c r="I104" s="992" t="s">
        <v>1947</v>
      </c>
      <c r="J104" s="993" t="s">
        <v>516</v>
      </c>
      <c r="O104" s="986"/>
      <c r="P104" s="977"/>
      <c r="Q104" s="977"/>
      <c r="R104" s="977"/>
      <c r="S104" s="977"/>
      <c r="T104" s="977"/>
      <c r="U104" s="977"/>
      <c r="W104" s="1006"/>
      <c r="X104" s="1000"/>
      <c r="Y104" s="475"/>
      <c r="AQ104" s="1735" t="s">
        <v>6426</v>
      </c>
      <c r="AR104" s="1495" t="s">
        <v>1974</v>
      </c>
      <c r="AS104" s="1735" t="s">
        <v>1978</v>
      </c>
      <c r="AT104" s="1495" t="str">
        <f t="shared" si="2"/>
        <v>0401-Alfândega da Fé</v>
      </c>
      <c r="AU104" s="1495" t="str">
        <f t="shared" si="3"/>
        <v>040102</v>
      </c>
    </row>
    <row r="105" spans="1:47">
      <c r="A105" s="977"/>
      <c r="B105" s="1013" t="s">
        <v>517</v>
      </c>
      <c r="C105" s="976" t="s">
        <v>518</v>
      </c>
      <c r="D105" s="412"/>
      <c r="E105" s="977"/>
      <c r="F105" s="992" t="s">
        <v>519</v>
      </c>
      <c r="G105" s="992" t="s">
        <v>2022</v>
      </c>
      <c r="H105" s="992" t="s">
        <v>2023</v>
      </c>
      <c r="I105" s="992" t="s">
        <v>1977</v>
      </c>
      <c r="J105" s="993" t="s">
        <v>520</v>
      </c>
      <c r="O105" s="986"/>
      <c r="P105" s="977"/>
      <c r="Q105" s="977"/>
      <c r="R105" s="977"/>
      <c r="S105" s="977"/>
      <c r="T105" s="977"/>
      <c r="U105" s="977"/>
      <c r="W105" s="1006"/>
      <c r="X105" s="1000"/>
      <c r="Y105" s="475"/>
      <c r="AQ105" s="1735" t="s">
        <v>6427</v>
      </c>
      <c r="AR105" s="1495" t="s">
        <v>6428</v>
      </c>
      <c r="AS105" s="1495" t="s">
        <v>1763</v>
      </c>
      <c r="AT105" s="1495" t="str">
        <f t="shared" si="2"/>
        <v>1713-Alfarela de Jales</v>
      </c>
      <c r="AU105" s="1495" t="str">
        <f t="shared" si="3"/>
        <v>171302</v>
      </c>
    </row>
    <row r="106" spans="1:47">
      <c r="A106" s="977"/>
      <c r="B106" s="1013" t="s">
        <v>521</v>
      </c>
      <c r="C106" s="976" t="s">
        <v>522</v>
      </c>
      <c r="D106" s="412"/>
      <c r="E106" s="977"/>
      <c r="F106" s="992" t="s">
        <v>523</v>
      </c>
      <c r="G106" s="992" t="s">
        <v>3324</v>
      </c>
      <c r="H106" s="992" t="s">
        <v>3325</v>
      </c>
      <c r="I106" s="992" t="s">
        <v>1937</v>
      </c>
      <c r="J106" s="993" t="s">
        <v>524</v>
      </c>
      <c r="O106" s="986"/>
      <c r="P106" s="977"/>
      <c r="Q106" s="977"/>
      <c r="R106" s="977"/>
      <c r="S106" s="977"/>
      <c r="T106" s="977"/>
      <c r="U106" s="977"/>
      <c r="W106" s="1006"/>
      <c r="X106" s="1000"/>
      <c r="Y106" s="475"/>
      <c r="AQ106" s="1735" t="s">
        <v>6429</v>
      </c>
      <c r="AR106" s="1495" t="s">
        <v>6430</v>
      </c>
      <c r="AS106" s="1735" t="s">
        <v>1741</v>
      </c>
      <c r="AT106" s="1495" t="str">
        <f t="shared" si="2"/>
        <v>0615-Alfarelos</v>
      </c>
      <c r="AU106" s="1495" t="str">
        <f t="shared" si="3"/>
        <v>061501</v>
      </c>
    </row>
    <row r="107" spans="1:47">
      <c r="A107" s="977"/>
      <c r="B107" s="1013" t="s">
        <v>525</v>
      </c>
      <c r="C107" s="976" t="s">
        <v>522</v>
      </c>
      <c r="D107" s="412"/>
      <c r="E107" s="977"/>
      <c r="F107" s="992" t="s">
        <v>526</v>
      </c>
      <c r="G107" s="992" t="s">
        <v>3854</v>
      </c>
      <c r="H107" s="992" t="s">
        <v>3855</v>
      </c>
      <c r="I107" s="992" t="s">
        <v>3856</v>
      </c>
      <c r="J107" s="993" t="s">
        <v>527</v>
      </c>
      <c r="O107" s="986"/>
      <c r="P107" s="977"/>
      <c r="Q107" s="977"/>
      <c r="R107" s="977"/>
      <c r="S107" s="977"/>
      <c r="T107" s="977"/>
      <c r="U107" s="977"/>
      <c r="W107" s="1006"/>
      <c r="X107" s="1000"/>
      <c r="Y107" s="475"/>
      <c r="AQ107" s="1735" t="s">
        <v>6431</v>
      </c>
      <c r="AR107" s="1495" t="s">
        <v>6432</v>
      </c>
      <c r="AS107" s="1495" t="s">
        <v>1961</v>
      </c>
      <c r="AT107" s="1495" t="str">
        <f t="shared" si="2"/>
        <v>1001-Alfeizerão</v>
      </c>
      <c r="AU107" s="1495" t="str">
        <f t="shared" si="3"/>
        <v>100102</v>
      </c>
    </row>
    <row r="108" spans="1:47">
      <c r="A108" s="977"/>
      <c r="B108" s="1013" t="s">
        <v>528</v>
      </c>
      <c r="C108" s="976" t="s">
        <v>529</v>
      </c>
      <c r="D108" s="412"/>
      <c r="E108" s="977"/>
      <c r="F108" s="992" t="s">
        <v>530</v>
      </c>
      <c r="G108" s="992" t="s">
        <v>2530</v>
      </c>
      <c r="H108" s="992" t="s">
        <v>1315</v>
      </c>
      <c r="I108" s="992" t="s">
        <v>3856</v>
      </c>
      <c r="J108" s="993" t="s">
        <v>531</v>
      </c>
      <c r="O108" s="986"/>
      <c r="P108" s="977"/>
      <c r="Q108" s="977"/>
      <c r="R108" s="977"/>
      <c r="S108" s="977"/>
      <c r="T108" s="977"/>
      <c r="U108" s="977"/>
      <c r="W108" s="1006"/>
      <c r="X108" s="1000"/>
      <c r="Y108" s="475"/>
      <c r="AQ108" s="1735" t="s">
        <v>6433</v>
      </c>
      <c r="AR108" s="1495" t="s">
        <v>6434</v>
      </c>
      <c r="AS108" s="1495" t="s">
        <v>2180</v>
      </c>
      <c r="AT108" s="1495" t="str">
        <f t="shared" si="2"/>
        <v>1315-Alfena</v>
      </c>
      <c r="AU108" s="1495" t="str">
        <f t="shared" si="3"/>
        <v>131501</v>
      </c>
    </row>
    <row r="109" spans="1:47">
      <c r="A109" s="977"/>
      <c r="B109" s="1013" t="s">
        <v>532</v>
      </c>
      <c r="C109" s="976" t="s">
        <v>533</v>
      </c>
      <c r="D109" s="412"/>
      <c r="E109" s="977"/>
      <c r="F109" s="992" t="s">
        <v>534</v>
      </c>
      <c r="G109" s="992" t="s">
        <v>3869</v>
      </c>
      <c r="H109" s="992" t="s">
        <v>3336</v>
      </c>
      <c r="I109" s="992" t="s">
        <v>3856</v>
      </c>
      <c r="J109" s="993" t="s">
        <v>535</v>
      </c>
      <c r="O109" s="986"/>
      <c r="P109" s="977"/>
      <c r="Q109" s="977"/>
      <c r="R109" s="977"/>
      <c r="S109" s="977"/>
      <c r="T109" s="977"/>
      <c r="U109" s="977"/>
      <c r="W109" s="1006"/>
      <c r="X109" s="1000"/>
      <c r="Y109" s="475"/>
      <c r="AQ109" s="1735" t="s">
        <v>6435</v>
      </c>
      <c r="AR109" s="1495" t="s">
        <v>6436</v>
      </c>
      <c r="AS109" s="1735" t="s">
        <v>5362</v>
      </c>
      <c r="AT109" s="1495" t="str">
        <f t="shared" si="2"/>
        <v>0809-Alferce</v>
      </c>
      <c r="AU109" s="1495" t="str">
        <f t="shared" si="3"/>
        <v>080901</v>
      </c>
    </row>
    <row r="110" spans="1:47">
      <c r="A110" s="977"/>
      <c r="B110" s="1013" t="s">
        <v>536</v>
      </c>
      <c r="C110" s="976" t="s">
        <v>1005</v>
      </c>
      <c r="D110" s="412"/>
      <c r="E110" s="977"/>
      <c r="F110" s="992" t="s">
        <v>1006</v>
      </c>
      <c r="G110" s="992" t="s">
        <v>1959</v>
      </c>
      <c r="H110" s="992" t="s">
        <v>2005</v>
      </c>
      <c r="I110" s="992" t="s">
        <v>3856</v>
      </c>
      <c r="J110" s="993" t="s">
        <v>1007</v>
      </c>
      <c r="O110" s="986"/>
      <c r="P110" s="977"/>
      <c r="Q110" s="977"/>
      <c r="R110" s="977"/>
      <c r="S110" s="977"/>
      <c r="T110" s="977"/>
      <c r="U110" s="977"/>
      <c r="W110" s="1006"/>
      <c r="X110" s="1000"/>
      <c r="Y110" s="475"/>
      <c r="AQ110" s="1735" t="s">
        <v>6437</v>
      </c>
      <c r="AR110" s="1495" t="s">
        <v>6438</v>
      </c>
      <c r="AS110" s="1495" t="s">
        <v>2017</v>
      </c>
      <c r="AT110" s="1495" t="str">
        <f t="shared" si="2"/>
        <v>1115-Alfragide</v>
      </c>
      <c r="AU110" s="1495" t="str">
        <f t="shared" si="3"/>
        <v>111512</v>
      </c>
    </row>
    <row r="111" spans="1:47">
      <c r="A111" s="977"/>
      <c r="B111" s="1013" t="s">
        <v>1008</v>
      </c>
      <c r="C111" s="976" t="s">
        <v>1005</v>
      </c>
      <c r="D111" s="412"/>
      <c r="E111" s="977"/>
      <c r="F111" s="992" t="s">
        <v>1009</v>
      </c>
      <c r="G111" s="992" t="s">
        <v>3869</v>
      </c>
      <c r="H111" s="992" t="s">
        <v>1010</v>
      </c>
      <c r="I111" s="992" t="s">
        <v>3856</v>
      </c>
      <c r="J111" s="993" t="s">
        <v>1011</v>
      </c>
      <c r="O111" s="986"/>
      <c r="P111" s="977"/>
      <c r="Q111" s="977"/>
      <c r="R111" s="977"/>
      <c r="S111" s="977"/>
      <c r="T111" s="977"/>
      <c r="U111" s="977"/>
      <c r="W111" s="1006"/>
      <c r="X111" s="1000"/>
      <c r="Y111" s="475"/>
      <c r="AQ111" s="1735" t="s">
        <v>6439</v>
      </c>
      <c r="AR111" s="1495" t="s">
        <v>6440</v>
      </c>
      <c r="AS111" s="1495" t="s">
        <v>4259</v>
      </c>
      <c r="AT111" s="1495" t="str">
        <f t="shared" si="2"/>
        <v>4202-Algarvia</v>
      </c>
      <c r="AU111" s="1495" t="str">
        <f t="shared" si="3"/>
        <v>420208</v>
      </c>
    </row>
    <row r="112" spans="1:47">
      <c r="A112" s="977"/>
      <c r="B112" s="1013" t="s">
        <v>1012</v>
      </c>
      <c r="C112" s="976" t="s">
        <v>1005</v>
      </c>
      <c r="D112" s="412"/>
      <c r="E112" s="977"/>
      <c r="F112" s="992" t="s">
        <v>1013</v>
      </c>
      <c r="G112" s="992" t="s">
        <v>1975</v>
      </c>
      <c r="H112" s="992" t="s">
        <v>1983</v>
      </c>
      <c r="I112" s="992" t="s">
        <v>1977</v>
      </c>
      <c r="J112" s="993" t="s">
        <v>1014</v>
      </c>
      <c r="O112" s="986"/>
      <c r="P112" s="977"/>
      <c r="Q112" s="977"/>
      <c r="R112" s="977"/>
      <c r="S112" s="977"/>
      <c r="T112" s="977"/>
      <c r="U112" s="977"/>
      <c r="W112" s="1006"/>
      <c r="X112" s="1000"/>
      <c r="Y112" s="475"/>
      <c r="AQ112" s="1735" t="s">
        <v>6441</v>
      </c>
      <c r="AR112" s="1495" t="s">
        <v>6442</v>
      </c>
      <c r="AS112" s="1495" t="s">
        <v>1756</v>
      </c>
      <c r="AT112" s="1495" t="str">
        <f t="shared" si="2"/>
        <v>1712-Algeriz</v>
      </c>
      <c r="AU112" s="1495" t="str">
        <f t="shared" si="3"/>
        <v>171203</v>
      </c>
    </row>
    <row r="113" spans="1:47">
      <c r="A113" s="977"/>
      <c r="B113" s="1013" t="s">
        <v>1015</v>
      </c>
      <c r="C113" s="976" t="s">
        <v>1016</v>
      </c>
      <c r="D113" s="412"/>
      <c r="E113" s="977"/>
      <c r="F113" s="992" t="s">
        <v>1017</v>
      </c>
      <c r="G113" s="992" t="s">
        <v>1999</v>
      </c>
      <c r="H113" s="992" t="s">
        <v>2000</v>
      </c>
      <c r="I113" s="992" t="s">
        <v>1937</v>
      </c>
      <c r="J113" s="993" t="s">
        <v>1018</v>
      </c>
      <c r="O113" s="986"/>
      <c r="P113" s="977"/>
      <c r="Q113" s="977"/>
      <c r="R113" s="977"/>
      <c r="S113" s="977"/>
      <c r="T113" s="977"/>
      <c r="U113" s="977"/>
      <c r="W113" s="1006"/>
      <c r="X113" s="1000"/>
      <c r="Y113" s="475"/>
      <c r="AQ113" s="1735" t="s">
        <v>6443</v>
      </c>
      <c r="AR113" s="1495" t="s">
        <v>6444</v>
      </c>
      <c r="AS113" s="1735" t="s">
        <v>1011</v>
      </c>
      <c r="AT113" s="1495" t="str">
        <f t="shared" si="2"/>
        <v>0905-Algodres</v>
      </c>
      <c r="AU113" s="1495" t="str">
        <f t="shared" si="3"/>
        <v>090501</v>
      </c>
    </row>
    <row r="114" spans="1:47">
      <c r="A114" s="977"/>
      <c r="B114" s="1013" t="s">
        <v>1019</v>
      </c>
      <c r="C114" s="976" t="s">
        <v>1016</v>
      </c>
      <c r="D114" s="412"/>
      <c r="E114" s="977"/>
      <c r="F114" s="992" t="s">
        <v>1020</v>
      </c>
      <c r="G114" s="992" t="s">
        <v>2649</v>
      </c>
      <c r="H114" s="992" t="s">
        <v>2650</v>
      </c>
      <c r="I114" s="992" t="s">
        <v>2650</v>
      </c>
      <c r="J114" s="993" t="s">
        <v>1021</v>
      </c>
      <c r="O114" s="986"/>
      <c r="P114" s="977"/>
      <c r="Q114" s="977"/>
      <c r="R114" s="977"/>
      <c r="S114" s="977"/>
      <c r="T114" s="977"/>
      <c r="U114" s="977"/>
      <c r="W114" s="1006"/>
      <c r="X114" s="1000"/>
      <c r="Y114" s="475"/>
      <c r="AQ114" s="1735" t="s">
        <v>6445</v>
      </c>
      <c r="AR114" s="1495" t="s">
        <v>6446</v>
      </c>
      <c r="AS114" s="1495" t="s">
        <v>2641</v>
      </c>
      <c r="AT114" s="1495" t="str">
        <f t="shared" si="2"/>
        <v>1104-Alguber</v>
      </c>
      <c r="AU114" s="1495" t="str">
        <f t="shared" si="3"/>
        <v>110401</v>
      </c>
    </row>
    <row r="115" spans="1:47">
      <c r="A115" s="977"/>
      <c r="B115" s="1013" t="s">
        <v>1022</v>
      </c>
      <c r="C115" s="976" t="s">
        <v>1016</v>
      </c>
      <c r="D115" s="412"/>
      <c r="E115" s="977"/>
      <c r="F115" s="992" t="s">
        <v>1023</v>
      </c>
      <c r="G115" s="992" t="s">
        <v>2610</v>
      </c>
      <c r="H115" s="992" t="s">
        <v>2611</v>
      </c>
      <c r="I115" s="992" t="s">
        <v>3856</v>
      </c>
      <c r="J115" s="993" t="s">
        <v>1024</v>
      </c>
      <c r="O115" s="986"/>
      <c r="P115" s="977"/>
      <c r="Q115" s="977"/>
      <c r="R115" s="977"/>
      <c r="S115" s="977"/>
      <c r="T115" s="977"/>
      <c r="U115" s="977"/>
      <c r="W115" s="1006"/>
      <c r="X115" s="1000"/>
      <c r="Y115" s="475"/>
      <c r="AQ115" s="1735" t="s">
        <v>6447</v>
      </c>
      <c r="AR115" s="1495" t="s">
        <v>6448</v>
      </c>
      <c r="AS115" s="1495" t="s">
        <v>1735</v>
      </c>
      <c r="AT115" s="1495" t="str">
        <f t="shared" si="2"/>
        <v>1111-Algueirão-Mem Martins</v>
      </c>
      <c r="AU115" s="1495" t="str">
        <f t="shared" si="3"/>
        <v>111102</v>
      </c>
    </row>
    <row r="116" spans="1:47">
      <c r="A116" s="977"/>
      <c r="B116" s="1013" t="s">
        <v>1025</v>
      </c>
      <c r="C116" s="976" t="s">
        <v>1026</v>
      </c>
      <c r="D116" s="412"/>
      <c r="E116" s="977"/>
      <c r="F116" s="992" t="s">
        <v>1027</v>
      </c>
      <c r="G116" s="992" t="s">
        <v>1999</v>
      </c>
      <c r="H116" s="992" t="s">
        <v>2000</v>
      </c>
      <c r="I116" s="992" t="s">
        <v>1937</v>
      </c>
      <c r="J116" s="993" t="s">
        <v>1028</v>
      </c>
      <c r="O116" s="986"/>
      <c r="P116" s="977"/>
      <c r="Q116" s="977"/>
      <c r="R116" s="977"/>
      <c r="S116" s="977"/>
      <c r="T116" s="977"/>
      <c r="U116" s="977"/>
      <c r="W116" s="1006"/>
      <c r="X116" s="1000"/>
      <c r="Y116" s="475"/>
      <c r="AQ116" s="1735" t="s">
        <v>6449</v>
      </c>
      <c r="AR116" s="1495" t="s">
        <v>6450</v>
      </c>
      <c r="AS116" s="1735" t="s">
        <v>531</v>
      </c>
      <c r="AT116" s="1495" t="str">
        <f t="shared" si="2"/>
        <v>0605-Alhadas</v>
      </c>
      <c r="AU116" s="1495" t="str">
        <f t="shared" si="3"/>
        <v>060519</v>
      </c>
    </row>
    <row r="117" spans="1:47">
      <c r="A117" s="977"/>
      <c r="B117" s="1013" t="s">
        <v>1029</v>
      </c>
      <c r="C117" s="976" t="s">
        <v>1030</v>
      </c>
      <c r="D117" s="412"/>
      <c r="E117" s="977"/>
      <c r="F117" s="992" t="s">
        <v>1031</v>
      </c>
      <c r="G117" s="992" t="s">
        <v>2530</v>
      </c>
      <c r="H117" s="992" t="s">
        <v>2005</v>
      </c>
      <c r="I117" s="992" t="s">
        <v>3856</v>
      </c>
      <c r="J117" s="993" t="s">
        <v>1032</v>
      </c>
      <c r="O117" s="986"/>
      <c r="P117" s="977"/>
      <c r="Q117" s="977"/>
      <c r="R117" s="977"/>
      <c r="S117" s="977"/>
      <c r="T117" s="977"/>
      <c r="U117" s="977"/>
      <c r="W117" s="1006"/>
      <c r="X117" s="1000"/>
      <c r="Y117" s="475"/>
      <c r="AQ117" s="1735" t="s">
        <v>6451</v>
      </c>
      <c r="AR117" s="1495" t="s">
        <v>6452</v>
      </c>
      <c r="AS117" s="1495" t="s">
        <v>5354</v>
      </c>
      <c r="AT117" s="1495" t="str">
        <f t="shared" si="2"/>
        <v>1506-Alhos Vedros</v>
      </c>
      <c r="AU117" s="1495" t="str">
        <f t="shared" si="3"/>
        <v>150601</v>
      </c>
    </row>
    <row r="118" spans="1:47">
      <c r="A118" s="977"/>
      <c r="B118" s="1013" t="s">
        <v>1033</v>
      </c>
      <c r="C118" s="976" t="s">
        <v>1030</v>
      </c>
      <c r="D118" s="412"/>
      <c r="E118" s="977"/>
      <c r="F118" s="992" t="s">
        <v>1034</v>
      </c>
      <c r="G118" s="992" t="s">
        <v>3854</v>
      </c>
      <c r="H118" s="992" t="s">
        <v>3341</v>
      </c>
      <c r="I118" s="992" t="s">
        <v>1937</v>
      </c>
      <c r="J118" s="993" t="s">
        <v>1035</v>
      </c>
      <c r="O118" s="986"/>
      <c r="P118" s="977"/>
      <c r="Q118" s="977"/>
      <c r="R118" s="977"/>
      <c r="S118" s="977"/>
      <c r="T118" s="977"/>
      <c r="U118" s="977"/>
      <c r="W118" s="1006"/>
      <c r="X118" s="1000"/>
      <c r="Y118" s="475"/>
      <c r="AQ118" s="1735" t="s">
        <v>6453</v>
      </c>
      <c r="AR118" s="1495" t="s">
        <v>1981</v>
      </c>
      <c r="AS118" s="1495" t="s">
        <v>1984</v>
      </c>
      <c r="AT118" s="1495" t="str">
        <f t="shared" si="2"/>
        <v>1701-Alijó</v>
      </c>
      <c r="AU118" s="1495" t="str">
        <f t="shared" si="3"/>
        <v>170101</v>
      </c>
    </row>
    <row r="119" spans="1:47">
      <c r="A119" s="977"/>
      <c r="B119" s="1013" t="s">
        <v>1036</v>
      </c>
      <c r="C119" s="976" t="s">
        <v>1030</v>
      </c>
      <c r="D119" s="412"/>
      <c r="E119" s="977"/>
      <c r="F119" s="992" t="s">
        <v>1037</v>
      </c>
      <c r="G119" s="992" t="s">
        <v>2022</v>
      </c>
      <c r="H119" s="992" t="s">
        <v>493</v>
      </c>
      <c r="I119" s="992" t="s">
        <v>1977</v>
      </c>
      <c r="J119" s="993" t="s">
        <v>1038</v>
      </c>
      <c r="O119" s="986"/>
      <c r="P119" s="977"/>
      <c r="Q119" s="977"/>
      <c r="R119" s="977"/>
      <c r="S119" s="977"/>
      <c r="T119" s="977"/>
      <c r="U119" s="977"/>
      <c r="W119" s="1006"/>
      <c r="X119" s="1000"/>
      <c r="Y119" s="475"/>
      <c r="AQ119" s="1735" t="s">
        <v>6454</v>
      </c>
      <c r="AR119" s="1495" t="s">
        <v>1986</v>
      </c>
      <c r="AS119" s="1735" t="s">
        <v>1987</v>
      </c>
      <c r="AT119" s="1495" t="str">
        <f t="shared" si="2"/>
        <v>0803-Aljezur</v>
      </c>
      <c r="AU119" s="1495" t="str">
        <f t="shared" si="3"/>
        <v>080301</v>
      </c>
    </row>
    <row r="120" spans="1:47">
      <c r="A120" s="977"/>
      <c r="B120" s="1013" t="s">
        <v>1039</v>
      </c>
      <c r="C120" s="976" t="s">
        <v>1040</v>
      </c>
      <c r="D120" s="412"/>
      <c r="E120" s="977"/>
      <c r="F120" s="992" t="s">
        <v>1041</v>
      </c>
      <c r="G120" s="992" t="s">
        <v>3869</v>
      </c>
      <c r="H120" s="992" t="s">
        <v>1010</v>
      </c>
      <c r="I120" s="992" t="s">
        <v>3856</v>
      </c>
      <c r="J120" s="993" t="s">
        <v>1042</v>
      </c>
      <c r="O120" s="986"/>
      <c r="P120" s="977"/>
      <c r="Q120" s="977"/>
      <c r="R120" s="977"/>
      <c r="S120" s="977"/>
      <c r="T120" s="977"/>
      <c r="U120" s="977"/>
      <c r="W120" s="1006"/>
      <c r="X120" s="1000"/>
      <c r="Y120" s="475"/>
      <c r="AQ120" s="1735" t="s">
        <v>6455</v>
      </c>
      <c r="AR120" s="1495" t="s">
        <v>6456</v>
      </c>
      <c r="AS120" s="1495" t="s">
        <v>1961</v>
      </c>
      <c r="AT120" s="1495" t="str">
        <f t="shared" si="2"/>
        <v>1001-Aljubarrota</v>
      </c>
      <c r="AU120" s="1495" t="str">
        <f t="shared" si="3"/>
        <v>100120</v>
      </c>
    </row>
    <row r="121" spans="1:47">
      <c r="A121" s="977"/>
      <c r="B121" s="1013" t="s">
        <v>1043</v>
      </c>
      <c r="C121" s="976" t="s">
        <v>1040</v>
      </c>
      <c r="D121" s="412"/>
      <c r="E121" s="977"/>
      <c r="F121" s="992" t="s">
        <v>1044</v>
      </c>
      <c r="G121" s="992" t="s">
        <v>1951</v>
      </c>
      <c r="H121" s="992" t="s">
        <v>1952</v>
      </c>
      <c r="I121" s="992" t="s">
        <v>1937</v>
      </c>
      <c r="J121" s="993" t="s">
        <v>1045</v>
      </c>
      <c r="O121" s="986"/>
      <c r="P121" s="977"/>
      <c r="Q121" s="977"/>
      <c r="R121" s="977"/>
      <c r="S121" s="977"/>
      <c r="T121" s="977"/>
      <c r="U121" s="977"/>
      <c r="W121" s="1006"/>
      <c r="X121" s="1000"/>
      <c r="Y121" s="475"/>
      <c r="AQ121" s="1735" t="s">
        <v>6457</v>
      </c>
      <c r="AR121" s="1495" t="s">
        <v>6458</v>
      </c>
      <c r="AS121" s="1735" t="s">
        <v>1338</v>
      </c>
      <c r="AT121" s="1495" t="str">
        <f t="shared" si="2"/>
        <v>0502-Almaceda</v>
      </c>
      <c r="AU121" s="1495" t="str">
        <f t="shared" si="3"/>
        <v>050202</v>
      </c>
    </row>
    <row r="122" spans="1:47">
      <c r="A122" s="977"/>
      <c r="B122" s="1013" t="s">
        <v>1046</v>
      </c>
      <c r="C122" s="976" t="s">
        <v>1040</v>
      </c>
      <c r="D122" s="412"/>
      <c r="E122" s="977"/>
      <c r="F122" s="992" t="s">
        <v>3869</v>
      </c>
      <c r="G122" s="992" t="s">
        <v>3869</v>
      </c>
      <c r="H122" s="992" t="s">
        <v>3336</v>
      </c>
      <c r="I122" s="992" t="s">
        <v>3856</v>
      </c>
      <c r="J122" s="993" t="s">
        <v>1047</v>
      </c>
      <c r="O122" s="986"/>
      <c r="P122" s="977"/>
      <c r="Q122" s="977"/>
      <c r="R122" s="977"/>
      <c r="S122" s="977"/>
      <c r="T122" s="977"/>
      <c r="U122" s="977"/>
      <c r="W122" s="1006"/>
      <c r="X122" s="1000"/>
      <c r="Y122" s="475"/>
      <c r="AQ122" s="1735" t="s">
        <v>6459</v>
      </c>
      <c r="AR122" s="1495" t="s">
        <v>6460</v>
      </c>
      <c r="AS122" s="1495" t="s">
        <v>1444</v>
      </c>
      <c r="AT122" s="1495" t="str">
        <f t="shared" si="2"/>
        <v>1015-Almagreira</v>
      </c>
      <c r="AU122" s="1495" t="str">
        <f t="shared" si="3"/>
        <v>101503</v>
      </c>
    </row>
    <row r="123" spans="1:47">
      <c r="A123" s="977"/>
      <c r="B123" s="1013" t="s">
        <v>1048</v>
      </c>
      <c r="C123" s="976" t="s">
        <v>1049</v>
      </c>
      <c r="D123" s="412"/>
      <c r="E123" s="977"/>
      <c r="F123" s="992" t="s">
        <v>1050</v>
      </c>
      <c r="G123" s="992" t="s">
        <v>3398</v>
      </c>
      <c r="H123" s="992" t="s">
        <v>513</v>
      </c>
      <c r="I123" s="992" t="s">
        <v>1977</v>
      </c>
      <c r="J123" s="993" t="s">
        <v>1051</v>
      </c>
      <c r="O123" s="986"/>
      <c r="P123" s="977"/>
      <c r="Q123" s="977"/>
      <c r="R123" s="977"/>
      <c r="S123" s="977"/>
      <c r="T123" s="977"/>
      <c r="U123" s="977"/>
      <c r="W123" s="1006"/>
      <c r="X123" s="1000"/>
      <c r="Y123" s="475"/>
      <c r="AQ123" s="1735" t="s">
        <v>6461</v>
      </c>
      <c r="AR123" s="1495" t="s">
        <v>6460</v>
      </c>
      <c r="AS123" s="1495" t="s">
        <v>8</v>
      </c>
      <c r="AT123" s="1495" t="str">
        <f t="shared" si="2"/>
        <v>4101-Almagreira</v>
      </c>
      <c r="AU123" s="1495" t="str">
        <f t="shared" si="3"/>
        <v>410101</v>
      </c>
    </row>
    <row r="124" spans="1:47">
      <c r="A124" s="977"/>
      <c r="B124" s="1013" t="s">
        <v>1052</v>
      </c>
      <c r="C124" s="976" t="s">
        <v>1049</v>
      </c>
      <c r="D124" s="412"/>
      <c r="E124" s="977"/>
      <c r="F124" s="992" t="s">
        <v>1053</v>
      </c>
      <c r="G124" s="992" t="s">
        <v>1054</v>
      </c>
      <c r="H124" s="992" t="s">
        <v>5228</v>
      </c>
      <c r="I124" s="992" t="s">
        <v>5228</v>
      </c>
      <c r="J124" s="993" t="s">
        <v>1055</v>
      </c>
      <c r="O124" s="977"/>
      <c r="P124" s="977"/>
      <c r="Q124" s="977"/>
      <c r="R124" s="977"/>
      <c r="S124" s="977"/>
      <c r="T124" s="977"/>
      <c r="U124" s="977"/>
      <c r="W124" s="1006"/>
      <c r="X124" s="1000"/>
      <c r="Y124" s="475"/>
      <c r="AQ124" s="1735" t="s">
        <v>6462</v>
      </c>
      <c r="AR124" s="1495" t="s">
        <v>6463</v>
      </c>
      <c r="AS124" s="1735" t="s">
        <v>4121</v>
      </c>
      <c r="AT124" s="1495" t="str">
        <f t="shared" si="2"/>
        <v>0603-Almalaguês</v>
      </c>
      <c r="AU124" s="1495" t="str">
        <f t="shared" si="3"/>
        <v>060301</v>
      </c>
    </row>
    <row r="125" spans="1:47">
      <c r="A125" s="977"/>
      <c r="B125" s="1013" t="s">
        <v>1056</v>
      </c>
      <c r="C125" s="976" t="s">
        <v>1049</v>
      </c>
      <c r="D125" s="412"/>
      <c r="E125" s="977"/>
      <c r="F125" s="992" t="s">
        <v>1057</v>
      </c>
      <c r="G125" s="992" t="s">
        <v>2610</v>
      </c>
      <c r="H125" s="992" t="s">
        <v>1337</v>
      </c>
      <c r="I125" s="992" t="s">
        <v>3856</v>
      </c>
      <c r="J125" s="993" t="s">
        <v>1058</v>
      </c>
      <c r="O125" s="977"/>
      <c r="P125" s="977"/>
      <c r="Q125" s="977"/>
      <c r="R125" s="977"/>
      <c r="S125" s="977"/>
      <c r="T125" s="977"/>
      <c r="U125" s="977"/>
      <c r="W125" s="1006"/>
      <c r="X125" s="1000"/>
      <c r="Y125" s="475"/>
      <c r="AQ125" s="1735" t="s">
        <v>6464</v>
      </c>
      <c r="AR125" s="1495" t="s">
        <v>6465</v>
      </c>
      <c r="AS125" s="1735" t="s">
        <v>565</v>
      </c>
      <c r="AT125" s="1495" t="str">
        <f t="shared" si="2"/>
        <v>0808-Almancil</v>
      </c>
      <c r="AU125" s="1495" t="str">
        <f t="shared" si="3"/>
        <v>080801</v>
      </c>
    </row>
    <row r="126" spans="1:47">
      <c r="A126" s="977"/>
      <c r="B126" s="1013" t="s">
        <v>1059</v>
      </c>
      <c r="C126" s="976" t="s">
        <v>1049</v>
      </c>
      <c r="D126" s="412"/>
      <c r="E126" s="977"/>
      <c r="F126" s="992" t="s">
        <v>1060</v>
      </c>
      <c r="G126" s="992" t="s">
        <v>3862</v>
      </c>
      <c r="H126" s="992" t="s">
        <v>3863</v>
      </c>
      <c r="I126" s="992" t="s">
        <v>3856</v>
      </c>
      <c r="J126" s="993" t="s">
        <v>1061</v>
      </c>
      <c r="O126" s="977"/>
      <c r="P126" s="977"/>
      <c r="Q126" s="977"/>
      <c r="R126" s="977"/>
      <c r="S126" s="977"/>
      <c r="T126" s="977"/>
      <c r="U126" s="977"/>
      <c r="W126" s="1006"/>
      <c r="X126" s="1000"/>
      <c r="Y126" s="475"/>
      <c r="AQ126" s="1735" t="s">
        <v>6466</v>
      </c>
      <c r="AR126" s="1495" t="s">
        <v>3335</v>
      </c>
      <c r="AS126" s="1735" t="s">
        <v>3337</v>
      </c>
      <c r="AT126" s="1495" t="str">
        <f t="shared" si="2"/>
        <v>0902-Almeida</v>
      </c>
      <c r="AU126" s="1495" t="str">
        <f t="shared" si="3"/>
        <v>090203</v>
      </c>
    </row>
    <row r="127" spans="1:47">
      <c r="A127" s="977"/>
      <c r="B127" s="1013" t="s">
        <v>1062</v>
      </c>
      <c r="C127" s="976" t="s">
        <v>1063</v>
      </c>
      <c r="D127" s="412"/>
      <c r="E127" s="977"/>
      <c r="F127" s="992" t="s">
        <v>1064</v>
      </c>
      <c r="G127" s="992" t="s">
        <v>1946</v>
      </c>
      <c r="H127" s="992" t="s">
        <v>1947</v>
      </c>
      <c r="I127" s="992" t="s">
        <v>1947</v>
      </c>
      <c r="J127" s="993" t="s">
        <v>1065</v>
      </c>
      <c r="O127" s="977"/>
      <c r="P127" s="977"/>
      <c r="Q127" s="977"/>
      <c r="R127" s="977"/>
      <c r="S127" s="977"/>
      <c r="T127" s="977"/>
      <c r="U127" s="977"/>
      <c r="W127" s="1006"/>
      <c r="X127" s="1000"/>
      <c r="Y127" s="475"/>
      <c r="AQ127" s="1735" t="s">
        <v>6467</v>
      </c>
      <c r="AR127" s="1495" t="s">
        <v>3340</v>
      </c>
      <c r="AS127" s="1495" t="s">
        <v>3342</v>
      </c>
      <c r="AT127" s="1495" t="str">
        <f t="shared" si="2"/>
        <v>1403-Almeirim</v>
      </c>
      <c r="AU127" s="1495" t="str">
        <f t="shared" si="3"/>
        <v>140301</v>
      </c>
    </row>
    <row r="128" spans="1:47">
      <c r="A128" s="977"/>
      <c r="B128" s="1013" t="s">
        <v>1066</v>
      </c>
      <c r="C128" s="976" t="s">
        <v>1067</v>
      </c>
      <c r="D128" s="412"/>
      <c r="E128" s="977"/>
      <c r="F128" t="s">
        <v>1068</v>
      </c>
      <c r="G128" s="992" t="s">
        <v>1069</v>
      </c>
      <c r="H128" s="992" t="s">
        <v>5228</v>
      </c>
      <c r="I128" s="992" t="s">
        <v>5228</v>
      </c>
      <c r="J128" s="993" t="s">
        <v>1070</v>
      </c>
      <c r="O128" s="977"/>
      <c r="P128" s="977"/>
      <c r="Q128" s="977"/>
      <c r="R128" s="977"/>
      <c r="S128" s="977"/>
      <c r="T128" s="977"/>
      <c r="U128" s="977"/>
      <c r="W128" s="1006"/>
      <c r="X128" s="1000"/>
      <c r="Y128" s="475"/>
      <c r="AQ128" s="1735" t="s">
        <v>6468</v>
      </c>
      <c r="AR128" s="1495" t="s">
        <v>6469</v>
      </c>
      <c r="AS128" s="1735" t="s">
        <v>34</v>
      </c>
      <c r="AT128" s="1495" t="str">
        <f t="shared" si="2"/>
        <v>0914-Almendra</v>
      </c>
      <c r="AU128" s="1495" t="str">
        <f t="shared" si="3"/>
        <v>091401</v>
      </c>
    </row>
    <row r="129" spans="1:47">
      <c r="A129" s="977"/>
      <c r="B129" s="1013" t="s">
        <v>1071</v>
      </c>
      <c r="C129" s="976" t="s">
        <v>1067</v>
      </c>
      <c r="D129" s="412"/>
      <c r="E129" s="977"/>
      <c r="F129" s="992" t="s">
        <v>1072</v>
      </c>
      <c r="G129" s="992" t="s">
        <v>1946</v>
      </c>
      <c r="H129" s="992" t="s">
        <v>1947</v>
      </c>
      <c r="I129" s="992" t="s">
        <v>1947</v>
      </c>
      <c r="J129" s="993" t="s">
        <v>1073</v>
      </c>
      <c r="O129" s="977"/>
      <c r="P129" s="977"/>
      <c r="Q129" s="977"/>
      <c r="R129" s="977"/>
      <c r="S129" s="977"/>
      <c r="T129" s="977"/>
      <c r="U129" s="977"/>
      <c r="W129" s="1006"/>
      <c r="X129" s="1000"/>
      <c r="Y129" s="475"/>
      <c r="AQ129" s="1735" t="s">
        <v>6470</v>
      </c>
      <c r="AR129" s="1495" t="s">
        <v>6471</v>
      </c>
      <c r="AS129" s="1495" t="s">
        <v>4094</v>
      </c>
      <c r="AT129" s="1495" t="str">
        <f t="shared" si="2"/>
        <v>1803-Almofala</v>
      </c>
      <c r="AU129" s="1495" t="str">
        <f t="shared" si="3"/>
        <v>180301</v>
      </c>
    </row>
    <row r="130" spans="1:47">
      <c r="A130" s="977"/>
      <c r="B130" s="1013" t="s">
        <v>1074</v>
      </c>
      <c r="C130" s="976" t="s">
        <v>1067</v>
      </c>
      <c r="D130" s="412"/>
      <c r="E130" s="977"/>
      <c r="F130" s="992" t="s">
        <v>1075</v>
      </c>
      <c r="G130" s="992" t="s">
        <v>1076</v>
      </c>
      <c r="H130" s="992" t="s">
        <v>5228</v>
      </c>
      <c r="I130" s="992" t="s">
        <v>5228</v>
      </c>
      <c r="J130" s="993" t="s">
        <v>1077</v>
      </c>
      <c r="O130" s="977"/>
      <c r="P130" s="977"/>
      <c r="Q130" s="977"/>
      <c r="R130" s="977"/>
      <c r="S130" s="977"/>
      <c r="T130" s="977"/>
      <c r="U130" s="977"/>
      <c r="W130" s="1006"/>
      <c r="X130" s="1000"/>
      <c r="Y130" s="475"/>
      <c r="AQ130" s="1735" t="s">
        <v>6472</v>
      </c>
      <c r="AR130" s="1495" t="s">
        <v>6473</v>
      </c>
      <c r="AS130" s="1495" t="s">
        <v>2006</v>
      </c>
      <c r="AT130" s="1495" t="str">
        <f t="shared" si="2"/>
        <v>1002-Almoster</v>
      </c>
      <c r="AU130" s="1495" t="str">
        <f t="shared" si="3"/>
        <v>100201</v>
      </c>
    </row>
    <row r="131" spans="1:47">
      <c r="A131" s="977"/>
      <c r="B131" s="1013" t="s">
        <v>1078</v>
      </c>
      <c r="C131" s="976" t="s">
        <v>1079</v>
      </c>
      <c r="D131" s="412"/>
      <c r="E131" s="977"/>
      <c r="F131" s="992" t="s">
        <v>1080</v>
      </c>
      <c r="G131" s="992" t="s">
        <v>1081</v>
      </c>
      <c r="H131" s="992" t="s">
        <v>5228</v>
      </c>
      <c r="I131" s="992" t="s">
        <v>5228</v>
      </c>
      <c r="J131" s="993" t="s">
        <v>1082</v>
      </c>
      <c r="O131" s="977"/>
      <c r="P131" s="977"/>
      <c r="Q131" s="977"/>
      <c r="R131" s="977"/>
      <c r="S131" s="977"/>
      <c r="T131" s="977"/>
      <c r="U131" s="977"/>
      <c r="W131" s="1006"/>
      <c r="X131" s="1000"/>
      <c r="Y131" s="475"/>
      <c r="AQ131" s="1735" t="s">
        <v>6474</v>
      </c>
      <c r="AR131" s="1495" t="s">
        <v>6473</v>
      </c>
      <c r="AS131" s="1495" t="s">
        <v>3053</v>
      </c>
      <c r="AT131" s="1495" t="str">
        <f t="shared" si="2"/>
        <v>1416-Almoster</v>
      </c>
      <c r="AU131" s="1495" t="str">
        <f t="shared" si="3"/>
        <v>141606</v>
      </c>
    </row>
    <row r="132" spans="1:47">
      <c r="A132" s="977"/>
      <c r="B132" s="1013" t="s">
        <v>1083</v>
      </c>
      <c r="C132" s="976" t="s">
        <v>1079</v>
      </c>
      <c r="D132" s="412"/>
      <c r="E132" s="977"/>
      <c r="F132" s="992" t="s">
        <v>1084</v>
      </c>
      <c r="G132" s="992" t="s">
        <v>2536</v>
      </c>
      <c r="H132" s="992" t="s">
        <v>1983</v>
      </c>
      <c r="I132" s="992" t="s">
        <v>1977</v>
      </c>
      <c r="J132" s="993" t="s">
        <v>1085</v>
      </c>
      <c r="O132" s="977"/>
      <c r="P132" s="977"/>
      <c r="Q132" s="977"/>
      <c r="R132" s="977"/>
      <c r="S132" s="977"/>
      <c r="T132" s="977"/>
      <c r="U132" s="977"/>
      <c r="W132" s="1006"/>
      <c r="X132" s="1000"/>
      <c r="Y132" s="475"/>
      <c r="AQ132" s="1735" t="s">
        <v>6475</v>
      </c>
      <c r="AR132" s="1495" t="s">
        <v>6476</v>
      </c>
      <c r="AS132" s="1495" t="s">
        <v>4255</v>
      </c>
      <c r="AT132" s="1495" t="str">
        <f t="shared" si="2"/>
        <v>1212-Alpalhão</v>
      </c>
      <c r="AU132" s="1495" t="str">
        <f t="shared" si="3"/>
        <v>121201</v>
      </c>
    </row>
    <row r="133" spans="1:47">
      <c r="A133" s="977"/>
      <c r="B133" s="1013" t="s">
        <v>1086</v>
      </c>
      <c r="C133" s="976" t="s">
        <v>1087</v>
      </c>
      <c r="D133" s="412"/>
      <c r="E133" s="977"/>
      <c r="F133" s="992" t="s">
        <v>1959</v>
      </c>
      <c r="G133" s="992" t="s">
        <v>1959</v>
      </c>
      <c r="H133" s="992" t="s">
        <v>2603</v>
      </c>
      <c r="I133" s="992" t="s">
        <v>3856</v>
      </c>
      <c r="J133" s="993" t="s">
        <v>1088</v>
      </c>
      <c r="O133" s="977"/>
      <c r="P133" s="977"/>
      <c r="Q133" s="977"/>
      <c r="R133" s="977"/>
      <c r="S133" s="977"/>
      <c r="T133" s="977"/>
      <c r="U133" s="977"/>
      <c r="W133" s="1006"/>
      <c r="X133" s="1000"/>
      <c r="Y133" s="475"/>
      <c r="AQ133" s="1735" t="s">
        <v>6477</v>
      </c>
      <c r="AR133" s="1495" t="s">
        <v>6478</v>
      </c>
      <c r="AS133" s="1735" t="s">
        <v>1024</v>
      </c>
      <c r="AT133" s="1495" t="str">
        <f t="shared" si="2"/>
        <v>0504-Alpedrinha</v>
      </c>
      <c r="AU133" s="1495" t="str">
        <f t="shared" si="3"/>
        <v>050406</v>
      </c>
    </row>
    <row r="134" spans="1:47">
      <c r="A134" s="977"/>
      <c r="B134" s="1013" t="s">
        <v>1089</v>
      </c>
      <c r="C134" s="976" t="s">
        <v>560</v>
      </c>
      <c r="D134" s="412"/>
      <c r="E134" s="977"/>
      <c r="F134" s="992" t="s">
        <v>1965</v>
      </c>
      <c r="G134" s="992" t="s">
        <v>1965</v>
      </c>
      <c r="H134" s="992" t="s">
        <v>2016</v>
      </c>
      <c r="I134" s="992" t="s">
        <v>1965</v>
      </c>
      <c r="J134" s="993" t="s">
        <v>561</v>
      </c>
      <c r="O134" s="977"/>
      <c r="P134" s="977"/>
      <c r="Q134" s="977"/>
      <c r="R134" s="977"/>
      <c r="S134" s="977"/>
      <c r="T134" s="977"/>
      <c r="U134" s="977"/>
      <c r="W134" s="1006"/>
      <c r="X134" s="1000"/>
      <c r="Y134" s="475"/>
      <c r="AQ134" s="1735" t="s">
        <v>6479</v>
      </c>
      <c r="AR134" s="1495" t="s">
        <v>6480</v>
      </c>
      <c r="AS134" s="1495" t="s">
        <v>5318</v>
      </c>
      <c r="AT134" s="1495" t="str">
        <f t="shared" si="2"/>
        <v>1307-Alpendorada, Várzea e Torrão</v>
      </c>
      <c r="AU134" s="1495" t="str">
        <f t="shared" si="3"/>
        <v>130732</v>
      </c>
    </row>
    <row r="135" spans="1:47">
      <c r="A135" s="977"/>
      <c r="B135" s="1013" t="s">
        <v>562</v>
      </c>
      <c r="C135" s="976" t="s">
        <v>563</v>
      </c>
      <c r="D135" s="412"/>
      <c r="E135" s="977"/>
      <c r="F135" s="992" t="s">
        <v>564</v>
      </c>
      <c r="G135" s="992" t="s">
        <v>1946</v>
      </c>
      <c r="H135" s="992" t="s">
        <v>1947</v>
      </c>
      <c r="I135" s="992" t="s">
        <v>1947</v>
      </c>
      <c r="J135" s="993" t="s">
        <v>565</v>
      </c>
      <c r="O135" s="977"/>
      <c r="P135" s="977"/>
      <c r="Q135" s="977"/>
      <c r="R135" s="977"/>
      <c r="S135" s="977"/>
      <c r="T135" s="977"/>
      <c r="U135" s="977"/>
      <c r="W135" s="1006"/>
      <c r="X135" s="1000"/>
      <c r="Y135" s="475"/>
      <c r="AQ135" s="1735" t="s">
        <v>6481</v>
      </c>
      <c r="AR135" s="1495" t="s">
        <v>3351</v>
      </c>
      <c r="AS135" s="1495" t="s">
        <v>3352</v>
      </c>
      <c r="AT135" s="1495" t="str">
        <f t="shared" si="2"/>
        <v>1404-Alpiarça</v>
      </c>
      <c r="AU135" s="1495" t="str">
        <f t="shared" si="3"/>
        <v>140401</v>
      </c>
    </row>
    <row r="136" spans="1:47">
      <c r="A136" s="977"/>
      <c r="B136" s="1013" t="s">
        <v>566</v>
      </c>
      <c r="C136" s="976" t="s">
        <v>567</v>
      </c>
      <c r="D136" s="412"/>
      <c r="E136" s="977"/>
      <c r="F136" s="992" t="s">
        <v>4211</v>
      </c>
      <c r="G136" s="992" t="s">
        <v>1965</v>
      </c>
      <c r="H136" s="992" t="s">
        <v>2016</v>
      </c>
      <c r="I136" s="992" t="s">
        <v>1965</v>
      </c>
      <c r="J136" s="993" t="s">
        <v>4212</v>
      </c>
      <c r="O136" s="977"/>
      <c r="P136" s="977"/>
      <c r="Q136" s="977"/>
      <c r="R136" s="977"/>
      <c r="S136" s="977"/>
      <c r="T136" s="977"/>
      <c r="U136" s="977"/>
      <c r="W136" s="1006"/>
      <c r="X136" s="1000"/>
      <c r="Y136" s="475"/>
      <c r="AQ136" s="1735" t="s">
        <v>6482</v>
      </c>
      <c r="AR136" s="1495" t="s">
        <v>6483</v>
      </c>
      <c r="AS136" s="1735" t="s">
        <v>531</v>
      </c>
      <c r="AT136" s="1495" t="str">
        <f t="shared" si="2"/>
        <v>0605-Alqueidão</v>
      </c>
      <c r="AU136" s="1495" t="str">
        <f t="shared" si="3"/>
        <v>060502</v>
      </c>
    </row>
    <row r="137" spans="1:47">
      <c r="A137" s="977"/>
      <c r="B137" s="1013" t="s">
        <v>4213</v>
      </c>
      <c r="C137" s="976" t="s">
        <v>5275</v>
      </c>
      <c r="D137" s="412"/>
      <c r="E137" s="977"/>
      <c r="F137" s="992" t="s">
        <v>5276</v>
      </c>
      <c r="G137" s="992" t="s">
        <v>1965</v>
      </c>
      <c r="H137" s="992" t="s">
        <v>1960</v>
      </c>
      <c r="I137" s="992" t="s">
        <v>3856</v>
      </c>
      <c r="J137" s="993" t="s">
        <v>5277</v>
      </c>
      <c r="O137" s="977"/>
      <c r="P137" s="977"/>
      <c r="Q137" s="977"/>
      <c r="R137" s="977"/>
      <c r="S137" s="977"/>
      <c r="T137" s="977"/>
      <c r="U137" s="977"/>
      <c r="W137" s="1006"/>
      <c r="X137" s="1000"/>
      <c r="Y137" s="475"/>
      <c r="AQ137" s="1735" t="s">
        <v>6484</v>
      </c>
      <c r="AR137" s="1495" t="s">
        <v>6485</v>
      </c>
      <c r="AS137" s="1495" t="s">
        <v>1479</v>
      </c>
      <c r="AT137" s="1495" t="str">
        <f t="shared" si="2"/>
        <v>1016-Alqueidão da Serra</v>
      </c>
      <c r="AU137" s="1495" t="str">
        <f t="shared" si="3"/>
        <v>101602</v>
      </c>
    </row>
    <row r="138" spans="1:47">
      <c r="A138" s="977"/>
      <c r="B138" s="1013" t="s">
        <v>5278</v>
      </c>
      <c r="C138" s="976" t="s">
        <v>5279</v>
      </c>
      <c r="D138" s="412"/>
      <c r="E138" s="977"/>
      <c r="F138" s="992" t="s">
        <v>5280</v>
      </c>
      <c r="G138" s="992" t="s">
        <v>2530</v>
      </c>
      <c r="H138" s="992" t="s">
        <v>2005</v>
      </c>
      <c r="I138" s="992" t="s">
        <v>3856</v>
      </c>
      <c r="J138" s="993" t="s">
        <v>5281</v>
      </c>
      <c r="O138" s="977"/>
      <c r="P138" s="977"/>
      <c r="Q138" s="977"/>
      <c r="R138" s="977"/>
      <c r="S138" s="977"/>
      <c r="T138" s="977"/>
      <c r="U138" s="977"/>
      <c r="W138" s="1006"/>
      <c r="X138" s="1000"/>
      <c r="Y138" s="475"/>
      <c r="AQ138" s="1735" t="s">
        <v>6486</v>
      </c>
      <c r="AR138" s="1495" t="s">
        <v>6487</v>
      </c>
      <c r="AS138" s="1735" t="s">
        <v>1943</v>
      </c>
      <c r="AT138" s="1495" t="str">
        <f t="shared" si="2"/>
        <v>0102-Alquerubim</v>
      </c>
      <c r="AU138" s="1495" t="str">
        <f t="shared" si="3"/>
        <v>010202</v>
      </c>
    </row>
    <row r="139" spans="1:47">
      <c r="A139" s="977"/>
      <c r="B139" s="1013" t="s">
        <v>5282</v>
      </c>
      <c r="C139" s="976" t="s">
        <v>5283</v>
      </c>
      <c r="D139" s="412"/>
      <c r="E139" s="977"/>
      <c r="F139" s="992" t="s">
        <v>5284</v>
      </c>
      <c r="G139" s="992" t="s">
        <v>2022</v>
      </c>
      <c r="H139" s="992" t="s">
        <v>2023</v>
      </c>
      <c r="I139" s="992" t="s">
        <v>1977</v>
      </c>
      <c r="J139" s="993" t="s">
        <v>5285</v>
      </c>
      <c r="O139" s="977"/>
      <c r="P139" s="977"/>
      <c r="Q139" s="977"/>
      <c r="R139" s="977"/>
      <c r="S139" s="977"/>
      <c r="T139" s="977"/>
      <c r="U139" s="977"/>
      <c r="W139" s="1006"/>
      <c r="X139" s="1000"/>
      <c r="Y139" s="475"/>
      <c r="AQ139" s="1735" t="s">
        <v>6488</v>
      </c>
      <c r="AR139" s="1495" t="s">
        <v>6489</v>
      </c>
      <c r="AS139" s="1495" t="s">
        <v>5229</v>
      </c>
      <c r="AT139" s="1495" t="str">
        <f t="shared" ref="AT139:AT202" si="5">AS139&amp;"-"&amp;AR139</f>
        <v>4301-Altares</v>
      </c>
      <c r="AU139" s="1495" t="str">
        <f t="shared" ref="AU139:AU202" si="6">AQ139</f>
        <v>430101</v>
      </c>
    </row>
    <row r="140" spans="1:47">
      <c r="A140" s="977"/>
      <c r="B140" s="1013" t="s">
        <v>527</v>
      </c>
      <c r="C140" s="976" t="s">
        <v>5286</v>
      </c>
      <c r="D140" s="412"/>
      <c r="E140" s="977"/>
      <c r="F140" s="992" t="s">
        <v>5287</v>
      </c>
      <c r="G140" s="992" t="s">
        <v>3854</v>
      </c>
      <c r="H140" s="992" t="s">
        <v>5288</v>
      </c>
      <c r="I140" s="992" t="s">
        <v>3856</v>
      </c>
      <c r="J140" s="993" t="s">
        <v>5289</v>
      </c>
      <c r="O140" s="977"/>
      <c r="P140" s="977"/>
      <c r="Q140" s="977"/>
      <c r="R140" s="977"/>
      <c r="S140" s="977"/>
      <c r="T140" s="977"/>
      <c r="U140" s="977"/>
      <c r="W140" s="1006"/>
      <c r="X140" s="1000"/>
      <c r="Y140" s="475"/>
      <c r="AQ140" s="1735" t="s">
        <v>6490</v>
      </c>
      <c r="AR140" s="1495" t="s">
        <v>6491</v>
      </c>
      <c r="AS140" s="1735" t="s">
        <v>565</v>
      </c>
      <c r="AT140" s="1495" t="str">
        <f t="shared" si="5"/>
        <v>0808-Alte</v>
      </c>
      <c r="AU140" s="1495" t="str">
        <f t="shared" si="6"/>
        <v>080802</v>
      </c>
    </row>
    <row r="141" spans="1:47">
      <c r="A141" s="977"/>
      <c r="B141" s="1013" t="s">
        <v>5290</v>
      </c>
      <c r="C141" s="976" t="s">
        <v>5291</v>
      </c>
      <c r="D141" s="412"/>
      <c r="E141" s="977"/>
      <c r="F141" s="992" t="s">
        <v>5292</v>
      </c>
      <c r="G141" s="992" t="s">
        <v>1975</v>
      </c>
      <c r="H141" s="992" t="s">
        <v>1976</v>
      </c>
      <c r="I141" s="992" t="s">
        <v>1977</v>
      </c>
      <c r="J141" s="993" t="s">
        <v>5293</v>
      </c>
      <c r="O141" s="977"/>
      <c r="P141" s="977"/>
      <c r="Q141" s="977"/>
      <c r="R141" s="977"/>
      <c r="S141" s="977"/>
      <c r="T141" s="977"/>
      <c r="U141" s="977"/>
      <c r="W141" s="1006"/>
      <c r="X141" s="1000"/>
      <c r="Y141" s="475"/>
      <c r="AQ141" s="1735" t="s">
        <v>6492</v>
      </c>
      <c r="AR141" s="1495" t="s">
        <v>1998</v>
      </c>
      <c r="AS141" s="1495" t="s">
        <v>2001</v>
      </c>
      <c r="AT141" s="1495" t="str">
        <f t="shared" si="5"/>
        <v>1201-Alter do Chão</v>
      </c>
      <c r="AU141" s="1495" t="str">
        <f t="shared" si="6"/>
        <v>120101</v>
      </c>
    </row>
    <row r="142" spans="1:47">
      <c r="A142" s="977"/>
      <c r="B142" s="1013" t="s">
        <v>5294</v>
      </c>
      <c r="C142" s="976" t="s">
        <v>5295</v>
      </c>
      <c r="D142" s="412"/>
      <c r="E142" s="977"/>
      <c r="F142" s="992" t="s">
        <v>5296</v>
      </c>
      <c r="G142" s="992" t="s">
        <v>2649</v>
      </c>
      <c r="H142" s="992" t="s">
        <v>2650</v>
      </c>
      <c r="I142" s="992" t="s">
        <v>2650</v>
      </c>
      <c r="J142" s="993" t="s">
        <v>5297</v>
      </c>
      <c r="O142" s="977"/>
      <c r="P142" s="977"/>
      <c r="Q142" s="977"/>
      <c r="R142" s="977"/>
      <c r="S142" s="977"/>
      <c r="T142" s="977"/>
      <c r="U142" s="977"/>
      <c r="W142" s="1006"/>
      <c r="X142" s="1000"/>
      <c r="Y142" s="475"/>
      <c r="AQ142" s="1735" t="s">
        <v>6493</v>
      </c>
      <c r="AR142" s="1495" t="s">
        <v>6494</v>
      </c>
      <c r="AS142" s="1735" t="s">
        <v>1440</v>
      </c>
      <c r="AT142" s="1495" t="str">
        <f t="shared" si="5"/>
        <v>0910-Alto do Palurdo</v>
      </c>
      <c r="AU142" s="1495" t="str">
        <f t="shared" si="6"/>
        <v>091032</v>
      </c>
    </row>
    <row r="143" spans="1:47">
      <c r="A143" s="977"/>
      <c r="B143" s="1013" t="s">
        <v>1035</v>
      </c>
      <c r="C143" s="976" t="s">
        <v>5298</v>
      </c>
      <c r="D143" s="412"/>
      <c r="E143" s="977"/>
      <c r="F143" s="992" t="s">
        <v>5299</v>
      </c>
      <c r="G143" s="992" t="s">
        <v>1081</v>
      </c>
      <c r="H143" s="992" t="s">
        <v>5228</v>
      </c>
      <c r="I143" s="992" t="s">
        <v>5228</v>
      </c>
      <c r="J143" s="993" t="s">
        <v>5300</v>
      </c>
      <c r="O143" s="977"/>
      <c r="P143" s="977"/>
      <c r="Q143" s="977"/>
      <c r="R143" s="977"/>
      <c r="S143" s="977"/>
      <c r="T143" s="977"/>
      <c r="U143" s="977"/>
      <c r="W143" s="1006"/>
      <c r="X143" s="1000"/>
      <c r="Y143" s="475"/>
      <c r="AQ143" s="1735" t="s">
        <v>6495</v>
      </c>
      <c r="AR143" s="1495" t="s">
        <v>6496</v>
      </c>
      <c r="AS143" s="1735" t="s">
        <v>4097</v>
      </c>
      <c r="AT143" s="1495" t="str">
        <f t="shared" si="5"/>
        <v>0804-Altura</v>
      </c>
      <c r="AU143" s="1495" t="str">
        <f t="shared" si="6"/>
        <v>080404</v>
      </c>
    </row>
    <row r="144" spans="1:47">
      <c r="A144" s="977"/>
      <c r="B144" s="1013" t="s">
        <v>5301</v>
      </c>
      <c r="C144" s="976" t="s">
        <v>5302</v>
      </c>
      <c r="D144" s="412"/>
      <c r="E144" s="977"/>
      <c r="F144" s="992" t="s">
        <v>5303</v>
      </c>
      <c r="G144" s="992" t="s">
        <v>1965</v>
      </c>
      <c r="H144" s="992" t="s">
        <v>2016</v>
      </c>
      <c r="I144" s="992" t="s">
        <v>1965</v>
      </c>
      <c r="J144" s="993" t="s">
        <v>5304</v>
      </c>
      <c r="O144" s="977"/>
      <c r="P144" s="977"/>
      <c r="Q144" s="977"/>
      <c r="R144" s="977"/>
      <c r="S144" s="977"/>
      <c r="T144" s="977"/>
      <c r="U144" s="977"/>
      <c r="W144" s="1006"/>
      <c r="X144" s="1000"/>
      <c r="Y144" s="475"/>
      <c r="AQ144" s="1735" t="s">
        <v>6497</v>
      </c>
      <c r="AR144" s="1495" t="s">
        <v>6498</v>
      </c>
      <c r="AS144" s="1495" t="s">
        <v>2628</v>
      </c>
      <c r="AT144" s="1495" t="str">
        <f t="shared" si="5"/>
        <v>1702-Alturas do Barroso e Cerdedo</v>
      </c>
      <c r="AU144" s="1495" t="str">
        <f t="shared" si="6"/>
        <v>170217</v>
      </c>
    </row>
    <row r="145" spans="1:47">
      <c r="A145" s="977"/>
      <c r="B145" s="1013" t="s">
        <v>5305</v>
      </c>
      <c r="C145" s="976" t="s">
        <v>5306</v>
      </c>
      <c r="D145" s="412"/>
      <c r="E145" s="977"/>
      <c r="F145" s="992" t="s">
        <v>5307</v>
      </c>
      <c r="G145" s="992" t="s">
        <v>2022</v>
      </c>
      <c r="H145" s="992" t="s">
        <v>493</v>
      </c>
      <c r="I145" s="992" t="s">
        <v>1977</v>
      </c>
      <c r="J145" s="993" t="s">
        <v>5308</v>
      </c>
      <c r="O145" s="977"/>
      <c r="P145" s="977"/>
      <c r="Q145" s="977"/>
      <c r="R145" s="977"/>
      <c r="S145" s="977"/>
      <c r="T145" s="977"/>
      <c r="U145" s="977"/>
      <c r="W145" s="1006"/>
      <c r="X145" s="1000"/>
      <c r="Y145" s="475"/>
      <c r="AQ145" s="1735" t="s">
        <v>6499</v>
      </c>
      <c r="AR145" s="1495" t="s">
        <v>6500</v>
      </c>
      <c r="AS145" s="1495" t="s">
        <v>3046</v>
      </c>
      <c r="AT145" s="1495" t="str">
        <f t="shared" si="5"/>
        <v>1711-Alvações do Corgo</v>
      </c>
      <c r="AU145" s="1495" t="str">
        <f t="shared" si="6"/>
        <v>171101</v>
      </c>
    </row>
    <row r="146" spans="1:47">
      <c r="A146" s="977"/>
      <c r="B146" s="1013" t="s">
        <v>5289</v>
      </c>
      <c r="C146" s="976" t="s">
        <v>5309</v>
      </c>
      <c r="D146" s="412"/>
      <c r="E146" s="977"/>
      <c r="F146" s="992" t="s">
        <v>5310</v>
      </c>
      <c r="G146" s="992" t="s">
        <v>2536</v>
      </c>
      <c r="H146" s="992" t="s">
        <v>1928</v>
      </c>
      <c r="I146" s="992" t="s">
        <v>3856</v>
      </c>
      <c r="J146" s="993" t="s">
        <v>5311</v>
      </c>
      <c r="O146" s="977"/>
      <c r="P146" s="977"/>
      <c r="Q146" s="977"/>
      <c r="R146" s="977"/>
      <c r="S146" s="977"/>
      <c r="T146" s="977"/>
      <c r="U146" s="977"/>
      <c r="W146" s="1006"/>
      <c r="X146" s="1000"/>
      <c r="Y146" s="475"/>
      <c r="AQ146" s="1735" t="s">
        <v>6501</v>
      </c>
      <c r="AR146" s="1495" t="s">
        <v>6502</v>
      </c>
      <c r="AS146" s="1495" t="s">
        <v>1619</v>
      </c>
      <c r="AT146" s="1495" t="str">
        <f t="shared" si="5"/>
        <v>1709-Alvadia</v>
      </c>
      <c r="AU146" s="1495" t="str">
        <f t="shared" si="6"/>
        <v>170901</v>
      </c>
    </row>
    <row r="147" spans="1:47">
      <c r="A147" s="977"/>
      <c r="B147" s="1013" t="s">
        <v>5312</v>
      </c>
      <c r="C147" s="976" t="s">
        <v>5309</v>
      </c>
      <c r="D147" s="412"/>
      <c r="E147" s="977"/>
      <c r="F147" s="992" t="s">
        <v>5313</v>
      </c>
      <c r="G147" s="992" t="s">
        <v>3869</v>
      </c>
      <c r="H147" s="992" t="s">
        <v>3336</v>
      </c>
      <c r="I147" s="992" t="s">
        <v>3856</v>
      </c>
      <c r="J147" s="993" t="s">
        <v>5314</v>
      </c>
      <c r="O147" s="977"/>
      <c r="P147" s="977"/>
      <c r="Q147" s="977"/>
      <c r="R147" s="977"/>
      <c r="S147" s="977"/>
      <c r="T147" s="977"/>
      <c r="U147" s="977"/>
      <c r="W147" s="1006"/>
      <c r="X147" s="1000"/>
      <c r="Y147" s="475"/>
      <c r="AQ147" s="1735" t="s">
        <v>6503</v>
      </c>
      <c r="AR147" s="1495" t="s">
        <v>2004</v>
      </c>
      <c r="AS147" s="1495" t="s">
        <v>2006</v>
      </c>
      <c r="AT147" s="1495" t="str">
        <f t="shared" si="5"/>
        <v>1002-Alvaiázere</v>
      </c>
      <c r="AU147" s="1495" t="str">
        <f t="shared" si="6"/>
        <v>100208</v>
      </c>
    </row>
    <row r="148" spans="1:47">
      <c r="A148" s="977"/>
      <c r="B148" s="1013" t="s">
        <v>5315</v>
      </c>
      <c r="C148" s="976" t="s">
        <v>5316</v>
      </c>
      <c r="D148" s="412"/>
      <c r="E148" s="977"/>
      <c r="F148" s="992" t="s">
        <v>5317</v>
      </c>
      <c r="G148" s="992" t="s">
        <v>2022</v>
      </c>
      <c r="H148" s="992" t="s">
        <v>2023</v>
      </c>
      <c r="I148" s="992" t="s">
        <v>1977</v>
      </c>
      <c r="J148" s="993" t="s">
        <v>5318</v>
      </c>
      <c r="O148" s="977"/>
      <c r="P148" s="977"/>
      <c r="Q148" s="977"/>
      <c r="R148" s="977"/>
      <c r="S148" s="977"/>
      <c r="T148" s="977"/>
      <c r="U148" s="977"/>
      <c r="W148" s="1006"/>
      <c r="X148" s="1000"/>
      <c r="Y148" s="475"/>
      <c r="AQ148" s="1735" t="s">
        <v>6504</v>
      </c>
      <c r="AR148" s="1495" t="s">
        <v>6505</v>
      </c>
      <c r="AS148" s="1495" t="s">
        <v>561</v>
      </c>
      <c r="AT148" s="1495" t="str">
        <f t="shared" si="5"/>
        <v>1106-Alvalade</v>
      </c>
      <c r="AU148" s="1495" t="str">
        <f t="shared" si="6"/>
        <v>110654</v>
      </c>
    </row>
    <row r="149" spans="1:47">
      <c r="A149" s="977"/>
      <c r="B149" s="1013" t="s">
        <v>5319</v>
      </c>
      <c r="C149" s="976" t="s">
        <v>5320</v>
      </c>
      <c r="D149" s="412"/>
      <c r="E149" s="977"/>
      <c r="F149" s="992" t="s">
        <v>5321</v>
      </c>
      <c r="G149" s="992" t="s">
        <v>1959</v>
      </c>
      <c r="H149" s="992" t="s">
        <v>2603</v>
      </c>
      <c r="I149" s="992" t="s">
        <v>3856</v>
      </c>
      <c r="J149" s="993" t="s">
        <v>525</v>
      </c>
      <c r="O149" s="977"/>
      <c r="P149" s="977"/>
      <c r="Q149" s="977"/>
      <c r="R149" s="977"/>
      <c r="S149" s="977"/>
      <c r="T149" s="977"/>
      <c r="U149" s="977"/>
      <c r="W149" s="1006"/>
      <c r="X149" s="1000"/>
      <c r="Y149" s="475"/>
      <c r="AQ149" s="1735" t="s">
        <v>6506</v>
      </c>
      <c r="AR149" s="1495" t="s">
        <v>6505</v>
      </c>
      <c r="AS149" s="1495" t="s">
        <v>3057</v>
      </c>
      <c r="AT149" s="1495" t="str">
        <f t="shared" si="5"/>
        <v>1509-Alvalade</v>
      </c>
      <c r="AU149" s="1495" t="str">
        <f t="shared" si="6"/>
        <v>150902</v>
      </c>
    </row>
    <row r="150" spans="1:47">
      <c r="A150" s="977"/>
      <c r="B150" s="1013" t="s">
        <v>5322</v>
      </c>
      <c r="C150" s="976" t="s">
        <v>5320</v>
      </c>
      <c r="D150" s="412"/>
      <c r="E150" s="977"/>
      <c r="F150" s="992" t="s">
        <v>5323</v>
      </c>
      <c r="G150" s="992" t="s">
        <v>1999</v>
      </c>
      <c r="H150" s="992" t="s">
        <v>2000</v>
      </c>
      <c r="I150" s="992" t="s">
        <v>1937</v>
      </c>
      <c r="J150" s="993" t="s">
        <v>5324</v>
      </c>
      <c r="O150" s="977"/>
      <c r="P150" s="977"/>
      <c r="Q150" s="977"/>
      <c r="R150" s="977"/>
      <c r="S150" s="977"/>
      <c r="T150" s="977"/>
      <c r="U150" s="977"/>
      <c r="W150" s="1006"/>
      <c r="X150" s="1000"/>
      <c r="Y150" s="475"/>
      <c r="AQ150" s="1735" t="s">
        <v>6507</v>
      </c>
      <c r="AR150" s="1495" t="s">
        <v>6508</v>
      </c>
      <c r="AS150" s="1495" t="s">
        <v>1763</v>
      </c>
      <c r="AT150" s="1495" t="str">
        <f t="shared" si="5"/>
        <v>1713-Alvão</v>
      </c>
      <c r="AU150" s="1495" t="str">
        <f t="shared" si="6"/>
        <v>171319</v>
      </c>
    </row>
    <row r="151" spans="1:47">
      <c r="A151" s="977"/>
      <c r="B151" s="1013" t="s">
        <v>5325</v>
      </c>
      <c r="C151" s="976" t="s">
        <v>5326</v>
      </c>
      <c r="D151" s="412"/>
      <c r="E151" s="977"/>
      <c r="F151" s="992" t="s">
        <v>5327</v>
      </c>
      <c r="G151" s="992" t="s">
        <v>2022</v>
      </c>
      <c r="H151" s="992" t="s">
        <v>493</v>
      </c>
      <c r="I151" s="992" t="s">
        <v>1977</v>
      </c>
      <c r="J151" s="993" t="s">
        <v>5328</v>
      </c>
      <c r="O151" s="977"/>
      <c r="P151" s="977"/>
      <c r="Q151" s="977"/>
      <c r="R151" s="977"/>
      <c r="S151" s="977"/>
      <c r="T151" s="977"/>
      <c r="U151" s="977"/>
      <c r="W151" s="1006"/>
      <c r="X151" s="1000"/>
      <c r="Y151" s="475"/>
      <c r="AQ151" s="1735" t="s">
        <v>6509</v>
      </c>
      <c r="AR151" s="1495" t="s">
        <v>6510</v>
      </c>
      <c r="AS151" s="1495" t="s">
        <v>2196</v>
      </c>
      <c r="AT151" s="1495" t="str">
        <f t="shared" si="5"/>
        <v>1609-Alvarães</v>
      </c>
      <c r="AU151" s="1495" t="str">
        <f t="shared" si="6"/>
        <v>160902</v>
      </c>
    </row>
    <row r="152" spans="1:47">
      <c r="A152" s="977"/>
      <c r="B152" s="1013" t="s">
        <v>5329</v>
      </c>
      <c r="C152" s="976" t="s">
        <v>5326</v>
      </c>
      <c r="D152" s="412"/>
      <c r="E152" s="977"/>
      <c r="F152" s="992" t="s">
        <v>5330</v>
      </c>
      <c r="G152" s="992" t="s">
        <v>3862</v>
      </c>
      <c r="H152" s="992" t="s">
        <v>3863</v>
      </c>
      <c r="I152" s="992" t="s">
        <v>3856</v>
      </c>
      <c r="J152" s="993" t="s">
        <v>2613</v>
      </c>
      <c r="O152" s="977"/>
      <c r="P152" s="977"/>
      <c r="Q152" s="977"/>
      <c r="R152" s="977"/>
      <c r="S152" s="977"/>
      <c r="T152" s="977"/>
      <c r="U152" s="977"/>
      <c r="W152" s="1006"/>
      <c r="X152" s="1000"/>
      <c r="Y152" s="475"/>
      <c r="AQ152" s="1735" t="s">
        <v>6511</v>
      </c>
      <c r="AR152" s="1495" t="s">
        <v>6512</v>
      </c>
      <c r="AS152" s="1495" t="s">
        <v>5337</v>
      </c>
      <c r="AT152" s="1495" t="str">
        <f t="shared" si="5"/>
        <v>1603-Alvaredo</v>
      </c>
      <c r="AU152" s="1495" t="str">
        <f t="shared" si="6"/>
        <v>160301</v>
      </c>
    </row>
    <row r="153" spans="1:47">
      <c r="A153" s="977"/>
      <c r="B153" s="1013" t="s">
        <v>5331</v>
      </c>
      <c r="C153" s="976" t="s">
        <v>5332</v>
      </c>
      <c r="D153" s="412"/>
      <c r="E153" s="977"/>
      <c r="F153" s="992" t="s">
        <v>5333</v>
      </c>
      <c r="G153" s="992" t="s">
        <v>3869</v>
      </c>
      <c r="H153" s="992" t="s">
        <v>3336</v>
      </c>
      <c r="I153" s="992" t="s">
        <v>3856</v>
      </c>
      <c r="J153" s="993" t="s">
        <v>5334</v>
      </c>
      <c r="O153" s="977"/>
      <c r="P153" s="977"/>
      <c r="Q153" s="977"/>
      <c r="R153" s="977"/>
      <c r="S153" s="977"/>
      <c r="T153" s="977"/>
      <c r="U153" s="977"/>
      <c r="W153" s="1006"/>
      <c r="X153" s="1000"/>
      <c r="Y153" s="475"/>
      <c r="AQ153" s="1735" t="s">
        <v>6513</v>
      </c>
      <c r="AR153" s="1495" t="s">
        <v>6514</v>
      </c>
      <c r="AS153" s="1735" t="s">
        <v>2543</v>
      </c>
      <c r="AT153" s="1495" t="str">
        <f t="shared" si="5"/>
        <v>0104-Alvarenga</v>
      </c>
      <c r="AU153" s="1495" t="str">
        <f t="shared" si="6"/>
        <v>010402</v>
      </c>
    </row>
    <row r="154" spans="1:47">
      <c r="A154" s="977"/>
      <c r="B154" s="1013" t="s">
        <v>5335</v>
      </c>
      <c r="C154" s="976" t="s">
        <v>5332</v>
      </c>
      <c r="D154" s="412"/>
      <c r="E154" s="977"/>
      <c r="F154" s="992" t="s">
        <v>5336</v>
      </c>
      <c r="G154" s="992" t="s">
        <v>2524</v>
      </c>
      <c r="H154" s="992" t="s">
        <v>2525</v>
      </c>
      <c r="I154" s="992" t="s">
        <v>1977</v>
      </c>
      <c r="J154" s="993" t="s">
        <v>5337</v>
      </c>
      <c r="O154" s="977"/>
      <c r="P154" s="977"/>
      <c r="Q154" s="977"/>
      <c r="R154" s="977"/>
      <c r="S154" s="977"/>
      <c r="T154" s="977"/>
      <c r="U154" s="977"/>
      <c r="W154" s="1006"/>
      <c r="X154" s="1000"/>
      <c r="Y154" s="475"/>
      <c r="AQ154" s="1735" t="s">
        <v>6515</v>
      </c>
      <c r="AR154" s="1495" t="s">
        <v>6516</v>
      </c>
      <c r="AS154" s="1735" t="s">
        <v>1032</v>
      </c>
      <c r="AT154" s="1495" t="str">
        <f t="shared" si="5"/>
        <v>0606-Alvares</v>
      </c>
      <c r="AU154" s="1495" t="str">
        <f t="shared" si="6"/>
        <v>060601</v>
      </c>
    </row>
    <row r="155" spans="1:47">
      <c r="A155" s="977"/>
      <c r="B155" s="1013" t="s">
        <v>5338</v>
      </c>
      <c r="C155" s="976" t="s">
        <v>5339</v>
      </c>
      <c r="D155" s="412"/>
      <c r="E155" s="977"/>
      <c r="F155" s="992" t="s">
        <v>5340</v>
      </c>
      <c r="G155" s="992" t="s">
        <v>3324</v>
      </c>
      <c r="H155" s="992" t="s">
        <v>3325</v>
      </c>
      <c r="I155" s="992" t="s">
        <v>1937</v>
      </c>
      <c r="J155" s="993" t="s">
        <v>5341</v>
      </c>
      <c r="O155" s="977"/>
      <c r="P155" s="977"/>
      <c r="Q155" s="977"/>
      <c r="R155" s="977"/>
      <c r="S155" s="977"/>
      <c r="T155" s="977"/>
      <c r="U155" s="977"/>
      <c r="W155" s="1006"/>
      <c r="X155" s="1000"/>
      <c r="Y155" s="475"/>
      <c r="AQ155" s="1735" t="s">
        <v>6517</v>
      </c>
      <c r="AR155" s="1735" t="s">
        <v>6518</v>
      </c>
      <c r="AS155" s="1735" t="s">
        <v>4276</v>
      </c>
      <c r="AT155" s="1495" t="str">
        <f t="shared" si="5"/>
        <v>0506-Álvaro</v>
      </c>
      <c r="AU155" s="1495" t="str">
        <f t="shared" si="6"/>
        <v>050601</v>
      </c>
    </row>
    <row r="156" spans="1:47">
      <c r="A156" s="977"/>
      <c r="B156" s="1013" t="s">
        <v>5342</v>
      </c>
      <c r="C156" s="976" t="s">
        <v>2821</v>
      </c>
      <c r="D156" s="412"/>
      <c r="E156" s="977"/>
      <c r="F156" s="992" t="s">
        <v>2822</v>
      </c>
      <c r="G156" s="992" t="s">
        <v>1982</v>
      </c>
      <c r="H156" s="992" t="s">
        <v>1983</v>
      </c>
      <c r="I156" s="992" t="s">
        <v>1977</v>
      </c>
      <c r="J156" s="993" t="s">
        <v>2823</v>
      </c>
      <c r="O156" s="977"/>
      <c r="P156" s="977"/>
      <c r="Q156" s="977"/>
      <c r="R156" s="977"/>
      <c r="S156" s="977"/>
      <c r="T156" s="977"/>
      <c r="U156" s="977"/>
      <c r="W156" s="1006"/>
      <c r="X156" s="1000"/>
      <c r="Y156" s="475"/>
      <c r="AQ156" s="1735" t="s">
        <v>6519</v>
      </c>
      <c r="AR156" s="1495" t="s">
        <v>6520</v>
      </c>
      <c r="AS156" s="1735" t="s">
        <v>279</v>
      </c>
      <c r="AT156" s="1495" t="str">
        <f t="shared" si="5"/>
        <v>0302-Alvelos</v>
      </c>
      <c r="AU156" s="1495" t="str">
        <f t="shared" si="6"/>
        <v>030208</v>
      </c>
    </row>
    <row r="157" spans="1:47">
      <c r="A157" s="977"/>
      <c r="B157" s="1013" t="s">
        <v>2824</v>
      </c>
      <c r="C157" s="976" t="s">
        <v>2825</v>
      </c>
      <c r="D157" s="412"/>
      <c r="E157" s="977"/>
      <c r="F157" s="992" t="s">
        <v>2826</v>
      </c>
      <c r="G157" s="992" t="s">
        <v>2530</v>
      </c>
      <c r="H157" s="992" t="s">
        <v>1315</v>
      </c>
      <c r="I157" s="992" t="s">
        <v>3856</v>
      </c>
      <c r="J157" s="993" t="s">
        <v>2827</v>
      </c>
      <c r="O157" s="977"/>
      <c r="P157" s="977"/>
      <c r="Q157" s="977"/>
      <c r="R157" s="977"/>
      <c r="S157" s="977"/>
      <c r="T157" s="977"/>
      <c r="U157" s="977"/>
      <c r="W157" s="1006"/>
      <c r="X157" s="1000"/>
      <c r="Y157" s="475"/>
      <c r="AQ157" s="1735" t="s">
        <v>6521</v>
      </c>
      <c r="AR157" s="1495" t="s">
        <v>6522</v>
      </c>
      <c r="AS157" s="1735" t="s">
        <v>1047</v>
      </c>
      <c r="AT157" s="1495" t="str">
        <f t="shared" si="5"/>
        <v>0907-Alvendre</v>
      </c>
      <c r="AU157" s="1495" t="str">
        <f t="shared" si="6"/>
        <v>090705</v>
      </c>
    </row>
    <row r="158" spans="1:47">
      <c r="A158" s="977"/>
      <c r="B158" s="1013" t="s">
        <v>2828</v>
      </c>
      <c r="C158" s="976" t="s">
        <v>2825</v>
      </c>
      <c r="D158" s="412"/>
      <c r="E158" s="977"/>
      <c r="F158" s="992" t="s">
        <v>2829</v>
      </c>
      <c r="G158" s="992" t="s">
        <v>2530</v>
      </c>
      <c r="H158" s="992" t="s">
        <v>2005</v>
      </c>
      <c r="I158" s="992" t="s">
        <v>3856</v>
      </c>
      <c r="J158" s="993" t="s">
        <v>2830</v>
      </c>
      <c r="O158" s="977"/>
      <c r="P158" s="977"/>
      <c r="Q158" s="977"/>
      <c r="R158" s="977"/>
      <c r="S158" s="977"/>
      <c r="T158" s="977"/>
      <c r="U158" s="977"/>
      <c r="W158" s="1006"/>
      <c r="X158" s="1000"/>
      <c r="Y158" s="475"/>
      <c r="AQ158" s="1735" t="s">
        <v>6523</v>
      </c>
      <c r="AR158" s="1495" t="s">
        <v>6524</v>
      </c>
      <c r="AS158" s="1735" t="s">
        <v>1440</v>
      </c>
      <c r="AT158" s="1495" t="str">
        <f t="shared" si="5"/>
        <v>0910-Alverca da Beira/Bouça Cova</v>
      </c>
      <c r="AU158" s="1495" t="str">
        <f t="shared" si="6"/>
        <v>091029</v>
      </c>
    </row>
    <row r="159" spans="1:47">
      <c r="A159" s="977"/>
      <c r="B159" s="1013" t="s">
        <v>2831</v>
      </c>
      <c r="C159" s="976" t="s">
        <v>2832</v>
      </c>
      <c r="D159" s="412"/>
      <c r="E159" s="977"/>
      <c r="F159" s="992" t="s">
        <v>2833</v>
      </c>
      <c r="G159" s="992" t="s">
        <v>1975</v>
      </c>
      <c r="H159" s="992" t="s">
        <v>1976</v>
      </c>
      <c r="I159" s="992" t="s">
        <v>1977</v>
      </c>
      <c r="J159" s="993" t="s">
        <v>2834</v>
      </c>
      <c r="O159" s="977"/>
      <c r="P159" s="977"/>
      <c r="Q159" s="977"/>
      <c r="R159" s="977"/>
      <c r="S159" s="977"/>
      <c r="T159" s="977"/>
      <c r="U159" s="977"/>
      <c r="W159" s="1006"/>
      <c r="X159" s="1000"/>
      <c r="Y159" s="475"/>
      <c r="AQ159" s="1735" t="s">
        <v>6525</v>
      </c>
      <c r="AR159" s="1495" t="s">
        <v>6526</v>
      </c>
      <c r="AS159" s="1495" t="s">
        <v>5351</v>
      </c>
      <c r="AT159" s="1495" t="str">
        <f t="shared" si="5"/>
        <v>1807-Alvite</v>
      </c>
      <c r="AU159" s="1495" t="str">
        <f t="shared" si="6"/>
        <v>180702</v>
      </c>
    </row>
    <row r="160" spans="1:47">
      <c r="A160" s="977"/>
      <c r="B160" s="1013" t="s">
        <v>2835</v>
      </c>
      <c r="C160" s="976" t="s">
        <v>2836</v>
      </c>
      <c r="D160" s="412"/>
      <c r="E160" s="977"/>
      <c r="F160" s="992" t="s">
        <v>2837</v>
      </c>
      <c r="G160" s="992" t="s">
        <v>1975</v>
      </c>
      <c r="H160" s="992" t="s">
        <v>1976</v>
      </c>
      <c r="I160" s="992" t="s">
        <v>1977</v>
      </c>
      <c r="J160" s="993" t="s">
        <v>5343</v>
      </c>
      <c r="O160" s="977"/>
      <c r="P160" s="977"/>
      <c r="Q160" s="977"/>
      <c r="R160" s="977"/>
      <c r="S160" s="977"/>
      <c r="T160" s="977"/>
      <c r="U160" s="977"/>
      <c r="W160" s="1006"/>
      <c r="X160" s="1000"/>
      <c r="Y160" s="475"/>
      <c r="AQ160" s="1735" t="s">
        <v>6527</v>
      </c>
      <c r="AR160" s="1495" t="s">
        <v>6528</v>
      </c>
      <c r="AS160" s="1735" t="s">
        <v>5343</v>
      </c>
      <c r="AT160" s="1495" t="str">
        <f t="shared" si="5"/>
        <v>0407-Alvites</v>
      </c>
      <c r="AU160" s="1495" t="str">
        <f t="shared" si="6"/>
        <v>040704</v>
      </c>
    </row>
    <row r="161" spans="1:47">
      <c r="A161" s="977"/>
      <c r="B161" s="1013" t="s">
        <v>5344</v>
      </c>
      <c r="C161" s="976" t="s">
        <v>5345</v>
      </c>
      <c r="D161" s="412"/>
      <c r="E161" s="977"/>
      <c r="F161" s="992" t="s">
        <v>5346</v>
      </c>
      <c r="G161" s="992" t="s">
        <v>1975</v>
      </c>
      <c r="H161" s="992" t="s">
        <v>1976</v>
      </c>
      <c r="I161" s="992" t="s">
        <v>1977</v>
      </c>
      <c r="J161" s="993" t="s">
        <v>5347</v>
      </c>
      <c r="O161" s="977"/>
      <c r="P161" s="977"/>
      <c r="Q161" s="977"/>
      <c r="R161" s="977"/>
      <c r="S161" s="977"/>
      <c r="T161" s="977"/>
      <c r="U161" s="977"/>
      <c r="W161" s="1006"/>
      <c r="X161" s="1000"/>
      <c r="Y161" s="475"/>
      <c r="AQ161" s="1735" t="s">
        <v>6529</v>
      </c>
      <c r="AR161" s="1495" t="s">
        <v>2010</v>
      </c>
      <c r="AS161" s="1735" t="s">
        <v>2011</v>
      </c>
      <c r="AT161" s="1495" t="str">
        <f t="shared" si="5"/>
        <v>0203-Alvito</v>
      </c>
      <c r="AU161" s="1495" t="str">
        <f t="shared" si="6"/>
        <v>020301</v>
      </c>
    </row>
    <row r="162" spans="1:47">
      <c r="A162" s="977"/>
      <c r="B162" s="1013" t="s">
        <v>5348</v>
      </c>
      <c r="C162" s="976" t="s">
        <v>5349</v>
      </c>
      <c r="D162" s="412"/>
      <c r="E162" s="977"/>
      <c r="F162" s="992" t="s">
        <v>5350</v>
      </c>
      <c r="G162" s="992" t="s">
        <v>2536</v>
      </c>
      <c r="H162" s="992" t="s">
        <v>1983</v>
      </c>
      <c r="I162" s="992" t="s">
        <v>1977</v>
      </c>
      <c r="J162" s="993" t="s">
        <v>5351</v>
      </c>
      <c r="O162" s="977"/>
      <c r="P162" s="977"/>
      <c r="Q162" s="977"/>
      <c r="R162" s="977"/>
      <c r="S162" s="977"/>
      <c r="T162" s="977"/>
      <c r="U162" s="977"/>
      <c r="W162" s="1006"/>
      <c r="X162" s="1000"/>
      <c r="Y162" s="475"/>
      <c r="AQ162" s="1735" t="s">
        <v>6530</v>
      </c>
      <c r="AR162" s="1495" t="s">
        <v>6531</v>
      </c>
      <c r="AS162" s="1735" t="s">
        <v>626</v>
      </c>
      <c r="AT162" s="1495" t="str">
        <f t="shared" si="5"/>
        <v>0912-Alvoco da Serra</v>
      </c>
      <c r="AU162" s="1495" t="str">
        <f t="shared" si="6"/>
        <v>091201</v>
      </c>
    </row>
    <row r="163" spans="1:47">
      <c r="A163" s="977"/>
      <c r="B163" s="1013" t="s">
        <v>5352</v>
      </c>
      <c r="C163" s="976" t="s">
        <v>5349</v>
      </c>
      <c r="D163" s="412"/>
      <c r="E163" s="977"/>
      <c r="F163" s="992" t="s">
        <v>5353</v>
      </c>
      <c r="G163" s="992" t="s">
        <v>1951</v>
      </c>
      <c r="H163" s="992" t="s">
        <v>1964</v>
      </c>
      <c r="I163" s="992" t="s">
        <v>1965</v>
      </c>
      <c r="J163" s="993" t="s">
        <v>5354</v>
      </c>
      <c r="O163" s="977"/>
      <c r="P163" s="977"/>
      <c r="Q163" s="977"/>
      <c r="R163" s="977"/>
      <c r="S163" s="977"/>
      <c r="T163" s="977"/>
      <c r="U163" s="977"/>
      <c r="W163" s="1006"/>
      <c r="X163" s="1000"/>
      <c r="Y163" s="475"/>
      <c r="AQ163" s="1735" t="s">
        <v>6532</v>
      </c>
      <c r="AR163" s="1495" t="s">
        <v>6533</v>
      </c>
      <c r="AS163" s="1735" t="s">
        <v>1359</v>
      </c>
      <c r="AT163" s="1495" t="str">
        <f t="shared" si="5"/>
        <v>0611-Alvoco das Várzeas</v>
      </c>
      <c r="AU163" s="1495" t="str">
        <f t="shared" si="6"/>
        <v>061102</v>
      </c>
    </row>
    <row r="164" spans="1:47">
      <c r="A164" s="977"/>
      <c r="B164" s="1013" t="s">
        <v>5355</v>
      </c>
      <c r="C164" s="976" t="s">
        <v>5356</v>
      </c>
      <c r="D164" s="412"/>
      <c r="E164" s="977"/>
      <c r="F164" s="992" t="s">
        <v>5357</v>
      </c>
      <c r="G164" s="992" t="s">
        <v>2524</v>
      </c>
      <c r="H164" s="992" t="s">
        <v>2525</v>
      </c>
      <c r="I164" s="992" t="s">
        <v>1977</v>
      </c>
      <c r="J164" s="993" t="s">
        <v>5358</v>
      </c>
      <c r="O164" s="977"/>
      <c r="P164" s="977"/>
      <c r="Q164" s="977"/>
      <c r="R164" s="977"/>
      <c r="S164" s="977"/>
      <c r="T164" s="977"/>
      <c r="U164" s="977"/>
      <c r="W164" s="1006"/>
      <c r="X164" s="1000"/>
      <c r="Y164" s="475"/>
      <c r="AQ164" s="1735" t="s">
        <v>6534</v>
      </c>
      <c r="AR164" s="1495" t="s">
        <v>6535</v>
      </c>
      <c r="AS164" s="1735" t="s">
        <v>1473</v>
      </c>
      <c r="AT164" s="1495" t="str">
        <f t="shared" si="5"/>
        <v>0811-Alvor</v>
      </c>
      <c r="AU164" s="1495" t="str">
        <f t="shared" si="6"/>
        <v>081101</v>
      </c>
    </row>
    <row r="165" spans="1:47">
      <c r="A165" s="977"/>
      <c r="B165" s="1013" t="s">
        <v>5359</v>
      </c>
      <c r="C165" s="976" t="s">
        <v>5360</v>
      </c>
      <c r="D165" s="412"/>
      <c r="E165" s="977"/>
      <c r="F165" s="992" t="s">
        <v>5361</v>
      </c>
      <c r="G165" s="992" t="s">
        <v>1946</v>
      </c>
      <c r="H165" s="992" t="s">
        <v>1947</v>
      </c>
      <c r="I165" s="992" t="s">
        <v>1947</v>
      </c>
      <c r="J165" s="993" t="s">
        <v>5362</v>
      </c>
      <c r="O165" s="977"/>
      <c r="P165" s="977"/>
      <c r="Q165" s="977"/>
      <c r="R165" s="977"/>
      <c r="S165" s="977"/>
      <c r="T165" s="977"/>
      <c r="U165" s="977"/>
      <c r="W165" s="1006"/>
      <c r="X165" s="1000"/>
      <c r="Y165" s="475"/>
      <c r="AQ165" s="1735" t="s">
        <v>6536</v>
      </c>
      <c r="AR165" s="1495" t="s">
        <v>6537</v>
      </c>
      <c r="AS165" s="1495" t="s">
        <v>2520</v>
      </c>
      <c r="AT165" s="1495" t="str">
        <f t="shared" si="5"/>
        <v>1003-Alvorge</v>
      </c>
      <c r="AU165" s="1495" t="str">
        <f t="shared" si="6"/>
        <v>100301</v>
      </c>
    </row>
    <row r="166" spans="1:47">
      <c r="A166" s="977"/>
      <c r="B166" s="1013" t="s">
        <v>5363</v>
      </c>
      <c r="C166" s="976" t="s">
        <v>5364</v>
      </c>
      <c r="D166" s="412"/>
      <c r="E166" s="977"/>
      <c r="F166" s="992" t="s">
        <v>5365</v>
      </c>
      <c r="G166" s="992" t="s">
        <v>1982</v>
      </c>
      <c r="H166" s="992" t="s">
        <v>2023</v>
      </c>
      <c r="I166" s="992" t="s">
        <v>1977</v>
      </c>
      <c r="J166" s="993" t="s">
        <v>5366</v>
      </c>
      <c r="O166" s="977"/>
      <c r="P166" s="977"/>
      <c r="Q166" s="977"/>
      <c r="R166" s="977"/>
      <c r="S166" s="977"/>
      <c r="T166" s="977"/>
      <c r="U166" s="977"/>
      <c r="W166" s="1006"/>
      <c r="X166" s="1000"/>
      <c r="Y166" s="475"/>
      <c r="AQ166" s="1735" t="s">
        <v>6538</v>
      </c>
      <c r="AR166" s="1495" t="s">
        <v>6539</v>
      </c>
      <c r="AS166" s="1495" t="s">
        <v>2645</v>
      </c>
      <c r="AT166" s="1495" t="str">
        <f t="shared" si="5"/>
        <v>1006-Alvorninha</v>
      </c>
      <c r="AU166" s="1495" t="str">
        <f t="shared" si="6"/>
        <v>100602</v>
      </c>
    </row>
    <row r="167" spans="1:47">
      <c r="A167" s="977"/>
      <c r="B167" s="1013" t="s">
        <v>5367</v>
      </c>
      <c r="C167" s="976" t="s">
        <v>5368</v>
      </c>
      <c r="D167" s="412"/>
      <c r="E167" s="977"/>
      <c r="F167" s="992" t="s">
        <v>5369</v>
      </c>
      <c r="G167" s="992" t="s">
        <v>1999</v>
      </c>
      <c r="H167" s="992" t="s">
        <v>2000</v>
      </c>
      <c r="I167" s="992" t="s">
        <v>1937</v>
      </c>
      <c r="J167" s="993" t="s">
        <v>5370</v>
      </c>
      <c r="O167" s="977"/>
      <c r="P167" s="977"/>
      <c r="Q167" s="977"/>
      <c r="R167" s="977"/>
      <c r="S167" s="977"/>
      <c r="T167" s="977"/>
      <c r="U167" s="977"/>
      <c r="W167" s="1006"/>
      <c r="X167" s="1000"/>
      <c r="Y167" s="475"/>
      <c r="AQ167" s="1735" t="s">
        <v>6540</v>
      </c>
      <c r="AR167" s="1495" t="s">
        <v>6541</v>
      </c>
      <c r="AS167" s="1735" t="s">
        <v>4234</v>
      </c>
      <c r="AT167" s="1495" t="str">
        <f t="shared" si="5"/>
        <v>0210-Amareleja</v>
      </c>
      <c r="AU167" s="1495" t="str">
        <f t="shared" si="6"/>
        <v>021001</v>
      </c>
    </row>
    <row r="168" spans="1:47">
      <c r="A168" s="977"/>
      <c r="B168" s="1013" t="s">
        <v>5371</v>
      </c>
      <c r="C168" s="976" t="s">
        <v>5372</v>
      </c>
      <c r="D168" s="412"/>
      <c r="E168" s="977"/>
      <c r="F168" s="992" t="s">
        <v>5373</v>
      </c>
      <c r="G168" s="992" t="s">
        <v>1982</v>
      </c>
      <c r="H168" s="992" t="s">
        <v>1976</v>
      </c>
      <c r="I168" s="992" t="s">
        <v>1977</v>
      </c>
      <c r="J168" s="993" t="s">
        <v>5374</v>
      </c>
      <c r="O168" s="977"/>
      <c r="P168" s="977"/>
      <c r="Q168" s="977"/>
      <c r="R168" s="977"/>
      <c r="S168" s="977"/>
      <c r="T168" s="977"/>
      <c r="U168" s="977"/>
      <c r="W168" s="1006"/>
      <c r="X168" s="1000"/>
      <c r="Y168" s="475"/>
      <c r="AQ168" s="1735" t="s">
        <v>6542</v>
      </c>
      <c r="AR168" s="1495" t="s">
        <v>6543</v>
      </c>
      <c r="AS168" s="1735" t="s">
        <v>565</v>
      </c>
      <c r="AT168" s="1495" t="str">
        <f t="shared" si="5"/>
        <v>0808-Ameixial</v>
      </c>
      <c r="AU168" s="1495" t="str">
        <f t="shared" si="6"/>
        <v>080803</v>
      </c>
    </row>
    <row r="169" spans="1:47">
      <c r="A169" s="977"/>
      <c r="B169" s="1013" t="s">
        <v>5375</v>
      </c>
      <c r="C169" s="976" t="s">
        <v>4214</v>
      </c>
      <c r="D169" s="412"/>
      <c r="E169" s="977"/>
      <c r="F169" s="992" t="s">
        <v>4215</v>
      </c>
      <c r="G169" s="992" t="s">
        <v>1935</v>
      </c>
      <c r="H169" s="992" t="s">
        <v>1936</v>
      </c>
      <c r="I169" s="992" t="s">
        <v>1937</v>
      </c>
      <c r="J169" s="993" t="s">
        <v>4216</v>
      </c>
      <c r="O169" s="977"/>
      <c r="P169" s="977"/>
      <c r="Q169" s="977"/>
      <c r="R169" s="977"/>
      <c r="S169" s="977"/>
      <c r="T169" s="977"/>
      <c r="U169" s="977"/>
      <c r="W169" s="1006"/>
      <c r="X169" s="1000"/>
      <c r="Y169" s="475"/>
      <c r="AQ169" s="1735" t="s">
        <v>6544</v>
      </c>
      <c r="AR169" s="1495" t="s">
        <v>6545</v>
      </c>
      <c r="AS169" s="1495" t="s">
        <v>5289</v>
      </c>
      <c r="AT169" s="1495" t="str">
        <f t="shared" si="5"/>
        <v>1413-Amêndoa</v>
      </c>
      <c r="AU169" s="1495" t="str">
        <f t="shared" si="6"/>
        <v>141302</v>
      </c>
    </row>
    <row r="170" spans="1:47">
      <c r="A170" s="977"/>
      <c r="B170" s="1013" t="s">
        <v>4217</v>
      </c>
      <c r="C170" s="976" t="s">
        <v>4218</v>
      </c>
      <c r="D170" s="412"/>
      <c r="E170" s="977"/>
      <c r="F170" s="992" t="s">
        <v>4219</v>
      </c>
      <c r="G170" s="992" t="s">
        <v>2530</v>
      </c>
      <c r="H170" s="992" t="s">
        <v>1315</v>
      </c>
      <c r="I170" s="992" t="s">
        <v>3856</v>
      </c>
      <c r="J170" s="993" t="s">
        <v>4220</v>
      </c>
      <c r="O170" s="977"/>
      <c r="P170" s="977"/>
      <c r="Q170" s="977"/>
      <c r="R170" s="977"/>
      <c r="S170" s="977"/>
      <c r="T170" s="977"/>
      <c r="U170" s="977"/>
      <c r="W170" s="1006"/>
      <c r="X170" s="1000"/>
      <c r="Y170" s="475"/>
      <c r="AQ170" s="1735" t="s">
        <v>6546</v>
      </c>
      <c r="AR170" s="1495" t="s">
        <v>6547</v>
      </c>
      <c r="AS170" s="1735" t="s">
        <v>5293</v>
      </c>
      <c r="AT170" s="1495" t="str">
        <f t="shared" si="5"/>
        <v>0405-Amendoeira</v>
      </c>
      <c r="AU170" s="1495" t="str">
        <f t="shared" si="6"/>
        <v>040502</v>
      </c>
    </row>
    <row r="171" spans="1:47">
      <c r="A171" s="977"/>
      <c r="B171" s="1013" t="s">
        <v>4221</v>
      </c>
      <c r="C171" s="976" t="s">
        <v>4218</v>
      </c>
      <c r="D171" s="412"/>
      <c r="E171" s="977"/>
      <c r="F171" s="977" t="s">
        <v>4222</v>
      </c>
      <c r="G171" s="977" t="s">
        <v>1951</v>
      </c>
      <c r="H171" s="977" t="s">
        <v>1964</v>
      </c>
      <c r="I171" s="977" t="s">
        <v>1965</v>
      </c>
      <c r="J171" s="993" t="s">
        <v>4223</v>
      </c>
      <c r="O171" s="977"/>
      <c r="P171" s="977"/>
      <c r="Q171" s="977"/>
      <c r="R171" s="977"/>
      <c r="S171" s="977"/>
      <c r="T171" s="977"/>
      <c r="U171" s="977"/>
      <c r="W171" s="1006"/>
      <c r="X171" s="1000"/>
      <c r="Y171" s="475"/>
      <c r="AQ171" s="1735" t="s">
        <v>6548</v>
      </c>
      <c r="AR171" s="1495" t="s">
        <v>6549</v>
      </c>
      <c r="AS171" s="1495" t="s">
        <v>3053</v>
      </c>
      <c r="AT171" s="1495" t="str">
        <f t="shared" si="5"/>
        <v>1416-Amiais de Baixo</v>
      </c>
      <c r="AU171" s="1495" t="str">
        <f t="shared" si="6"/>
        <v>141607</v>
      </c>
    </row>
    <row r="172" spans="1:47">
      <c r="A172" s="977"/>
      <c r="B172" s="1013" t="s">
        <v>4224</v>
      </c>
      <c r="C172" s="976" t="s">
        <v>4225</v>
      </c>
      <c r="D172" s="412"/>
      <c r="E172" s="977"/>
      <c r="F172" s="992" t="s">
        <v>4226</v>
      </c>
      <c r="G172" s="992" t="s">
        <v>1935</v>
      </c>
      <c r="H172" s="992" t="s">
        <v>2000</v>
      </c>
      <c r="I172" s="992" t="s">
        <v>1937</v>
      </c>
      <c r="J172" s="993" t="s">
        <v>4227</v>
      </c>
      <c r="O172" s="977"/>
      <c r="P172" s="977"/>
      <c r="Q172" s="977"/>
      <c r="R172" s="977"/>
      <c r="S172" s="977"/>
      <c r="T172" s="977"/>
      <c r="U172" s="977"/>
      <c r="W172" s="1006"/>
      <c r="X172" s="1000"/>
      <c r="Y172" s="475"/>
      <c r="AQ172" s="1735" t="s">
        <v>6550</v>
      </c>
      <c r="AR172" s="1495" t="s">
        <v>6551</v>
      </c>
      <c r="AS172" s="1495" t="s">
        <v>2196</v>
      </c>
      <c r="AT172" s="1495" t="str">
        <f t="shared" si="5"/>
        <v>1609-Amonde</v>
      </c>
      <c r="AU172" s="1495" t="str">
        <f t="shared" si="6"/>
        <v>160903</v>
      </c>
    </row>
    <row r="173" spans="1:47">
      <c r="A173" s="977"/>
      <c r="B173" s="1013" t="s">
        <v>4228</v>
      </c>
      <c r="C173" s="976" t="s">
        <v>4225</v>
      </c>
      <c r="D173" s="412"/>
      <c r="E173" s="977"/>
      <c r="F173" s="992" t="s">
        <v>4229</v>
      </c>
      <c r="G173" s="992" t="s">
        <v>2536</v>
      </c>
      <c r="H173" s="992" t="s">
        <v>1928</v>
      </c>
      <c r="I173" s="992" t="s">
        <v>3856</v>
      </c>
      <c r="J173" s="993" t="s">
        <v>4230</v>
      </c>
      <c r="O173" s="977"/>
      <c r="P173" s="977"/>
      <c r="Q173" s="977"/>
      <c r="R173" s="977"/>
      <c r="S173" s="977"/>
      <c r="T173" s="977"/>
      <c r="U173" s="977"/>
      <c r="W173" s="1006"/>
      <c r="X173" s="1000"/>
      <c r="Y173" s="475"/>
      <c r="AQ173" s="1735" t="s">
        <v>6552</v>
      </c>
      <c r="AR173" s="1495" t="s">
        <v>6553</v>
      </c>
      <c r="AS173" s="1495" t="s">
        <v>1088</v>
      </c>
      <c r="AT173" s="1495" t="str">
        <f t="shared" si="5"/>
        <v>1009-Amor</v>
      </c>
      <c r="AU173" s="1495" t="str">
        <f t="shared" si="6"/>
        <v>100901</v>
      </c>
    </row>
    <row r="174" spans="1:47">
      <c r="A174" s="977"/>
      <c r="B174" s="1013" t="s">
        <v>4231</v>
      </c>
      <c r="C174" s="976" t="s">
        <v>4232</v>
      </c>
      <c r="D174" s="412"/>
      <c r="E174" s="977"/>
      <c r="F174" s="992" t="s">
        <v>4233</v>
      </c>
      <c r="G174" s="992" t="s">
        <v>3324</v>
      </c>
      <c r="H174" s="992" t="s">
        <v>3325</v>
      </c>
      <c r="I174" s="992" t="s">
        <v>1937</v>
      </c>
      <c r="J174" s="993" t="s">
        <v>4234</v>
      </c>
      <c r="O174" s="977"/>
      <c r="P174" s="977"/>
      <c r="Q174" s="977"/>
      <c r="R174" s="977"/>
      <c r="S174" s="977"/>
      <c r="T174" s="977"/>
      <c r="U174" s="977"/>
      <c r="W174" s="1006"/>
      <c r="X174" s="1000"/>
      <c r="Y174" s="475"/>
      <c r="AQ174" s="1735" t="s">
        <v>6554</v>
      </c>
      <c r="AR174" s="1495" t="s">
        <v>6555</v>
      </c>
      <c r="AS174" s="1495" t="s">
        <v>629</v>
      </c>
      <c r="AT174" s="1495" t="str">
        <f t="shared" si="5"/>
        <v>1510-Amora</v>
      </c>
      <c r="AU174" s="1495" t="str">
        <f t="shared" si="6"/>
        <v>151002</v>
      </c>
    </row>
    <row r="175" spans="1:47">
      <c r="A175" s="977"/>
      <c r="B175" s="1013" t="s">
        <v>4235</v>
      </c>
      <c r="C175" s="976" t="s">
        <v>4232</v>
      </c>
      <c r="D175" s="412"/>
      <c r="E175" s="977"/>
      <c r="F175" s="992" t="s">
        <v>4236</v>
      </c>
      <c r="G175" s="992" t="s">
        <v>1935</v>
      </c>
      <c r="H175" s="992" t="s">
        <v>1936</v>
      </c>
      <c r="I175" s="992" t="s">
        <v>1937</v>
      </c>
      <c r="J175" s="993" t="s">
        <v>4237</v>
      </c>
      <c r="O175" s="977"/>
      <c r="P175" s="977"/>
      <c r="Q175" s="977"/>
      <c r="R175" s="977"/>
      <c r="S175" s="977"/>
      <c r="T175" s="977"/>
      <c r="U175" s="977"/>
      <c r="W175" s="1006"/>
      <c r="X175" s="1000"/>
      <c r="Y175" s="475"/>
      <c r="AQ175" s="1735" t="s">
        <v>6556</v>
      </c>
      <c r="AR175" s="1495" t="s">
        <v>6557</v>
      </c>
      <c r="AS175" s="1495" t="s">
        <v>4263</v>
      </c>
      <c r="AT175" s="1495" t="str">
        <f t="shared" si="5"/>
        <v>1012-Amoreira</v>
      </c>
      <c r="AU175" s="1495" t="str">
        <f t="shared" si="6"/>
        <v>101202</v>
      </c>
    </row>
    <row r="176" spans="1:47">
      <c r="A176" s="977"/>
      <c r="B176" s="1013" t="s">
        <v>4238</v>
      </c>
      <c r="C176" s="976" t="s">
        <v>4239</v>
      </c>
      <c r="D176" s="412"/>
      <c r="E176" s="977"/>
      <c r="F176" s="992" t="s">
        <v>4240</v>
      </c>
      <c r="G176" s="992" t="s">
        <v>1982</v>
      </c>
      <c r="H176" s="992" t="s">
        <v>1976</v>
      </c>
      <c r="I176" s="992" t="s">
        <v>1977</v>
      </c>
      <c r="J176" s="993" t="s">
        <v>4241</v>
      </c>
      <c r="O176" s="977"/>
      <c r="P176" s="977"/>
      <c r="Q176" s="977"/>
      <c r="R176" s="977"/>
      <c r="S176" s="977"/>
      <c r="T176" s="977"/>
      <c r="U176" s="977"/>
      <c r="W176" s="1006"/>
      <c r="X176" s="1000"/>
      <c r="Y176" s="475"/>
      <c r="AQ176" s="1735" t="s">
        <v>6558</v>
      </c>
      <c r="AR176" s="1495" t="s">
        <v>6559</v>
      </c>
      <c r="AS176" s="1495" t="s">
        <v>1459</v>
      </c>
      <c r="AT176" s="1495" t="str">
        <f t="shared" si="5"/>
        <v>1607-Anais</v>
      </c>
      <c r="AU176" s="1495" t="str">
        <f t="shared" si="6"/>
        <v>160701</v>
      </c>
    </row>
    <row r="177" spans="1:47">
      <c r="A177" s="977"/>
      <c r="B177" s="1013" t="s">
        <v>4242</v>
      </c>
      <c r="C177" s="976" t="s">
        <v>4239</v>
      </c>
      <c r="D177" s="412"/>
      <c r="E177" s="977"/>
      <c r="F177" s="992" t="s">
        <v>4243</v>
      </c>
      <c r="G177" s="992" t="s">
        <v>3862</v>
      </c>
      <c r="H177" s="992" t="s">
        <v>3863</v>
      </c>
      <c r="I177" s="992" t="s">
        <v>3856</v>
      </c>
      <c r="J177" s="993" t="s">
        <v>2625</v>
      </c>
      <c r="O177" s="977"/>
      <c r="P177" s="977"/>
      <c r="Q177" s="977"/>
      <c r="R177" s="977"/>
      <c r="S177" s="977"/>
      <c r="T177" s="977"/>
      <c r="U177" s="977"/>
      <c r="W177" s="1006"/>
      <c r="X177" s="1000"/>
      <c r="Y177" s="475"/>
      <c r="AQ177" s="1735" t="s">
        <v>6560</v>
      </c>
      <c r="AR177" s="1495" t="s">
        <v>6561</v>
      </c>
      <c r="AS177" s="1735" t="s">
        <v>1316</v>
      </c>
      <c r="AT177" s="1495" t="str">
        <f t="shared" si="5"/>
        <v>0602-Ançã</v>
      </c>
      <c r="AU177" s="1495" t="str">
        <f t="shared" si="6"/>
        <v>060201</v>
      </c>
    </row>
    <row r="178" spans="1:47">
      <c r="A178" s="977"/>
      <c r="B178" s="1013" t="s">
        <v>4244</v>
      </c>
      <c r="C178" s="976" t="s">
        <v>4245</v>
      </c>
      <c r="D178" s="412"/>
      <c r="E178" s="977"/>
      <c r="F178" s="992" t="s">
        <v>4246</v>
      </c>
      <c r="G178" s="992" t="s">
        <v>1959</v>
      </c>
      <c r="H178" s="992" t="s">
        <v>1960</v>
      </c>
      <c r="I178" s="992" t="s">
        <v>3856</v>
      </c>
      <c r="J178" s="993" t="s">
        <v>4247</v>
      </c>
      <c r="O178" s="977"/>
      <c r="P178" s="977"/>
      <c r="Q178" s="977"/>
      <c r="R178" s="977"/>
      <c r="S178" s="977"/>
      <c r="T178" s="977"/>
      <c r="U178" s="977"/>
      <c r="W178" s="1006"/>
      <c r="X178" s="1000"/>
      <c r="Y178" s="475"/>
      <c r="AQ178" s="1735" t="s">
        <v>6562</v>
      </c>
      <c r="AR178" s="1735" t="s">
        <v>6563</v>
      </c>
      <c r="AS178" s="1495" t="s">
        <v>1308</v>
      </c>
      <c r="AT178" s="1495" t="str">
        <f t="shared" si="5"/>
        <v>1602-Âncora</v>
      </c>
      <c r="AU178" s="1495" t="str">
        <f t="shared" si="6"/>
        <v>160201</v>
      </c>
    </row>
    <row r="179" spans="1:47">
      <c r="A179" s="977"/>
      <c r="B179" s="1013" t="s">
        <v>4248</v>
      </c>
      <c r="C179" s="976" t="s">
        <v>4249</v>
      </c>
      <c r="D179" s="412"/>
      <c r="E179" s="977"/>
      <c r="F179" s="992" t="s">
        <v>4250</v>
      </c>
      <c r="G179" s="992" t="s">
        <v>2536</v>
      </c>
      <c r="H179" s="992" t="s">
        <v>1928</v>
      </c>
      <c r="I179" s="992" t="s">
        <v>3856</v>
      </c>
      <c r="J179" s="993" t="s">
        <v>4251</v>
      </c>
      <c r="O179" s="977"/>
      <c r="P179" s="977"/>
      <c r="Q179" s="977"/>
      <c r="R179" s="977"/>
      <c r="S179" s="977"/>
      <c r="T179" s="977"/>
      <c r="U179" s="977"/>
      <c r="W179" s="1006"/>
      <c r="X179" s="1000"/>
      <c r="Y179" s="475"/>
      <c r="AQ179" s="1735" t="s">
        <v>6564</v>
      </c>
      <c r="AR179" s="1495" t="s">
        <v>6565</v>
      </c>
      <c r="AS179" s="1495" t="s">
        <v>1770</v>
      </c>
      <c r="AT179" s="1495" t="str">
        <f t="shared" si="5"/>
        <v>1714-Andrães</v>
      </c>
      <c r="AU179" s="1495" t="str">
        <f t="shared" si="6"/>
        <v>171403</v>
      </c>
    </row>
    <row r="180" spans="1:47">
      <c r="A180" s="977"/>
      <c r="B180" s="1013" t="s">
        <v>4252</v>
      </c>
      <c r="C180" s="976" t="s">
        <v>4253</v>
      </c>
      <c r="D180" s="412"/>
      <c r="E180" s="977"/>
      <c r="F180" s="992" t="s">
        <v>4254</v>
      </c>
      <c r="G180" s="992" t="s">
        <v>1999</v>
      </c>
      <c r="H180" s="992" t="s">
        <v>2000</v>
      </c>
      <c r="I180" s="992" t="s">
        <v>1937</v>
      </c>
      <c r="J180" s="993" t="s">
        <v>4255</v>
      </c>
      <c r="O180" s="977"/>
      <c r="P180" s="977"/>
      <c r="Q180" s="977"/>
      <c r="R180" s="977"/>
      <c r="S180" s="977"/>
      <c r="T180" s="977"/>
      <c r="U180" s="977"/>
      <c r="W180" s="1006"/>
      <c r="X180" s="1000"/>
      <c r="Y180" s="475"/>
      <c r="AQ180" s="1735" t="s">
        <v>6566</v>
      </c>
      <c r="AR180" s="1495" t="s">
        <v>6567</v>
      </c>
      <c r="AS180" s="1495" t="s">
        <v>4115</v>
      </c>
      <c r="AT180" s="1495" t="str">
        <f t="shared" si="5"/>
        <v>1703-Anelhe</v>
      </c>
      <c r="AU180" s="1495" t="str">
        <f t="shared" si="6"/>
        <v>170302</v>
      </c>
    </row>
    <row r="181" spans="1:47">
      <c r="A181" s="977"/>
      <c r="B181" s="1013" t="s">
        <v>4256</v>
      </c>
      <c r="C181" s="976" t="s">
        <v>4257</v>
      </c>
      <c r="D181" s="412"/>
      <c r="E181" s="977"/>
      <c r="F181" s="992" t="s">
        <v>4258</v>
      </c>
      <c r="G181" s="992" t="s">
        <v>1069</v>
      </c>
      <c r="H181" s="992" t="s">
        <v>5228</v>
      </c>
      <c r="I181" s="992" t="s">
        <v>5228</v>
      </c>
      <c r="J181" s="993" t="s">
        <v>4259</v>
      </c>
      <c r="O181" s="977"/>
      <c r="P181" s="977"/>
      <c r="Q181" s="977"/>
      <c r="R181" s="977"/>
      <c r="S181" s="977"/>
      <c r="T181" s="977"/>
      <c r="U181" s="977"/>
      <c r="W181" s="1006"/>
      <c r="X181" s="1000"/>
      <c r="Y181" s="475"/>
      <c r="AQ181" s="1735" t="s">
        <v>6568</v>
      </c>
      <c r="AR181" s="1495" t="s">
        <v>6569</v>
      </c>
      <c r="AS181" s="1735" t="s">
        <v>1943</v>
      </c>
      <c r="AT181" s="1495" t="str">
        <f t="shared" si="5"/>
        <v>0102-Angeja</v>
      </c>
      <c r="AU181" s="1495" t="str">
        <f t="shared" si="6"/>
        <v>010203</v>
      </c>
    </row>
    <row r="182" spans="1:47">
      <c r="A182" s="977"/>
      <c r="B182" s="1013" t="s">
        <v>4260</v>
      </c>
      <c r="C182" s="976" t="s">
        <v>4261</v>
      </c>
      <c r="D182" s="412"/>
      <c r="E182" s="977"/>
      <c r="F182" s="992" t="s">
        <v>4262</v>
      </c>
      <c r="G182" s="992" t="s">
        <v>1959</v>
      </c>
      <c r="H182" s="992" t="s">
        <v>1960</v>
      </c>
      <c r="I182" s="992" t="s">
        <v>3856</v>
      </c>
      <c r="J182" s="993" t="s">
        <v>4263</v>
      </c>
      <c r="O182" s="977"/>
      <c r="P182" s="977"/>
      <c r="Q182" s="977"/>
      <c r="R182" s="977"/>
      <c r="S182" s="977"/>
      <c r="T182" s="977"/>
      <c r="U182" s="977"/>
      <c r="W182" s="1006"/>
      <c r="X182" s="1000"/>
      <c r="Y182" s="475"/>
      <c r="AQ182" s="1735" t="s">
        <v>6570</v>
      </c>
      <c r="AR182" s="1495" t="s">
        <v>6571</v>
      </c>
      <c r="AS182" s="1495" t="s">
        <v>5229</v>
      </c>
      <c r="AT182" s="1495" t="str">
        <f t="shared" si="5"/>
        <v>4301-Angra (Nossa Senhora da Conceição)</v>
      </c>
      <c r="AU182" s="1495" t="str">
        <f t="shared" si="6"/>
        <v>430102</v>
      </c>
    </row>
    <row r="183" spans="1:47">
      <c r="A183" s="977"/>
      <c r="B183" s="1013" t="s">
        <v>4264</v>
      </c>
      <c r="C183" s="976" t="s">
        <v>4265</v>
      </c>
      <c r="D183" s="412"/>
      <c r="E183" s="977"/>
      <c r="F183" s="992" t="s">
        <v>4266</v>
      </c>
      <c r="G183" s="992" t="s">
        <v>3324</v>
      </c>
      <c r="H183" s="992" t="s">
        <v>1952</v>
      </c>
      <c r="I183" s="992" t="s">
        <v>1937</v>
      </c>
      <c r="J183" s="993" t="s">
        <v>4267</v>
      </c>
      <c r="O183" s="977"/>
      <c r="P183" s="977"/>
      <c r="Q183" s="977"/>
      <c r="R183" s="977"/>
      <c r="S183" s="977"/>
      <c r="T183" s="977"/>
      <c r="U183" s="977"/>
      <c r="W183" s="1006"/>
      <c r="X183" s="1000"/>
      <c r="Y183" s="475"/>
      <c r="AQ183" s="1735" t="s">
        <v>6572</v>
      </c>
      <c r="AR183" s="1495" t="s">
        <v>6573</v>
      </c>
      <c r="AS183" s="1495" t="s">
        <v>5229</v>
      </c>
      <c r="AT183" s="1495" t="str">
        <f t="shared" si="5"/>
        <v>4301-Angra (Santa Luzia)</v>
      </c>
      <c r="AU183" s="1495" t="str">
        <f t="shared" si="6"/>
        <v>430103</v>
      </c>
    </row>
    <row r="184" spans="1:47">
      <c r="A184" s="977"/>
      <c r="B184" s="1013" t="s">
        <v>4268</v>
      </c>
      <c r="C184" s="976" t="s">
        <v>4265</v>
      </c>
      <c r="D184" s="412"/>
      <c r="E184" s="977"/>
      <c r="F184" s="992" t="s">
        <v>4269</v>
      </c>
      <c r="G184" s="992" t="s">
        <v>1965</v>
      </c>
      <c r="H184" s="992" t="s">
        <v>2016</v>
      </c>
      <c r="I184" s="992" t="s">
        <v>1965</v>
      </c>
      <c r="J184" s="993" t="s">
        <v>4270</v>
      </c>
      <c r="O184" s="977"/>
      <c r="P184" s="977"/>
      <c r="Q184" s="977"/>
      <c r="R184" s="977"/>
      <c r="S184" s="977"/>
      <c r="T184" s="977"/>
      <c r="U184" s="977"/>
      <c r="W184" s="1006"/>
      <c r="X184" s="1000"/>
      <c r="Y184" s="475"/>
      <c r="AQ184" s="1735" t="s">
        <v>6574</v>
      </c>
      <c r="AR184" s="1495" t="s">
        <v>6575</v>
      </c>
      <c r="AS184" s="1495" t="s">
        <v>5229</v>
      </c>
      <c r="AT184" s="1495" t="str">
        <f t="shared" si="5"/>
        <v>4301-Angra (São Pedro)</v>
      </c>
      <c r="AU184" s="1495" t="str">
        <f t="shared" si="6"/>
        <v>430104</v>
      </c>
    </row>
    <row r="185" spans="1:47">
      <c r="A185" s="977"/>
      <c r="B185" s="1013" t="s">
        <v>4271</v>
      </c>
      <c r="C185" s="976" t="s">
        <v>4272</v>
      </c>
      <c r="D185" s="412"/>
      <c r="E185" s="977"/>
      <c r="F185" s="992" t="s">
        <v>4273</v>
      </c>
      <c r="G185" s="992" t="s">
        <v>1965</v>
      </c>
      <c r="H185" s="992" t="s">
        <v>2016</v>
      </c>
      <c r="I185" s="992" t="s">
        <v>1965</v>
      </c>
      <c r="J185" s="993" t="s">
        <v>1033</v>
      </c>
      <c r="O185" s="977"/>
      <c r="P185" s="977"/>
      <c r="Q185" s="977"/>
      <c r="R185" s="977"/>
      <c r="S185" s="977"/>
      <c r="T185" s="977"/>
      <c r="U185" s="977"/>
      <c r="W185" s="1006"/>
      <c r="X185" s="1000"/>
      <c r="Y185" s="475"/>
      <c r="AQ185" s="1735" t="s">
        <v>6576</v>
      </c>
      <c r="AR185" s="1495" t="s">
        <v>6577</v>
      </c>
      <c r="AS185" s="1495" t="s">
        <v>5229</v>
      </c>
      <c r="AT185" s="1495" t="str">
        <f t="shared" si="5"/>
        <v>4301-Angra (Sé)</v>
      </c>
      <c r="AU185" s="1495" t="str">
        <f t="shared" si="6"/>
        <v>430105</v>
      </c>
    </row>
    <row r="186" spans="1:47">
      <c r="A186" s="977"/>
      <c r="B186" s="1013" t="s">
        <v>4274</v>
      </c>
      <c r="C186" s="976" t="s">
        <v>4272</v>
      </c>
      <c r="D186" s="412"/>
      <c r="E186" s="977"/>
      <c r="F186" s="992" t="s">
        <v>4275</v>
      </c>
      <c r="G186" s="992" t="s">
        <v>2610</v>
      </c>
      <c r="H186" s="992" t="s">
        <v>5288</v>
      </c>
      <c r="I186" s="992" t="s">
        <v>3856</v>
      </c>
      <c r="J186" s="993" t="s">
        <v>4276</v>
      </c>
      <c r="O186" s="977"/>
      <c r="P186" s="977"/>
      <c r="Q186" s="977"/>
      <c r="R186" s="977"/>
      <c r="S186" s="977"/>
      <c r="T186" s="977"/>
      <c r="U186" s="977"/>
      <c r="W186" s="1006"/>
      <c r="X186" s="1000"/>
      <c r="Y186" s="475"/>
      <c r="AQ186" s="1735" t="s">
        <v>6578</v>
      </c>
      <c r="AR186" s="1495" t="s">
        <v>6579</v>
      </c>
      <c r="AS186" s="1495" t="s">
        <v>2196</v>
      </c>
      <c r="AT186" s="1495" t="str">
        <f t="shared" si="5"/>
        <v>1609-Anha</v>
      </c>
      <c r="AU186" s="1495" t="str">
        <f t="shared" si="6"/>
        <v>160904</v>
      </c>
    </row>
    <row r="187" spans="1:47">
      <c r="A187" s="977"/>
      <c r="B187" s="1013" t="s">
        <v>4277</v>
      </c>
      <c r="C187" s="976" t="s">
        <v>1343</v>
      </c>
      <c r="D187" s="412"/>
      <c r="E187" s="977"/>
      <c r="F187" s="992" t="s">
        <v>1344</v>
      </c>
      <c r="G187" s="992" t="s">
        <v>1946</v>
      </c>
      <c r="H187" s="992" t="s">
        <v>1947</v>
      </c>
      <c r="I187" s="992" t="s">
        <v>1947</v>
      </c>
      <c r="J187" s="993" t="s">
        <v>1345</v>
      </c>
      <c r="O187" s="977"/>
      <c r="P187" s="977"/>
      <c r="Q187" s="977"/>
      <c r="R187" s="977"/>
      <c r="S187" s="977"/>
      <c r="T187" s="977"/>
      <c r="U187" s="977"/>
      <c r="W187" s="1006"/>
      <c r="X187" s="1000"/>
      <c r="Y187" s="475"/>
      <c r="AQ187" s="1735" t="s">
        <v>6580</v>
      </c>
      <c r="AR187" s="1495" t="s">
        <v>6581</v>
      </c>
      <c r="AS187" s="1735" t="s">
        <v>4125</v>
      </c>
      <c r="AT187" s="1495" t="str">
        <f t="shared" si="5"/>
        <v>0604-Anobra</v>
      </c>
      <c r="AU187" s="1495" t="str">
        <f t="shared" si="6"/>
        <v>060401</v>
      </c>
    </row>
    <row r="188" spans="1:47">
      <c r="A188" s="977"/>
      <c r="B188" s="1013" t="s">
        <v>1346</v>
      </c>
      <c r="C188" s="976" t="s">
        <v>1343</v>
      </c>
      <c r="D188" s="412"/>
      <c r="E188" s="977"/>
      <c r="F188" s="992" t="s">
        <v>1347</v>
      </c>
      <c r="G188" s="992" t="s">
        <v>3862</v>
      </c>
      <c r="H188" s="992" t="s">
        <v>2542</v>
      </c>
      <c r="I188" s="992" t="s">
        <v>1977</v>
      </c>
      <c r="J188" s="993" t="s">
        <v>2631</v>
      </c>
      <c r="O188" s="977"/>
      <c r="P188" s="977"/>
      <c r="Q188" s="977"/>
      <c r="R188" s="977"/>
      <c r="S188" s="977"/>
      <c r="T188" s="977"/>
      <c r="U188" s="977"/>
      <c r="W188" s="1006"/>
      <c r="X188" s="1000"/>
      <c r="Y188" s="475"/>
      <c r="AQ188" s="1735" t="s">
        <v>6582</v>
      </c>
      <c r="AR188" s="1495" t="s">
        <v>6583</v>
      </c>
      <c r="AS188" s="1495" t="s">
        <v>2024</v>
      </c>
      <c r="AT188" s="1495" t="str">
        <f t="shared" si="5"/>
        <v>1301-Ansiães</v>
      </c>
      <c r="AU188" s="1495" t="str">
        <f t="shared" si="6"/>
        <v>130103</v>
      </c>
    </row>
    <row r="189" spans="1:47">
      <c r="A189" s="977"/>
      <c r="B189" s="1013" t="s">
        <v>1348</v>
      </c>
      <c r="C189" s="976" t="s">
        <v>1349</v>
      </c>
      <c r="D189" s="412"/>
      <c r="E189" s="977"/>
      <c r="F189" s="992" t="s">
        <v>1350</v>
      </c>
      <c r="G189" s="992" t="s">
        <v>2536</v>
      </c>
      <c r="H189" s="992" t="s">
        <v>1928</v>
      </c>
      <c r="I189" s="992" t="s">
        <v>3856</v>
      </c>
      <c r="J189" s="993" t="s">
        <v>1351</v>
      </c>
      <c r="O189" s="977"/>
      <c r="P189" s="977"/>
      <c r="Q189" s="977"/>
      <c r="R189" s="977"/>
      <c r="S189" s="977"/>
      <c r="T189" s="977"/>
      <c r="U189" s="977"/>
      <c r="W189" s="1006"/>
      <c r="X189" s="1000"/>
      <c r="Y189" s="475"/>
      <c r="AQ189" s="1735" t="s">
        <v>6584</v>
      </c>
      <c r="AR189" s="1495" t="s">
        <v>2519</v>
      </c>
      <c r="AS189" s="1495" t="s">
        <v>2520</v>
      </c>
      <c r="AT189" s="1495" t="str">
        <f t="shared" si="5"/>
        <v>1003-Ansião</v>
      </c>
      <c r="AU189" s="1495" t="str">
        <f t="shared" si="6"/>
        <v>100309</v>
      </c>
    </row>
    <row r="190" spans="1:47">
      <c r="A190" s="977"/>
      <c r="B190" s="1013" t="s">
        <v>1352</v>
      </c>
      <c r="C190" s="976" t="s">
        <v>1353</v>
      </c>
      <c r="D190" s="412"/>
      <c r="E190" s="977"/>
      <c r="F190" s="992" t="s">
        <v>1354</v>
      </c>
      <c r="G190" s="992" t="s">
        <v>3862</v>
      </c>
      <c r="H190" s="992" t="s">
        <v>3863</v>
      </c>
      <c r="I190" s="992" t="s">
        <v>3856</v>
      </c>
      <c r="J190" s="993" t="s">
        <v>1355</v>
      </c>
      <c r="O190" s="977"/>
      <c r="P190" s="977"/>
      <c r="Q190" s="977"/>
      <c r="R190" s="977"/>
      <c r="S190" s="977"/>
      <c r="T190" s="977"/>
      <c r="U190" s="977"/>
      <c r="W190" s="1006"/>
      <c r="X190" s="1000"/>
      <c r="Y190" s="475"/>
      <c r="AQ190" s="1735" t="s">
        <v>6585</v>
      </c>
      <c r="AR190" s="1495" t="s">
        <v>6586</v>
      </c>
      <c r="AS190" s="1735" t="s">
        <v>497</v>
      </c>
      <c r="AT190" s="1495" t="str">
        <f t="shared" si="5"/>
        <v>0306-Antas</v>
      </c>
      <c r="AU190" s="1495" t="str">
        <f t="shared" si="6"/>
        <v>030601</v>
      </c>
    </row>
    <row r="191" spans="1:47">
      <c r="A191" s="977"/>
      <c r="B191" s="1013" t="s">
        <v>1356</v>
      </c>
      <c r="C191" s="976" t="s">
        <v>1357</v>
      </c>
      <c r="D191" s="412"/>
      <c r="E191" s="977"/>
      <c r="F191" s="992" t="s">
        <v>1358</v>
      </c>
      <c r="G191" s="992" t="s">
        <v>2530</v>
      </c>
      <c r="H191" s="992" t="s">
        <v>2005</v>
      </c>
      <c r="I191" s="992" t="s">
        <v>3856</v>
      </c>
      <c r="J191" s="993" t="s">
        <v>1359</v>
      </c>
      <c r="O191" s="977"/>
      <c r="P191" s="977"/>
      <c r="Q191" s="977"/>
      <c r="R191" s="977"/>
      <c r="S191" s="977"/>
      <c r="T191" s="977"/>
      <c r="U191" s="977"/>
      <c r="W191" s="1006"/>
      <c r="X191" s="1000"/>
      <c r="Y191" s="475"/>
      <c r="AQ191" s="1735" t="s">
        <v>6587</v>
      </c>
      <c r="AR191" s="1495" t="s">
        <v>6588</v>
      </c>
      <c r="AS191" s="1735" t="s">
        <v>271</v>
      </c>
      <c r="AT191" s="1495" t="str">
        <f t="shared" si="5"/>
        <v>0105-Aradas</v>
      </c>
      <c r="AU191" s="1495" t="str">
        <f t="shared" si="6"/>
        <v>010501</v>
      </c>
    </row>
    <row r="192" spans="1:47">
      <c r="A192" s="977"/>
      <c r="B192" s="1013" t="s">
        <v>1360</v>
      </c>
      <c r="C192" s="976" t="s">
        <v>1361</v>
      </c>
      <c r="D192" s="412"/>
      <c r="E192" s="977"/>
      <c r="F192" s="992" t="s">
        <v>1362</v>
      </c>
      <c r="G192" s="992" t="s">
        <v>3854</v>
      </c>
      <c r="H192" s="992" t="s">
        <v>3855</v>
      </c>
      <c r="I192" s="992" t="s">
        <v>3856</v>
      </c>
      <c r="J192" s="993" t="s">
        <v>5319</v>
      </c>
      <c r="O192" s="977"/>
      <c r="P192" s="977"/>
      <c r="Q192" s="977"/>
      <c r="R192" s="977"/>
      <c r="S192" s="977"/>
      <c r="T192" s="977"/>
      <c r="U192" s="977"/>
      <c r="W192" s="1006"/>
      <c r="X192" s="1000"/>
      <c r="Y192" s="475"/>
      <c r="AQ192" s="1735" t="s">
        <v>6589</v>
      </c>
      <c r="AR192" s="1495" t="s">
        <v>6590</v>
      </c>
      <c r="AS192" s="1735" t="s">
        <v>1422</v>
      </c>
      <c r="AT192" s="1495" t="str">
        <f t="shared" si="5"/>
        <v>0507-Aranhas</v>
      </c>
      <c r="AU192" s="1495" t="str">
        <f t="shared" si="6"/>
        <v>050704</v>
      </c>
    </row>
    <row r="193" spans="1:47">
      <c r="A193" s="977"/>
      <c r="B193" s="1013" t="s">
        <v>1363</v>
      </c>
      <c r="C193" s="976" t="s">
        <v>1379</v>
      </c>
      <c r="D193" s="412"/>
      <c r="E193" s="977"/>
      <c r="F193" s="992" t="s">
        <v>1380</v>
      </c>
      <c r="G193" s="992" t="s">
        <v>3324</v>
      </c>
      <c r="H193" s="992" t="s">
        <v>3325</v>
      </c>
      <c r="I193" s="992" t="s">
        <v>1937</v>
      </c>
      <c r="J193" s="993" t="s">
        <v>1381</v>
      </c>
      <c r="O193" s="977"/>
      <c r="P193" s="977"/>
      <c r="Q193" s="977"/>
      <c r="R193" s="977"/>
      <c r="S193" s="977"/>
      <c r="T193" s="977"/>
      <c r="U193" s="977"/>
      <c r="W193" s="1006"/>
      <c r="X193" s="1000"/>
      <c r="Y193" s="475"/>
      <c r="AQ193" s="1735" t="s">
        <v>6591</v>
      </c>
      <c r="AR193" s="1495" t="s">
        <v>6592</v>
      </c>
      <c r="AS193" s="1735" t="s">
        <v>4220</v>
      </c>
      <c r="AT193" s="1495" t="str">
        <f t="shared" si="5"/>
        <v>0610-Arazede</v>
      </c>
      <c r="AU193" s="1495" t="str">
        <f t="shared" si="6"/>
        <v>061002</v>
      </c>
    </row>
    <row r="194" spans="1:47">
      <c r="A194" s="977"/>
      <c r="B194" s="1013" t="s">
        <v>1382</v>
      </c>
      <c r="C194" s="976" t="s">
        <v>1383</v>
      </c>
      <c r="D194" s="412"/>
      <c r="E194" s="977"/>
      <c r="F194" s="992" t="s">
        <v>1384</v>
      </c>
      <c r="G194" s="992" t="s">
        <v>3862</v>
      </c>
      <c r="H194" s="992" t="s">
        <v>3863</v>
      </c>
      <c r="I194" s="992" t="s">
        <v>3856</v>
      </c>
      <c r="J194" s="993" t="s">
        <v>1385</v>
      </c>
      <c r="O194" s="977"/>
      <c r="P194" s="977"/>
      <c r="Q194" s="977"/>
      <c r="R194" s="977"/>
      <c r="S194" s="977"/>
      <c r="T194" s="977"/>
      <c r="U194" s="977"/>
      <c r="W194" s="1006"/>
      <c r="X194" s="1000"/>
      <c r="Y194" s="475"/>
      <c r="AQ194" s="1735" t="s">
        <v>6593</v>
      </c>
      <c r="AR194" s="1495" t="s">
        <v>6594</v>
      </c>
      <c r="AS194" s="1495" t="s">
        <v>1459</v>
      </c>
      <c r="AT194" s="1495" t="str">
        <f t="shared" si="5"/>
        <v>1607-Arca e Ponte de Lima</v>
      </c>
      <c r="AU194" s="1495" t="str">
        <f t="shared" si="6"/>
        <v>160752</v>
      </c>
    </row>
    <row r="195" spans="1:47">
      <c r="A195" s="977"/>
      <c r="B195" s="1013" t="s">
        <v>1386</v>
      </c>
      <c r="C195" s="976" t="s">
        <v>1387</v>
      </c>
      <c r="D195" s="412"/>
      <c r="E195" s="977"/>
      <c r="F195" s="992" t="s">
        <v>1388</v>
      </c>
      <c r="G195" s="992" t="s">
        <v>2022</v>
      </c>
      <c r="H195" s="992" t="s">
        <v>2023</v>
      </c>
      <c r="I195" s="992" t="s">
        <v>1977</v>
      </c>
      <c r="J195" s="993" t="s">
        <v>1389</v>
      </c>
      <c r="O195" s="977"/>
      <c r="P195" s="977"/>
      <c r="Q195" s="977"/>
      <c r="R195" s="977"/>
      <c r="S195" s="977"/>
      <c r="T195" s="977"/>
      <c r="U195" s="977"/>
      <c r="W195" s="1006"/>
      <c r="X195" s="1000"/>
      <c r="Y195" s="475"/>
      <c r="AQ195" s="1735" t="s">
        <v>6595</v>
      </c>
      <c r="AR195" s="1495" t="s">
        <v>6596</v>
      </c>
      <c r="AS195" s="1735" t="s">
        <v>5293</v>
      </c>
      <c r="AT195" s="1495" t="str">
        <f t="shared" si="5"/>
        <v>0405-Arcas</v>
      </c>
      <c r="AU195" s="1495" t="str">
        <f t="shared" si="6"/>
        <v>040503</v>
      </c>
    </row>
    <row r="196" spans="1:47">
      <c r="A196" s="977"/>
      <c r="B196" s="1013" t="s">
        <v>1390</v>
      </c>
      <c r="C196" s="976" t="s">
        <v>1391</v>
      </c>
      <c r="D196" s="412"/>
      <c r="E196" s="977"/>
      <c r="F196" s="992" t="s">
        <v>1392</v>
      </c>
      <c r="G196" s="992" t="s">
        <v>1951</v>
      </c>
      <c r="H196" s="992" t="s">
        <v>1964</v>
      </c>
      <c r="I196" s="992" t="s">
        <v>1965</v>
      </c>
      <c r="J196" s="993" t="s">
        <v>1393</v>
      </c>
      <c r="O196" s="977"/>
      <c r="P196" s="977"/>
      <c r="Q196" s="977"/>
      <c r="R196" s="977"/>
      <c r="S196" s="977"/>
      <c r="T196" s="977"/>
      <c r="U196" s="977"/>
      <c r="W196" s="1006"/>
      <c r="X196" s="1000"/>
      <c r="Y196" s="475"/>
      <c r="AQ196" s="1735" t="s">
        <v>6597</v>
      </c>
      <c r="AR196" s="1495" t="s">
        <v>6598</v>
      </c>
      <c r="AS196" s="1495" t="s">
        <v>1296</v>
      </c>
      <c r="AT196" s="1495" t="str">
        <f t="shared" si="5"/>
        <v>3101-Arco da Calheta</v>
      </c>
      <c r="AU196" s="1495" t="str">
        <f t="shared" si="6"/>
        <v>310101</v>
      </c>
    </row>
    <row r="197" spans="1:47">
      <c r="A197" s="977"/>
      <c r="B197" s="1013" t="s">
        <v>1394</v>
      </c>
      <c r="C197" s="976" t="s">
        <v>1395</v>
      </c>
      <c r="D197" s="412"/>
      <c r="E197" s="977"/>
      <c r="F197" s="992" t="s">
        <v>1396</v>
      </c>
      <c r="G197" s="992" t="s">
        <v>2530</v>
      </c>
      <c r="H197" s="992" t="s">
        <v>2005</v>
      </c>
      <c r="I197" s="992" t="s">
        <v>3856</v>
      </c>
      <c r="J197" s="993" t="s">
        <v>1397</v>
      </c>
      <c r="O197" s="977"/>
      <c r="P197" s="977"/>
      <c r="Q197" s="977"/>
      <c r="R197" s="977"/>
      <c r="S197" s="977"/>
      <c r="T197" s="977"/>
      <c r="U197" s="977"/>
      <c r="W197" s="1006"/>
      <c r="X197" s="1000"/>
      <c r="Y197" s="475"/>
      <c r="AQ197" s="1735" t="s">
        <v>6599</v>
      </c>
      <c r="AR197" s="1495" t="s">
        <v>6600</v>
      </c>
      <c r="AS197" s="1495" t="s">
        <v>3050</v>
      </c>
      <c r="AT197" s="1495" t="str">
        <f t="shared" si="5"/>
        <v>3109-Arco de São Jorge</v>
      </c>
      <c r="AU197" s="1495" t="str">
        <f t="shared" si="6"/>
        <v>310901</v>
      </c>
    </row>
    <row r="198" spans="1:47">
      <c r="A198" s="977"/>
      <c r="B198" s="1013" t="s">
        <v>1398</v>
      </c>
      <c r="C198" s="976" t="s">
        <v>1399</v>
      </c>
      <c r="D198" s="412"/>
      <c r="E198" s="977"/>
      <c r="F198" s="992" t="s">
        <v>1400</v>
      </c>
      <c r="G198" s="992" t="s">
        <v>2022</v>
      </c>
      <c r="H198" s="992" t="s">
        <v>2023</v>
      </c>
      <c r="I198" s="992" t="s">
        <v>1977</v>
      </c>
      <c r="J198" s="993" t="s">
        <v>1071</v>
      </c>
      <c r="O198" s="977"/>
      <c r="P198" s="977"/>
      <c r="Q198" s="977"/>
      <c r="R198" s="977"/>
      <c r="S198" s="977"/>
      <c r="T198" s="977"/>
      <c r="U198" s="977"/>
      <c r="W198" s="1006"/>
      <c r="X198" s="1000"/>
      <c r="Y198" s="475"/>
      <c r="AQ198" s="1735" t="s">
        <v>6601</v>
      </c>
      <c r="AR198" s="1495" t="s">
        <v>6602</v>
      </c>
      <c r="AS198" s="1735" t="s">
        <v>507</v>
      </c>
      <c r="AT198" s="1495" t="str">
        <f t="shared" si="5"/>
        <v>0704-Arcos</v>
      </c>
      <c r="AU198" s="1495" t="str">
        <f t="shared" si="6"/>
        <v>070401</v>
      </c>
    </row>
    <row r="199" spans="1:47">
      <c r="A199" s="977"/>
      <c r="B199" s="1013" t="s">
        <v>1401</v>
      </c>
      <c r="C199" s="976" t="s">
        <v>1402</v>
      </c>
      <c r="D199" s="412"/>
      <c r="E199" s="977"/>
      <c r="F199" s="992" t="s">
        <v>1403</v>
      </c>
      <c r="G199" s="992" t="s">
        <v>2524</v>
      </c>
      <c r="H199" s="992" t="s">
        <v>2525</v>
      </c>
      <c r="I199" s="992" t="s">
        <v>1977</v>
      </c>
      <c r="J199" s="993" t="s">
        <v>1404</v>
      </c>
      <c r="O199" s="977"/>
      <c r="P199" s="977"/>
      <c r="Q199" s="977"/>
      <c r="R199" s="977"/>
      <c r="S199" s="977"/>
      <c r="T199" s="977"/>
      <c r="U199" s="977"/>
      <c r="W199" s="1006"/>
      <c r="X199" s="1000"/>
      <c r="Y199" s="475"/>
      <c r="AQ199" s="1735" t="s">
        <v>6603</v>
      </c>
      <c r="AR199" s="1495" t="s">
        <v>6602</v>
      </c>
      <c r="AS199" s="1495" t="s">
        <v>1752</v>
      </c>
      <c r="AT199" s="1495" t="str">
        <f t="shared" si="5"/>
        <v>1819-Arcos</v>
      </c>
      <c r="AU199" s="1495" t="str">
        <f t="shared" si="6"/>
        <v>181902</v>
      </c>
    </row>
    <row r="200" spans="1:47">
      <c r="A200" s="977"/>
      <c r="B200" s="1013" t="s">
        <v>1405</v>
      </c>
      <c r="C200" s="976" t="s">
        <v>1402</v>
      </c>
      <c r="D200" s="412"/>
      <c r="E200" s="977"/>
      <c r="F200" s="992" t="s">
        <v>1406</v>
      </c>
      <c r="G200" s="992" t="s">
        <v>1959</v>
      </c>
      <c r="H200" s="992" t="s">
        <v>2005</v>
      </c>
      <c r="I200" s="992" t="s">
        <v>3856</v>
      </c>
      <c r="J200" s="993" t="s">
        <v>1407</v>
      </c>
      <c r="O200" s="977"/>
      <c r="P200" s="977"/>
      <c r="Q200" s="977"/>
      <c r="R200" s="977"/>
      <c r="S200" s="977"/>
      <c r="T200" s="977"/>
      <c r="U200" s="977"/>
      <c r="W200" s="1006"/>
      <c r="X200" s="1000"/>
      <c r="Y200" s="475"/>
      <c r="AQ200" s="1735" t="s">
        <v>6604</v>
      </c>
      <c r="AR200" s="1495" t="s">
        <v>6605</v>
      </c>
      <c r="AS200" s="1735" t="s">
        <v>279</v>
      </c>
      <c r="AT200" s="1495" t="str">
        <f t="shared" si="5"/>
        <v>0302-Arcozelo</v>
      </c>
      <c r="AU200" s="1495" t="str">
        <f t="shared" si="6"/>
        <v>030209</v>
      </c>
    </row>
    <row r="201" spans="1:47">
      <c r="A201" s="977"/>
      <c r="B201" s="1013" t="s">
        <v>1408</v>
      </c>
      <c r="C201" s="976" t="s">
        <v>1409</v>
      </c>
      <c r="D201" s="412"/>
      <c r="E201" s="977"/>
      <c r="F201" s="992" t="s">
        <v>1410</v>
      </c>
      <c r="G201" s="992" t="s">
        <v>2530</v>
      </c>
      <c r="H201" s="992" t="s">
        <v>1315</v>
      </c>
      <c r="I201" s="992" t="s">
        <v>3856</v>
      </c>
      <c r="J201" s="993" t="s">
        <v>1411</v>
      </c>
      <c r="O201" s="977"/>
      <c r="P201" s="977"/>
      <c r="Q201" s="977"/>
      <c r="R201" s="977"/>
      <c r="S201" s="977"/>
      <c r="T201" s="977"/>
      <c r="U201" s="977"/>
      <c r="W201" s="1006"/>
      <c r="X201" s="1000"/>
      <c r="Y201" s="475"/>
      <c r="AQ201" s="1735" t="s">
        <v>6606</v>
      </c>
      <c r="AR201" s="1495" t="s">
        <v>6605</v>
      </c>
      <c r="AS201" s="1735" t="s">
        <v>1042</v>
      </c>
      <c r="AT201" s="1495" t="str">
        <f t="shared" si="5"/>
        <v>0906-Arcozelo</v>
      </c>
      <c r="AU201" s="1495" t="str">
        <f t="shared" si="6"/>
        <v>090602</v>
      </c>
    </row>
    <row r="202" spans="1:47">
      <c r="A202" s="977"/>
      <c r="B202" s="1013" t="s">
        <v>1412</v>
      </c>
      <c r="C202" s="976" t="s">
        <v>1409</v>
      </c>
      <c r="D202" s="412"/>
      <c r="E202" s="977"/>
      <c r="F202" s="992" t="s">
        <v>1413</v>
      </c>
      <c r="G202" s="992" t="s">
        <v>2022</v>
      </c>
      <c r="H202" s="992" t="s">
        <v>2023</v>
      </c>
      <c r="I202" s="992" t="s">
        <v>1977</v>
      </c>
      <c r="J202" s="993" t="s">
        <v>1414</v>
      </c>
      <c r="O202" s="977"/>
      <c r="P202" s="977"/>
      <c r="Q202" s="977"/>
      <c r="R202" s="977"/>
      <c r="S202" s="977"/>
      <c r="T202" s="977"/>
      <c r="U202" s="977"/>
      <c r="W202" s="1006"/>
      <c r="X202" s="1000"/>
      <c r="Y202" s="475"/>
      <c r="AQ202" s="1735" t="s">
        <v>6607</v>
      </c>
      <c r="AR202" s="1495" t="s">
        <v>6605</v>
      </c>
      <c r="AS202" s="1495" t="s">
        <v>38</v>
      </c>
      <c r="AT202" s="1495" t="str">
        <f t="shared" si="5"/>
        <v>1317-Arcozelo</v>
      </c>
      <c r="AU202" s="1495" t="str">
        <f t="shared" si="6"/>
        <v>131701</v>
      </c>
    </row>
    <row r="203" spans="1:47">
      <c r="A203" s="977"/>
      <c r="B203" s="1013" t="s">
        <v>1415</v>
      </c>
      <c r="C203" s="976" t="s">
        <v>1416</v>
      </c>
      <c r="D203" s="412"/>
      <c r="E203" s="977"/>
      <c r="F203" s="992" t="s">
        <v>1417</v>
      </c>
      <c r="G203" s="992" t="s">
        <v>2536</v>
      </c>
      <c r="H203" s="992" t="s">
        <v>1928</v>
      </c>
      <c r="I203" s="992" t="s">
        <v>3856</v>
      </c>
      <c r="J203" s="993" t="s">
        <v>1418</v>
      </c>
      <c r="O203" s="977"/>
      <c r="P203" s="977"/>
      <c r="Q203" s="977"/>
      <c r="R203" s="977"/>
      <c r="S203" s="977"/>
      <c r="T203" s="977"/>
      <c r="U203" s="977"/>
      <c r="W203" s="1006"/>
      <c r="X203" s="1000"/>
      <c r="Y203" s="475"/>
      <c r="AQ203" s="1735" t="s">
        <v>6608</v>
      </c>
      <c r="AR203" s="1495" t="s">
        <v>6605</v>
      </c>
      <c r="AS203" s="1495" t="s">
        <v>1459</v>
      </c>
      <c r="AT203" s="1495" t="str">
        <f t="shared" ref="AT203:AT266" si="7">AS203&amp;"-"&amp;AR203</f>
        <v>1607-Arcozelo</v>
      </c>
      <c r="AU203" s="1495" t="str">
        <f t="shared" ref="AU203:AU266" si="8">AQ203</f>
        <v>160704</v>
      </c>
    </row>
    <row r="204" spans="1:47">
      <c r="A204" s="977"/>
      <c r="B204" s="1013" t="s">
        <v>1419</v>
      </c>
      <c r="C204" s="976" t="s">
        <v>1420</v>
      </c>
      <c r="D204" s="412"/>
      <c r="E204" s="977"/>
      <c r="F204" s="992" t="s">
        <v>1421</v>
      </c>
      <c r="G204" s="992" t="s">
        <v>2610</v>
      </c>
      <c r="H204" s="992" t="s">
        <v>1337</v>
      </c>
      <c r="I204" s="992" t="s">
        <v>3856</v>
      </c>
      <c r="J204" s="993" t="s">
        <v>1422</v>
      </c>
      <c r="O204" s="977"/>
      <c r="P204" s="977"/>
      <c r="Q204" s="977"/>
      <c r="R204" s="977"/>
      <c r="S204" s="977"/>
      <c r="T204" s="977"/>
      <c r="U204" s="977"/>
      <c r="W204" s="1006"/>
      <c r="X204" s="1000"/>
      <c r="Y204" s="475"/>
      <c r="AQ204" s="1735" t="s">
        <v>6609</v>
      </c>
      <c r="AR204" s="1495" t="s">
        <v>6610</v>
      </c>
      <c r="AS204" s="1495" t="s">
        <v>1351</v>
      </c>
      <c r="AT204" s="1495" t="str">
        <f t="shared" si="7"/>
        <v>1810-Arcozelo das Maias</v>
      </c>
      <c r="AU204" s="1495" t="str">
        <f t="shared" si="8"/>
        <v>181002</v>
      </c>
    </row>
    <row r="205" spans="1:47">
      <c r="A205" s="977"/>
      <c r="B205" s="1013" t="s">
        <v>1423</v>
      </c>
      <c r="C205" s="976" t="s">
        <v>1420</v>
      </c>
      <c r="D205" s="412"/>
      <c r="E205" s="977"/>
      <c r="F205" s="992" t="s">
        <v>1424</v>
      </c>
      <c r="G205" s="992" t="s">
        <v>2536</v>
      </c>
      <c r="H205" s="992" t="s">
        <v>1983</v>
      </c>
      <c r="I205" s="992" t="s">
        <v>1977</v>
      </c>
      <c r="J205" s="993" t="s">
        <v>1425</v>
      </c>
      <c r="O205" s="977"/>
      <c r="P205" s="977"/>
      <c r="Q205" s="977"/>
      <c r="R205" s="977"/>
      <c r="S205" s="977"/>
      <c r="T205" s="977"/>
      <c r="U205" s="977"/>
      <c r="W205" s="1006"/>
      <c r="X205" s="1000"/>
      <c r="Y205" s="475"/>
      <c r="AQ205" s="1735" t="s">
        <v>6611</v>
      </c>
      <c r="AR205" s="1495" t="s">
        <v>6612</v>
      </c>
      <c r="AS205" s="1495" t="s">
        <v>5351</v>
      </c>
      <c r="AT205" s="1495" t="str">
        <f t="shared" si="7"/>
        <v>1807-Arcozelos</v>
      </c>
      <c r="AU205" s="1495" t="str">
        <f t="shared" si="8"/>
        <v>180703</v>
      </c>
    </row>
    <row r="206" spans="1:47">
      <c r="A206" s="977"/>
      <c r="B206" s="1013" t="s">
        <v>1426</v>
      </c>
      <c r="C206" s="976" t="s">
        <v>1427</v>
      </c>
      <c r="D206" s="412"/>
      <c r="E206" s="977"/>
      <c r="F206" s="992" t="s">
        <v>1428</v>
      </c>
      <c r="G206" s="992" t="s">
        <v>2530</v>
      </c>
      <c r="H206" s="992" t="s">
        <v>2005</v>
      </c>
      <c r="I206" s="992" t="s">
        <v>3856</v>
      </c>
      <c r="J206" s="993" t="s">
        <v>1429</v>
      </c>
      <c r="O206" s="977"/>
      <c r="P206" s="977"/>
      <c r="Q206" s="977"/>
      <c r="R206" s="977"/>
      <c r="S206" s="977"/>
      <c r="T206" s="977"/>
      <c r="U206" s="977"/>
      <c r="W206" s="1006"/>
      <c r="X206" s="1000"/>
      <c r="Y206" s="475"/>
      <c r="AQ206" s="1735" t="s">
        <v>6613</v>
      </c>
      <c r="AR206" s="1495" t="s">
        <v>6614</v>
      </c>
      <c r="AS206" s="1495" t="s">
        <v>2628</v>
      </c>
      <c r="AT206" s="1495" t="str">
        <f t="shared" si="7"/>
        <v>1702-Ardãos e Bobadela</v>
      </c>
      <c r="AU206" s="1495" t="str">
        <f t="shared" si="8"/>
        <v>170218</v>
      </c>
    </row>
    <row r="207" spans="1:47">
      <c r="A207" s="977"/>
      <c r="B207" s="1013" t="s">
        <v>1430</v>
      </c>
      <c r="C207" s="976" t="s">
        <v>1427</v>
      </c>
      <c r="D207" s="412"/>
      <c r="E207" s="977"/>
      <c r="F207" s="992" t="s">
        <v>1431</v>
      </c>
      <c r="G207" s="992" t="s">
        <v>1959</v>
      </c>
      <c r="H207" s="992" t="s">
        <v>1960</v>
      </c>
      <c r="I207" s="992" t="s">
        <v>3856</v>
      </c>
      <c r="J207" s="993" t="s">
        <v>1432</v>
      </c>
      <c r="O207" s="977"/>
      <c r="P207" s="977"/>
      <c r="Q207" s="977"/>
      <c r="R207" s="977"/>
      <c r="S207" s="977"/>
      <c r="T207" s="977"/>
      <c r="U207" s="977"/>
      <c r="W207" s="1006"/>
      <c r="X207" s="1000"/>
      <c r="Y207" s="475"/>
      <c r="AQ207" s="1735" t="s">
        <v>6615</v>
      </c>
      <c r="AR207" s="1495" t="s">
        <v>6616</v>
      </c>
      <c r="AS207" s="1495" t="s">
        <v>1459</v>
      </c>
      <c r="AT207" s="1495" t="str">
        <f t="shared" si="7"/>
        <v>1607-Ardegão, Freixo e Mato</v>
      </c>
      <c r="AU207" s="1495" t="str">
        <f t="shared" si="8"/>
        <v>160753</v>
      </c>
    </row>
    <row r="208" spans="1:47">
      <c r="A208" s="977"/>
      <c r="B208" s="1013" t="s">
        <v>1433</v>
      </c>
      <c r="C208" s="976" t="s">
        <v>1434</v>
      </c>
      <c r="D208" s="412"/>
      <c r="E208" s="977"/>
      <c r="F208" s="992" t="s">
        <v>1435</v>
      </c>
      <c r="G208" s="992" t="s">
        <v>1982</v>
      </c>
      <c r="H208" s="992" t="s">
        <v>1983</v>
      </c>
      <c r="I208" s="992" t="s">
        <v>1977</v>
      </c>
      <c r="J208" s="993" t="s">
        <v>1436</v>
      </c>
      <c r="O208" s="977"/>
      <c r="P208" s="977"/>
      <c r="Q208" s="977"/>
      <c r="R208" s="977"/>
      <c r="S208" s="977"/>
      <c r="T208" s="977"/>
      <c r="U208" s="977"/>
      <c r="W208" s="1006"/>
      <c r="X208" s="1000"/>
      <c r="Y208" s="475"/>
      <c r="AQ208" s="1735" t="s">
        <v>6617</v>
      </c>
      <c r="AR208" s="1495" t="s">
        <v>6618</v>
      </c>
      <c r="AS208" s="1495" t="s">
        <v>561</v>
      </c>
      <c r="AT208" s="1495" t="str">
        <f t="shared" si="7"/>
        <v>1106-Areeiro</v>
      </c>
      <c r="AU208" s="1495" t="str">
        <f t="shared" si="8"/>
        <v>110655</v>
      </c>
    </row>
    <row r="209" spans="1:47">
      <c r="A209" s="977"/>
      <c r="B209" s="1013" t="s">
        <v>1437</v>
      </c>
      <c r="C209" s="976" t="s">
        <v>1438</v>
      </c>
      <c r="D209" s="412"/>
      <c r="E209" s="977"/>
      <c r="F209" s="992" t="s">
        <v>1439</v>
      </c>
      <c r="G209" s="992" t="s">
        <v>3869</v>
      </c>
      <c r="H209" s="992" t="s">
        <v>3336</v>
      </c>
      <c r="I209" s="992" t="s">
        <v>3856</v>
      </c>
      <c r="J209" s="993" t="s">
        <v>1440</v>
      </c>
      <c r="O209" s="977"/>
      <c r="P209" s="977"/>
      <c r="Q209" s="977"/>
      <c r="R209" s="977"/>
      <c r="S209" s="977"/>
      <c r="T209" s="977"/>
      <c r="U209" s="977"/>
      <c r="W209" s="1006"/>
      <c r="X209" s="1000"/>
      <c r="Y209" s="475"/>
      <c r="AQ209" s="1735" t="s">
        <v>6619</v>
      </c>
      <c r="AR209" s="1495" t="s">
        <v>6620</v>
      </c>
      <c r="AS209" s="1495" t="s">
        <v>1007</v>
      </c>
      <c r="AT209" s="1495" t="str">
        <f t="shared" si="7"/>
        <v>1008-Arega</v>
      </c>
      <c r="AU209" s="1495" t="str">
        <f t="shared" si="8"/>
        <v>100802</v>
      </c>
    </row>
    <row r="210" spans="1:47">
      <c r="A210" s="977"/>
      <c r="B210" s="1013" t="s">
        <v>1441</v>
      </c>
      <c r="C210" s="976" t="s">
        <v>1442</v>
      </c>
      <c r="D210" s="412"/>
      <c r="E210" s="977"/>
      <c r="F210" s="992" t="s">
        <v>1443</v>
      </c>
      <c r="G210" s="992" t="s">
        <v>1959</v>
      </c>
      <c r="H210" s="992" t="s">
        <v>2603</v>
      </c>
      <c r="I210" s="992" t="s">
        <v>3856</v>
      </c>
      <c r="J210" s="993" t="s">
        <v>1444</v>
      </c>
      <c r="O210" s="977"/>
      <c r="P210" s="977"/>
      <c r="Q210" s="977"/>
      <c r="R210" s="977"/>
      <c r="S210" s="977"/>
      <c r="T210" s="977"/>
      <c r="U210" s="977"/>
      <c r="W210" s="1006"/>
      <c r="X210" s="1000"/>
      <c r="Y210" s="475"/>
      <c r="AQ210" s="1735" t="s">
        <v>6621</v>
      </c>
      <c r="AR210" s="1495" t="s">
        <v>6622</v>
      </c>
      <c r="AS210" s="1735" t="s">
        <v>279</v>
      </c>
      <c r="AT210" s="1495" t="str">
        <f t="shared" si="7"/>
        <v>0302-Areias</v>
      </c>
      <c r="AU210" s="1495" t="str">
        <f t="shared" si="8"/>
        <v>030210</v>
      </c>
    </row>
    <row r="211" spans="1:47">
      <c r="A211" s="977"/>
      <c r="B211" s="1013" t="s">
        <v>1445</v>
      </c>
      <c r="C211" s="976" t="s">
        <v>1446</v>
      </c>
      <c r="D211" s="412"/>
      <c r="E211" s="977"/>
      <c r="F211" s="992" t="s">
        <v>1447</v>
      </c>
      <c r="G211" s="992" t="s">
        <v>1069</v>
      </c>
      <c r="H211" s="992" t="s">
        <v>5228</v>
      </c>
      <c r="I211" s="992" t="s">
        <v>5228</v>
      </c>
      <c r="J211" s="993" t="s">
        <v>1448</v>
      </c>
      <c r="O211" s="977"/>
      <c r="P211" s="977"/>
      <c r="Q211" s="977"/>
      <c r="R211" s="977"/>
      <c r="S211" s="977"/>
      <c r="T211" s="977"/>
      <c r="U211" s="977"/>
      <c r="W211" s="1006"/>
      <c r="X211" s="1000"/>
      <c r="Y211" s="475"/>
      <c r="AQ211" s="1735" t="s">
        <v>6623</v>
      </c>
      <c r="AR211" s="1495" t="s">
        <v>6624</v>
      </c>
      <c r="AS211" s="1495" t="s">
        <v>2196</v>
      </c>
      <c r="AT211" s="1495" t="str">
        <f t="shared" si="7"/>
        <v>1609-Areosa</v>
      </c>
      <c r="AU211" s="1495" t="str">
        <f t="shared" si="8"/>
        <v>160905</v>
      </c>
    </row>
    <row r="212" spans="1:47">
      <c r="A212" s="977"/>
      <c r="B212" s="1013" t="s">
        <v>1449</v>
      </c>
      <c r="C212" s="976" t="s">
        <v>1450</v>
      </c>
      <c r="D212" s="412"/>
      <c r="E212" s="977"/>
      <c r="F212" s="992" t="s">
        <v>1451</v>
      </c>
      <c r="G212" s="992" t="s">
        <v>2649</v>
      </c>
      <c r="H212" s="992" t="s">
        <v>2650</v>
      </c>
      <c r="I212" s="992" t="s">
        <v>2650</v>
      </c>
      <c r="J212" s="993" t="s">
        <v>1452</v>
      </c>
      <c r="O212" s="977"/>
      <c r="P212" s="977"/>
      <c r="Q212" s="977"/>
      <c r="R212" s="977"/>
      <c r="S212" s="977"/>
      <c r="T212" s="977"/>
      <c r="U212" s="977"/>
      <c r="W212" s="1006"/>
      <c r="X212" s="1000"/>
      <c r="Y212" s="475"/>
      <c r="AQ212" s="1735" t="s">
        <v>6625</v>
      </c>
      <c r="AR212" s="1495" t="s">
        <v>2529</v>
      </c>
      <c r="AS212" s="1735" t="s">
        <v>2531</v>
      </c>
      <c r="AT212" s="1495" t="str">
        <f t="shared" si="7"/>
        <v>0601-Arganil</v>
      </c>
      <c r="AU212" s="1495" t="str">
        <f t="shared" si="8"/>
        <v>060102</v>
      </c>
    </row>
    <row r="213" spans="1:47">
      <c r="A213" s="977"/>
      <c r="B213" s="1013" t="s">
        <v>1453</v>
      </c>
      <c r="C213" s="976" t="s">
        <v>1454</v>
      </c>
      <c r="D213" s="412"/>
      <c r="E213" s="977"/>
      <c r="F213" s="992" t="s">
        <v>1455</v>
      </c>
      <c r="G213" s="992" t="s">
        <v>2524</v>
      </c>
      <c r="H213" s="992" t="s">
        <v>2525</v>
      </c>
      <c r="I213" s="992" t="s">
        <v>1977</v>
      </c>
      <c r="J213" s="993" t="s">
        <v>1456</v>
      </c>
      <c r="O213" s="977"/>
      <c r="P213" s="977"/>
      <c r="Q213" s="977"/>
      <c r="R213" s="977"/>
      <c r="S213" s="977"/>
      <c r="T213" s="977"/>
      <c r="U213" s="977"/>
      <c r="W213" s="1006"/>
      <c r="X213" s="1000"/>
      <c r="Y213" s="475"/>
      <c r="AQ213" s="1735" t="s">
        <v>6626</v>
      </c>
      <c r="AR213" s="1495" t="s">
        <v>6627</v>
      </c>
      <c r="AS213" s="1495" t="s">
        <v>1308</v>
      </c>
      <c r="AT213" s="1495" t="str">
        <f t="shared" si="7"/>
        <v>1602-Argela</v>
      </c>
      <c r="AU213" s="1495" t="str">
        <f t="shared" si="8"/>
        <v>160205</v>
      </c>
    </row>
    <row r="214" spans="1:47">
      <c r="A214" s="977"/>
      <c r="B214" s="1013" t="s">
        <v>1457</v>
      </c>
      <c r="C214" s="976" t="s">
        <v>1454</v>
      </c>
      <c r="D214" s="412"/>
      <c r="E214" s="977"/>
      <c r="F214" s="992" t="s">
        <v>1458</v>
      </c>
      <c r="G214" s="992" t="s">
        <v>2524</v>
      </c>
      <c r="H214" s="992" t="s">
        <v>2525</v>
      </c>
      <c r="I214" s="992" t="s">
        <v>1977</v>
      </c>
      <c r="J214" s="993" t="s">
        <v>1459</v>
      </c>
      <c r="O214" s="977"/>
      <c r="P214" s="977"/>
      <c r="Q214" s="977"/>
      <c r="R214" s="977"/>
      <c r="S214" s="977"/>
      <c r="T214" s="977"/>
      <c r="U214" s="977"/>
      <c r="W214" s="1006"/>
      <c r="X214" s="1000"/>
      <c r="Y214" s="475"/>
      <c r="AQ214" s="1735" t="s">
        <v>6628</v>
      </c>
      <c r="AR214" s="1495" t="s">
        <v>6629</v>
      </c>
      <c r="AS214" s="1735" t="s">
        <v>3042</v>
      </c>
      <c r="AT214" s="1495" t="str">
        <f t="shared" si="7"/>
        <v>0109-Argoncilhe</v>
      </c>
      <c r="AU214" s="1495" t="str">
        <f t="shared" si="8"/>
        <v>010901</v>
      </c>
    </row>
    <row r="215" spans="1:47">
      <c r="A215" s="977"/>
      <c r="B215" s="1013" t="s">
        <v>1460</v>
      </c>
      <c r="C215" s="976" t="s">
        <v>1461</v>
      </c>
      <c r="D215" s="412"/>
      <c r="E215" s="977"/>
      <c r="F215" s="992" t="s">
        <v>1462</v>
      </c>
      <c r="G215" s="992" t="s">
        <v>1999</v>
      </c>
      <c r="H215" s="992" t="s">
        <v>2000</v>
      </c>
      <c r="I215" s="992" t="s">
        <v>1937</v>
      </c>
      <c r="J215" s="993" t="s">
        <v>1463</v>
      </c>
      <c r="O215" s="977"/>
      <c r="P215" s="977"/>
      <c r="Q215" s="977"/>
      <c r="R215" s="977"/>
      <c r="S215" s="977"/>
      <c r="T215" s="977"/>
      <c r="U215" s="977"/>
      <c r="W215" s="1006"/>
      <c r="X215" s="1000"/>
      <c r="Y215" s="475"/>
      <c r="AQ215" s="1735" t="s">
        <v>6630</v>
      </c>
      <c r="AR215" s="1495" t="s">
        <v>6631</v>
      </c>
      <c r="AS215" s="1735" t="s">
        <v>69</v>
      </c>
      <c r="AT215" s="1495" t="str">
        <f t="shared" si="7"/>
        <v>0411-Argozelo</v>
      </c>
      <c r="AU215" s="1495" t="str">
        <f t="shared" si="8"/>
        <v>041103</v>
      </c>
    </row>
    <row r="216" spans="1:47">
      <c r="A216" s="977"/>
      <c r="B216" s="1013" t="s">
        <v>1464</v>
      </c>
      <c r="C216" s="976" t="s">
        <v>1465</v>
      </c>
      <c r="D216" s="412"/>
      <c r="E216" s="977"/>
      <c r="F216" s="992" t="s">
        <v>1999</v>
      </c>
      <c r="G216" s="992" t="s">
        <v>1999</v>
      </c>
      <c r="H216" s="992" t="s">
        <v>2000</v>
      </c>
      <c r="I216" s="992" t="s">
        <v>1937</v>
      </c>
      <c r="J216" s="993" t="s">
        <v>1466</v>
      </c>
      <c r="O216" s="977"/>
      <c r="P216" s="977"/>
      <c r="Q216" s="977"/>
      <c r="R216" s="977"/>
      <c r="S216" s="977"/>
      <c r="T216" s="977"/>
      <c r="U216" s="977"/>
      <c r="W216" s="1006"/>
      <c r="X216" s="1000"/>
      <c r="Y216" s="475"/>
      <c r="AQ216" s="1735" t="s">
        <v>6632</v>
      </c>
      <c r="AR216" s="1495" t="s">
        <v>6633</v>
      </c>
      <c r="AS216" s="1735" t="s">
        <v>1729</v>
      </c>
      <c r="AT216" s="1495" t="str">
        <f t="shared" si="7"/>
        <v>0813-Armação de Pêra</v>
      </c>
      <c r="AU216" s="1495" t="str">
        <f t="shared" si="8"/>
        <v>081303</v>
      </c>
    </row>
    <row r="217" spans="1:47">
      <c r="A217" s="977"/>
      <c r="B217" s="1013" t="s">
        <v>1467</v>
      </c>
      <c r="C217" s="976" t="s">
        <v>1465</v>
      </c>
      <c r="D217" s="412"/>
      <c r="E217" s="977"/>
      <c r="F217" s="992" t="s">
        <v>1468</v>
      </c>
      <c r="G217" s="992" t="s">
        <v>1935</v>
      </c>
      <c r="H217" s="992" t="s">
        <v>1936</v>
      </c>
      <c r="I217" s="992" t="s">
        <v>1937</v>
      </c>
      <c r="J217" s="993" t="s">
        <v>1469</v>
      </c>
      <c r="O217" s="977"/>
      <c r="P217" s="977"/>
      <c r="Q217" s="977"/>
      <c r="R217" s="977"/>
      <c r="S217" s="977"/>
      <c r="T217" s="977"/>
      <c r="U217" s="977"/>
      <c r="W217" s="1006"/>
      <c r="X217" s="1000"/>
      <c r="Y217" s="475"/>
      <c r="AQ217" s="1735" t="s">
        <v>6634</v>
      </c>
      <c r="AR217" s="1495" t="s">
        <v>2535</v>
      </c>
      <c r="AS217" s="1495" t="s">
        <v>2537</v>
      </c>
      <c r="AT217" s="1495" t="str">
        <f t="shared" si="7"/>
        <v>1801-Armamar</v>
      </c>
      <c r="AU217" s="1495" t="str">
        <f t="shared" si="8"/>
        <v>180120</v>
      </c>
    </row>
    <row r="218" spans="1:47">
      <c r="A218" s="977"/>
      <c r="B218" s="1013" t="s">
        <v>1470</v>
      </c>
      <c r="C218" s="976" t="s">
        <v>1471</v>
      </c>
      <c r="D218" s="412"/>
      <c r="E218" s="977"/>
      <c r="F218" s="992" t="s">
        <v>1472</v>
      </c>
      <c r="G218" s="992" t="s">
        <v>1946</v>
      </c>
      <c r="H218" s="992" t="s">
        <v>1947</v>
      </c>
      <c r="I218" s="992" t="s">
        <v>1947</v>
      </c>
      <c r="J218" s="993" t="s">
        <v>1473</v>
      </c>
      <c r="O218" s="977"/>
      <c r="P218" s="977"/>
      <c r="Q218" s="977"/>
      <c r="R218" s="977"/>
      <c r="S218" s="977"/>
      <c r="T218" s="977"/>
      <c r="U218" s="977"/>
      <c r="W218" s="1006"/>
      <c r="X218" s="1000"/>
      <c r="Y218" s="475"/>
      <c r="AQ218" s="1735" t="s">
        <v>6635</v>
      </c>
      <c r="AR218" s="1495" t="s">
        <v>6636</v>
      </c>
      <c r="AS218" s="1735" t="s">
        <v>514</v>
      </c>
      <c r="AT218" s="1495" t="str">
        <f t="shared" si="7"/>
        <v>0307-Armil</v>
      </c>
      <c r="AU218" s="1495" t="str">
        <f t="shared" si="8"/>
        <v>030705</v>
      </c>
    </row>
    <row r="219" spans="1:47">
      <c r="A219" s="977"/>
      <c r="B219" s="1013" t="s">
        <v>1474</v>
      </c>
      <c r="C219" s="976" t="s">
        <v>1471</v>
      </c>
      <c r="D219" s="412"/>
      <c r="E219" s="977"/>
      <c r="F219" s="992" t="s">
        <v>2022</v>
      </c>
      <c r="G219" s="992" t="s">
        <v>2022</v>
      </c>
      <c r="H219" s="992" t="s">
        <v>493</v>
      </c>
      <c r="I219" s="992" t="s">
        <v>1977</v>
      </c>
      <c r="J219" s="993" t="s">
        <v>1475</v>
      </c>
      <c r="O219" s="977"/>
      <c r="P219" s="977"/>
      <c r="Q219" s="977"/>
      <c r="R219" s="977"/>
      <c r="S219" s="977"/>
      <c r="T219" s="977"/>
      <c r="U219" s="977"/>
      <c r="W219" s="1006"/>
      <c r="X219" s="1000"/>
      <c r="Y219" s="475"/>
      <c r="AQ219" s="1735" t="s">
        <v>6637</v>
      </c>
      <c r="AR219" s="1495" t="s">
        <v>6638</v>
      </c>
      <c r="AS219" s="1495" t="s">
        <v>633</v>
      </c>
      <c r="AT219" s="1495" t="str">
        <f t="shared" si="7"/>
        <v>1818-Arnas</v>
      </c>
      <c r="AU219" s="1495" t="str">
        <f t="shared" si="8"/>
        <v>181801</v>
      </c>
    </row>
    <row r="220" spans="1:47">
      <c r="A220" s="977"/>
      <c r="B220" s="1013" t="s">
        <v>1476</v>
      </c>
      <c r="C220" s="976" t="s">
        <v>1477</v>
      </c>
      <c r="D220" s="412"/>
      <c r="E220" s="977"/>
      <c r="F220" s="992" t="s">
        <v>1478</v>
      </c>
      <c r="G220" s="992" t="s">
        <v>1959</v>
      </c>
      <c r="H220" s="992" t="s">
        <v>2603</v>
      </c>
      <c r="I220" s="992" t="s">
        <v>3856</v>
      </c>
      <c r="J220" s="993" t="s">
        <v>1479</v>
      </c>
      <c r="O220" s="977"/>
      <c r="P220" s="977"/>
      <c r="Q220" s="977"/>
      <c r="R220" s="977"/>
      <c r="S220" s="977"/>
      <c r="T220" s="977"/>
      <c r="U220" s="977"/>
      <c r="W220" s="1006"/>
      <c r="X220" s="1000"/>
      <c r="Y220" s="475"/>
      <c r="AQ220" s="1735" t="s">
        <v>6639</v>
      </c>
      <c r="AR220" s="1495" t="s">
        <v>6640</v>
      </c>
      <c r="AS220" s="1495" t="s">
        <v>3053</v>
      </c>
      <c r="AT220" s="1495" t="str">
        <f t="shared" si="7"/>
        <v>1416-Arneiro das Milhariças</v>
      </c>
      <c r="AU220" s="1495" t="str">
        <f t="shared" si="8"/>
        <v>141608</v>
      </c>
    </row>
    <row r="221" spans="1:47">
      <c r="A221" s="977"/>
      <c r="B221" s="1013" t="s">
        <v>1480</v>
      </c>
      <c r="C221" s="976" t="s">
        <v>1481</v>
      </c>
      <c r="D221" s="412"/>
      <c r="E221" s="977"/>
      <c r="F221" s="992" t="s">
        <v>1482</v>
      </c>
      <c r="G221" s="992" t="s">
        <v>2649</v>
      </c>
      <c r="H221" s="992" t="s">
        <v>2650</v>
      </c>
      <c r="I221" s="992" t="s">
        <v>2650</v>
      </c>
      <c r="J221" s="993" t="s">
        <v>1483</v>
      </c>
      <c r="O221" s="977"/>
      <c r="P221" s="977"/>
      <c r="Q221" s="977"/>
      <c r="R221" s="977"/>
      <c r="S221" s="977"/>
      <c r="T221" s="977"/>
      <c r="U221" s="977"/>
      <c r="W221" s="1006"/>
      <c r="X221" s="1000"/>
      <c r="Y221" s="475"/>
      <c r="AQ221" s="1735" t="s">
        <v>6641</v>
      </c>
      <c r="AR221" s="1495" t="s">
        <v>6642</v>
      </c>
      <c r="AS221" s="1735" t="s">
        <v>4108</v>
      </c>
      <c r="AT221" s="1495" t="str">
        <f t="shared" si="7"/>
        <v>0305-Arnóia</v>
      </c>
      <c r="AU221" s="1495" t="str">
        <f t="shared" si="8"/>
        <v>030502</v>
      </c>
    </row>
    <row r="222" spans="1:47">
      <c r="A222" s="977"/>
      <c r="B222" s="1013" t="s">
        <v>1484</v>
      </c>
      <c r="C222" s="976" t="s">
        <v>1485</v>
      </c>
      <c r="D222" s="412"/>
      <c r="E222" s="977"/>
      <c r="F222" s="992" t="s">
        <v>1486</v>
      </c>
      <c r="G222" s="992" t="s">
        <v>1487</v>
      </c>
      <c r="H222" s="992" t="s">
        <v>2650</v>
      </c>
      <c r="I222" s="992" t="s">
        <v>2650</v>
      </c>
      <c r="J222" s="993" t="s">
        <v>1488</v>
      </c>
      <c r="O222" s="977"/>
      <c r="P222" s="977"/>
      <c r="Q222" s="977"/>
      <c r="R222" s="977"/>
      <c r="S222" s="977"/>
      <c r="T222" s="977"/>
      <c r="U222" s="977"/>
      <c r="W222" s="1006"/>
      <c r="X222" s="1000"/>
      <c r="Y222" s="475"/>
      <c r="AQ222" s="1735" t="s">
        <v>6643</v>
      </c>
      <c r="AR222" s="1495" t="s">
        <v>6644</v>
      </c>
      <c r="AS222" s="1735" t="s">
        <v>1856</v>
      </c>
      <c r="AT222" s="1495" t="str">
        <f t="shared" si="7"/>
        <v>0119-Arões</v>
      </c>
      <c r="AU222" s="1495" t="str">
        <f t="shared" si="8"/>
        <v>011901</v>
      </c>
    </row>
    <row r="223" spans="1:47">
      <c r="A223" s="977"/>
      <c r="B223" s="1013" t="s">
        <v>1489</v>
      </c>
      <c r="C223" s="976" t="s">
        <v>1490</v>
      </c>
      <c r="D223" s="412"/>
      <c r="E223" s="977"/>
      <c r="F223" s="992" t="s">
        <v>1491</v>
      </c>
      <c r="G223" s="992" t="s">
        <v>3398</v>
      </c>
      <c r="H223" s="992" t="s">
        <v>513</v>
      </c>
      <c r="I223" s="992" t="s">
        <v>1977</v>
      </c>
      <c r="J223" s="993" t="s">
        <v>1492</v>
      </c>
      <c r="O223" s="977"/>
      <c r="P223" s="977"/>
      <c r="Q223" s="977"/>
      <c r="R223" s="977"/>
      <c r="S223" s="977"/>
      <c r="T223" s="977"/>
      <c r="U223" s="977"/>
      <c r="W223" s="1006"/>
      <c r="X223" s="1000"/>
      <c r="Y223" s="475"/>
      <c r="AQ223" s="1735" t="s">
        <v>6645</v>
      </c>
      <c r="AR223" s="1495" t="s">
        <v>6646</v>
      </c>
      <c r="AS223" s="1735" t="s">
        <v>514</v>
      </c>
      <c r="AT223" s="1495" t="str">
        <f t="shared" si="7"/>
        <v>0307-Arões (Santa Cristina)</v>
      </c>
      <c r="AU223" s="1495" t="str">
        <f t="shared" si="8"/>
        <v>030726</v>
      </c>
    </row>
    <row r="224" spans="1:47">
      <c r="A224" s="977"/>
      <c r="B224" s="1013" t="s">
        <v>1493</v>
      </c>
      <c r="C224" s="976" t="s">
        <v>1494</v>
      </c>
      <c r="D224" s="412"/>
      <c r="E224" s="977"/>
      <c r="F224" s="992" t="s">
        <v>1495</v>
      </c>
      <c r="G224" s="992" t="s">
        <v>2022</v>
      </c>
      <c r="H224" s="992" t="s">
        <v>493</v>
      </c>
      <c r="I224" s="992" t="s">
        <v>1977</v>
      </c>
      <c r="J224" s="993" t="s">
        <v>1496</v>
      </c>
      <c r="O224" s="977"/>
      <c r="P224" s="977"/>
      <c r="Q224" s="977"/>
      <c r="R224" s="977"/>
      <c r="S224" s="977"/>
      <c r="T224" s="977"/>
      <c r="U224" s="977"/>
      <c r="W224" s="1006"/>
      <c r="X224" s="1000"/>
      <c r="Y224" s="475"/>
      <c r="AQ224" s="1735" t="s">
        <v>6647</v>
      </c>
      <c r="AR224" s="1495" t="s">
        <v>6648</v>
      </c>
      <c r="AS224" s="1735" t="s">
        <v>514</v>
      </c>
      <c r="AT224" s="1495" t="str">
        <f t="shared" si="7"/>
        <v>0307-Arões (São Romão)</v>
      </c>
      <c r="AU224" s="1495" t="str">
        <f t="shared" si="8"/>
        <v>030730</v>
      </c>
    </row>
    <row r="225" spans="1:47">
      <c r="A225" s="977"/>
      <c r="B225" s="1013" t="s">
        <v>1497</v>
      </c>
      <c r="C225" s="976" t="s">
        <v>1494</v>
      </c>
      <c r="D225" s="412"/>
      <c r="E225" s="977"/>
      <c r="F225" s="992" t="s">
        <v>1498</v>
      </c>
      <c r="G225" s="992" t="s">
        <v>1069</v>
      </c>
      <c r="H225" s="992" t="s">
        <v>5228</v>
      </c>
      <c r="I225" s="992" t="s">
        <v>5228</v>
      </c>
      <c r="J225" s="993" t="s">
        <v>1499</v>
      </c>
      <c r="O225" s="977"/>
      <c r="P225" s="977"/>
      <c r="Q225" s="977"/>
      <c r="R225" s="977"/>
      <c r="S225" s="977"/>
      <c r="T225" s="977"/>
      <c r="U225" s="977"/>
      <c r="W225" s="1006"/>
      <c r="X225" s="1000"/>
      <c r="Y225" s="475"/>
      <c r="AQ225" s="1735" t="s">
        <v>6649</v>
      </c>
      <c r="AR225" s="1495" t="s">
        <v>6650</v>
      </c>
      <c r="AS225" s="1495" t="s">
        <v>1088</v>
      </c>
      <c r="AT225" s="1495" t="str">
        <f t="shared" si="7"/>
        <v>1009-Arrabal</v>
      </c>
      <c r="AU225" s="1495" t="str">
        <f t="shared" si="8"/>
        <v>100902</v>
      </c>
    </row>
    <row r="226" spans="1:47">
      <c r="A226" s="977"/>
      <c r="B226" s="1013" t="s">
        <v>1500</v>
      </c>
      <c r="C226" s="976" t="s">
        <v>1501</v>
      </c>
      <c r="D226" s="412"/>
      <c r="E226" s="977"/>
      <c r="F226" s="992" t="s">
        <v>1502</v>
      </c>
      <c r="G226" s="992" t="s">
        <v>2610</v>
      </c>
      <c r="H226" s="992" t="s">
        <v>5288</v>
      </c>
      <c r="I226" s="992" t="s">
        <v>3856</v>
      </c>
      <c r="J226" s="993" t="s">
        <v>1503</v>
      </c>
      <c r="O226" s="977"/>
      <c r="P226" s="977"/>
      <c r="Q226" s="977"/>
      <c r="R226" s="977"/>
      <c r="S226" s="977"/>
      <c r="T226" s="977"/>
      <c r="U226" s="977"/>
      <c r="W226" s="1006"/>
      <c r="X226" s="1000"/>
      <c r="Y226" s="475"/>
      <c r="AQ226" s="1735" t="s">
        <v>6651</v>
      </c>
      <c r="AR226" s="1495" t="s">
        <v>2547</v>
      </c>
      <c r="AS226" s="1735" t="s">
        <v>2548</v>
      </c>
      <c r="AT226" s="1495" t="str">
        <f t="shared" si="7"/>
        <v>0702-Arraiolos</v>
      </c>
      <c r="AU226" s="1495" t="str">
        <f t="shared" si="8"/>
        <v>070201</v>
      </c>
    </row>
    <row r="227" spans="1:47">
      <c r="A227" s="977"/>
      <c r="B227" s="1013" t="s">
        <v>1504</v>
      </c>
      <c r="C227" s="976" t="s">
        <v>1501</v>
      </c>
      <c r="D227" s="412"/>
      <c r="E227" s="977"/>
      <c r="F227" s="992" t="s">
        <v>1505</v>
      </c>
      <c r="G227" s="992" t="s">
        <v>1935</v>
      </c>
      <c r="H227" s="992" t="s">
        <v>1936</v>
      </c>
      <c r="I227" s="992" t="s">
        <v>1937</v>
      </c>
      <c r="J227" s="993" t="s">
        <v>1506</v>
      </c>
      <c r="O227" s="977"/>
      <c r="P227" s="977"/>
      <c r="Q227" s="977"/>
      <c r="R227" s="977"/>
      <c r="S227" s="977"/>
      <c r="T227" s="977"/>
      <c r="U227" s="977"/>
      <c r="W227" s="1006"/>
      <c r="X227" s="1000"/>
      <c r="Y227" s="475"/>
      <c r="AQ227" s="1735" t="s">
        <v>6652</v>
      </c>
      <c r="AR227" s="1495" t="s">
        <v>6653</v>
      </c>
      <c r="AS227" s="1495" t="s">
        <v>2555</v>
      </c>
      <c r="AT227" s="1495" t="str">
        <f t="shared" si="7"/>
        <v>1102-Arranhó</v>
      </c>
      <c r="AU227" s="1495" t="str">
        <f t="shared" si="8"/>
        <v>110201</v>
      </c>
    </row>
    <row r="228" spans="1:47">
      <c r="A228" s="977"/>
      <c r="B228" s="1013" t="s">
        <v>1507</v>
      </c>
      <c r="C228" s="976" t="s">
        <v>1508</v>
      </c>
      <c r="D228" s="412"/>
      <c r="E228" s="977"/>
      <c r="F228" s="992" t="s">
        <v>1606</v>
      </c>
      <c r="G228" s="992" t="s">
        <v>1935</v>
      </c>
      <c r="H228" s="992" t="s">
        <v>1936</v>
      </c>
      <c r="I228" s="992" t="s">
        <v>1937</v>
      </c>
      <c r="J228" s="993" t="s">
        <v>1607</v>
      </c>
      <c r="O228" s="977"/>
      <c r="P228" s="977"/>
      <c r="Q228" s="977"/>
      <c r="R228" s="977"/>
      <c r="S228" s="977"/>
      <c r="T228" s="977"/>
      <c r="U228" s="977"/>
      <c r="W228" s="1006"/>
      <c r="X228" s="1000"/>
      <c r="Y228" s="475"/>
      <c r="AQ228" s="1735" t="s">
        <v>6654</v>
      </c>
      <c r="AR228" s="1495" t="s">
        <v>6655</v>
      </c>
      <c r="AS228" s="1735" t="s">
        <v>3042</v>
      </c>
      <c r="AT228" s="1495" t="str">
        <f t="shared" si="7"/>
        <v>0109-Arrifana</v>
      </c>
      <c r="AU228" s="1495" t="str">
        <f t="shared" si="8"/>
        <v>010902</v>
      </c>
    </row>
    <row r="229" spans="1:47">
      <c r="A229" s="977"/>
      <c r="B229" s="1013" t="s">
        <v>1608</v>
      </c>
      <c r="C229" s="976" t="s">
        <v>1609</v>
      </c>
      <c r="D229" s="412"/>
      <c r="E229" s="977"/>
      <c r="F229" s="992" t="s">
        <v>1610</v>
      </c>
      <c r="G229" s="992" t="s">
        <v>2536</v>
      </c>
      <c r="H229" s="992" t="s">
        <v>2023</v>
      </c>
      <c r="I229" s="992" t="s">
        <v>1977</v>
      </c>
      <c r="J229" s="993" t="s">
        <v>1611</v>
      </c>
      <c r="O229" s="977"/>
      <c r="P229" s="977"/>
      <c r="Q229" s="977"/>
      <c r="R229" s="977"/>
      <c r="S229" s="977"/>
      <c r="T229" s="977"/>
      <c r="U229" s="977"/>
      <c r="W229" s="1006"/>
      <c r="X229" s="1000"/>
      <c r="Y229" s="475"/>
      <c r="AQ229" s="1735" t="s">
        <v>6656</v>
      </c>
      <c r="AR229" s="1495" t="s">
        <v>6655</v>
      </c>
      <c r="AS229" s="1735" t="s">
        <v>45</v>
      </c>
      <c r="AT229" s="1495" t="str">
        <f t="shared" si="7"/>
        <v>0617-Arrifana</v>
      </c>
      <c r="AU229" s="1495" t="str">
        <f t="shared" si="8"/>
        <v>061701</v>
      </c>
    </row>
    <row r="230" spans="1:47">
      <c r="A230" s="977"/>
      <c r="B230" s="1013" t="s">
        <v>1612</v>
      </c>
      <c r="C230" s="976" t="s">
        <v>1613</v>
      </c>
      <c r="D230" s="412"/>
      <c r="E230" s="977"/>
      <c r="F230" s="992" t="s">
        <v>1614</v>
      </c>
      <c r="G230" s="992" t="s">
        <v>2649</v>
      </c>
      <c r="H230" s="992" t="s">
        <v>2650</v>
      </c>
      <c r="I230" s="992" t="s">
        <v>2650</v>
      </c>
      <c r="J230" s="993" t="s">
        <v>1615</v>
      </c>
      <c r="O230" s="977"/>
      <c r="P230" s="977"/>
      <c r="Q230" s="977"/>
      <c r="R230" s="977"/>
      <c r="S230" s="977"/>
      <c r="T230" s="977"/>
      <c r="U230" s="977"/>
      <c r="W230" s="1006"/>
      <c r="X230" s="1000"/>
      <c r="Y230" s="475"/>
      <c r="AQ230" s="1735" t="s">
        <v>6657</v>
      </c>
      <c r="AR230" s="1495" t="s">
        <v>6655</v>
      </c>
      <c r="AS230" s="1735" t="s">
        <v>1047</v>
      </c>
      <c r="AT230" s="1495" t="str">
        <f t="shared" si="7"/>
        <v>0907-Arrifana</v>
      </c>
      <c r="AU230" s="1495" t="str">
        <f t="shared" si="8"/>
        <v>090706</v>
      </c>
    </row>
    <row r="231" spans="1:47">
      <c r="A231" s="977"/>
      <c r="B231" s="1013" t="s">
        <v>1616</v>
      </c>
      <c r="C231" s="976" t="s">
        <v>1617</v>
      </c>
      <c r="D231" s="412"/>
      <c r="E231" s="977"/>
      <c r="F231" s="992" t="s">
        <v>1618</v>
      </c>
      <c r="G231" s="992" t="s">
        <v>1982</v>
      </c>
      <c r="H231" s="992" t="s">
        <v>2023</v>
      </c>
      <c r="I231" s="992" t="s">
        <v>1977</v>
      </c>
      <c r="J231" s="993" t="s">
        <v>1619</v>
      </c>
      <c r="O231" s="977"/>
      <c r="P231" s="977"/>
      <c r="Q231" s="977"/>
      <c r="R231" s="977"/>
      <c r="S231" s="977"/>
      <c r="T231" s="977"/>
      <c r="U231" s="977"/>
      <c r="W231" s="1006"/>
      <c r="X231" s="1000"/>
      <c r="Y231" s="475"/>
      <c r="AQ231" s="1735" t="s">
        <v>6658</v>
      </c>
      <c r="AR231" s="1495" t="s">
        <v>6659</v>
      </c>
      <c r="AS231" s="1495" t="s">
        <v>1448</v>
      </c>
      <c r="AT231" s="1495" t="str">
        <f t="shared" si="7"/>
        <v>4203-Arrifes</v>
      </c>
      <c r="AU231" s="1495" t="str">
        <f t="shared" si="8"/>
        <v>420301</v>
      </c>
    </row>
    <row r="232" spans="1:47">
      <c r="A232" s="977"/>
      <c r="B232" s="1013" t="s">
        <v>1620</v>
      </c>
      <c r="C232" s="976" t="s">
        <v>1617</v>
      </c>
      <c r="D232" s="412"/>
      <c r="E232" s="977"/>
      <c r="F232" s="992" t="s">
        <v>1621</v>
      </c>
      <c r="G232" s="992" t="s">
        <v>1069</v>
      </c>
      <c r="H232" s="992" t="s">
        <v>5228</v>
      </c>
      <c r="I232" s="992" t="s">
        <v>5228</v>
      </c>
      <c r="J232" s="993" t="s">
        <v>1622</v>
      </c>
      <c r="O232" s="977"/>
      <c r="P232" s="977"/>
      <c r="Q232" s="977"/>
      <c r="R232" s="977"/>
      <c r="S232" s="977"/>
      <c r="T232" s="977"/>
      <c r="U232" s="977"/>
      <c r="W232" s="1006"/>
      <c r="X232" s="1000"/>
      <c r="Y232" s="475"/>
      <c r="AQ232" s="1735" t="s">
        <v>6660</v>
      </c>
      <c r="AR232" s="1495" t="s">
        <v>6661</v>
      </c>
      <c r="AS232" s="1495" t="s">
        <v>561</v>
      </c>
      <c r="AT232" s="1495" t="str">
        <f t="shared" si="7"/>
        <v>1106-Arroios</v>
      </c>
      <c r="AU232" s="1495" t="str">
        <f t="shared" si="8"/>
        <v>110656</v>
      </c>
    </row>
    <row r="233" spans="1:47">
      <c r="A233" s="977"/>
      <c r="B233" s="1013" t="s">
        <v>1623</v>
      </c>
      <c r="C233" s="976" t="s">
        <v>1624</v>
      </c>
      <c r="D233" s="412"/>
      <c r="E233" s="977"/>
      <c r="F233" s="992" t="s">
        <v>1625</v>
      </c>
      <c r="G233" s="992" t="s">
        <v>3854</v>
      </c>
      <c r="H233" s="992" t="s">
        <v>3341</v>
      </c>
      <c r="I233" s="992" t="s">
        <v>1937</v>
      </c>
      <c r="J233" s="993" t="s">
        <v>1626</v>
      </c>
      <c r="O233" s="977"/>
      <c r="P233" s="977"/>
      <c r="Q233" s="977"/>
      <c r="R233" s="977"/>
      <c r="S233" s="977"/>
      <c r="T233" s="977"/>
      <c r="U233" s="977"/>
      <c r="W233" s="1006"/>
      <c r="X233" s="1000"/>
      <c r="Y233" s="475"/>
      <c r="AQ233" s="1735" t="s">
        <v>6662</v>
      </c>
      <c r="AR233" s="1495" t="s">
        <v>6661</v>
      </c>
      <c r="AS233" s="1495" t="s">
        <v>1770</v>
      </c>
      <c r="AT233" s="1495" t="str">
        <f t="shared" si="7"/>
        <v>1714-Arroios</v>
      </c>
      <c r="AU233" s="1495" t="str">
        <f t="shared" si="8"/>
        <v>171404</v>
      </c>
    </row>
    <row r="234" spans="1:47">
      <c r="A234" s="977"/>
      <c r="B234" s="1013" t="s">
        <v>1627</v>
      </c>
      <c r="C234" s="976" t="s">
        <v>1624</v>
      </c>
      <c r="D234" s="412"/>
      <c r="E234" s="977"/>
      <c r="F234" s="992" t="s">
        <v>1628</v>
      </c>
      <c r="G234" s="992" t="s">
        <v>1982</v>
      </c>
      <c r="H234" s="992" t="s">
        <v>1983</v>
      </c>
      <c r="I234" s="992" t="s">
        <v>1977</v>
      </c>
      <c r="J234" s="993" t="s">
        <v>1629</v>
      </c>
      <c r="O234" s="977"/>
      <c r="P234" s="977"/>
      <c r="Q234" s="977"/>
      <c r="R234" s="977"/>
      <c r="S234" s="977"/>
      <c r="T234" s="977"/>
      <c r="U234" s="977"/>
      <c r="W234" s="1006"/>
      <c r="X234" s="1000"/>
      <c r="Y234" s="475"/>
      <c r="AQ234" s="1735" t="s">
        <v>6663</v>
      </c>
      <c r="AR234" s="1495" t="s">
        <v>6664</v>
      </c>
      <c r="AS234" s="1495" t="s">
        <v>1626</v>
      </c>
      <c r="AT234" s="1495" t="str">
        <f t="shared" si="7"/>
        <v>1414-Arrouquelas</v>
      </c>
      <c r="AU234" s="1495" t="str">
        <f t="shared" si="8"/>
        <v>141402</v>
      </c>
    </row>
    <row r="235" spans="1:47">
      <c r="A235" s="977"/>
      <c r="B235" s="1013" t="s">
        <v>1630</v>
      </c>
      <c r="C235" s="976" t="s">
        <v>1631</v>
      </c>
      <c r="D235" s="412"/>
      <c r="E235" s="977"/>
      <c r="F235" s="992" t="s">
        <v>1632</v>
      </c>
      <c r="G235" s="992" t="s">
        <v>3869</v>
      </c>
      <c r="H235" s="992" t="s">
        <v>3336</v>
      </c>
      <c r="I235" s="992" t="s">
        <v>3856</v>
      </c>
      <c r="J235" s="993" t="s">
        <v>1633</v>
      </c>
      <c r="O235" s="977"/>
      <c r="P235" s="977"/>
      <c r="Q235" s="977"/>
      <c r="R235" s="977"/>
      <c r="S235" s="977"/>
      <c r="T235" s="977"/>
      <c r="U235" s="977"/>
      <c r="W235" s="1006"/>
      <c r="X235" s="1000"/>
      <c r="Y235" s="475"/>
      <c r="AQ235" s="1735" t="s">
        <v>6665</v>
      </c>
      <c r="AR235" s="1495" t="s">
        <v>2554</v>
      </c>
      <c r="AS235" s="1495" t="s">
        <v>2555</v>
      </c>
      <c r="AT235" s="1495" t="str">
        <f t="shared" si="7"/>
        <v>1102-Arruda dos Vinhos</v>
      </c>
      <c r="AU235" s="1495" t="str">
        <f t="shared" si="8"/>
        <v>110202</v>
      </c>
    </row>
    <row r="236" spans="1:47">
      <c r="A236" s="977"/>
      <c r="B236" s="1013" t="s">
        <v>3020</v>
      </c>
      <c r="C236" s="976" t="s">
        <v>1631</v>
      </c>
      <c r="D236" s="412"/>
      <c r="E236" s="977"/>
      <c r="F236" s="992" t="s">
        <v>3021</v>
      </c>
      <c r="G236" s="992" t="s">
        <v>3854</v>
      </c>
      <c r="H236" s="992" t="s">
        <v>3341</v>
      </c>
      <c r="I236" s="992" t="s">
        <v>1937</v>
      </c>
      <c r="J236" s="993" t="s">
        <v>3022</v>
      </c>
      <c r="O236" s="977"/>
      <c r="P236" s="977"/>
      <c r="Q236" s="977"/>
      <c r="R236" s="977"/>
      <c r="S236" s="977"/>
      <c r="T236" s="977"/>
      <c r="U236" s="977"/>
      <c r="W236" s="1006"/>
      <c r="X236" s="1000"/>
      <c r="Y236" s="475"/>
      <c r="AQ236" s="1735" t="s">
        <v>6666</v>
      </c>
      <c r="AR236" s="1735" t="s">
        <v>6667</v>
      </c>
      <c r="AS236" s="1495" t="s">
        <v>2217</v>
      </c>
      <c r="AT236" s="1495" t="str">
        <f t="shared" si="7"/>
        <v>1316-Árvore</v>
      </c>
      <c r="AU236" s="1495" t="str">
        <f t="shared" si="8"/>
        <v>131602</v>
      </c>
    </row>
    <row r="237" spans="1:47">
      <c r="A237" s="977"/>
      <c r="B237" s="1013" t="s">
        <v>3023</v>
      </c>
      <c r="C237" s="976" t="s">
        <v>3024</v>
      </c>
      <c r="D237" s="412"/>
      <c r="E237" s="977"/>
      <c r="F237" s="992" t="s">
        <v>3025</v>
      </c>
      <c r="G237" s="992" t="s">
        <v>2536</v>
      </c>
      <c r="H237" s="992" t="s">
        <v>1928</v>
      </c>
      <c r="I237" s="992" t="s">
        <v>3856</v>
      </c>
      <c r="J237" s="993" t="s">
        <v>3026</v>
      </c>
      <c r="O237" s="977"/>
      <c r="P237" s="977"/>
      <c r="Q237" s="977"/>
      <c r="R237" s="977"/>
      <c r="S237" s="977"/>
      <c r="T237" s="977"/>
      <c r="U237" s="977"/>
      <c r="W237" s="1006"/>
      <c r="X237" s="1000"/>
      <c r="Y237" s="475"/>
      <c r="AQ237" s="1735" t="s">
        <v>6668</v>
      </c>
      <c r="AR237" s="1495" t="s">
        <v>6669</v>
      </c>
      <c r="AS237" s="1495" t="s">
        <v>1626</v>
      </c>
      <c r="AT237" s="1495" t="str">
        <f t="shared" si="7"/>
        <v>1414-Asseiceira</v>
      </c>
      <c r="AU237" s="1495" t="str">
        <f t="shared" si="8"/>
        <v>141410</v>
      </c>
    </row>
    <row r="238" spans="1:47">
      <c r="A238" s="977"/>
      <c r="B238" s="1013" t="s">
        <v>3027</v>
      </c>
      <c r="C238" s="976" t="s">
        <v>3024</v>
      </c>
      <c r="D238" s="412"/>
      <c r="E238" s="977"/>
      <c r="F238" s="992" t="s">
        <v>3028</v>
      </c>
      <c r="G238" s="992" t="s">
        <v>2649</v>
      </c>
      <c r="H238" s="992" t="s">
        <v>2650</v>
      </c>
      <c r="I238" s="992" t="s">
        <v>2650</v>
      </c>
      <c r="J238" s="993" t="s">
        <v>3029</v>
      </c>
      <c r="O238" s="977"/>
      <c r="P238" s="977"/>
      <c r="Q238" s="977"/>
      <c r="R238" s="977"/>
      <c r="S238" s="977"/>
      <c r="T238" s="977"/>
      <c r="U238" s="977"/>
      <c r="W238" s="1006"/>
      <c r="X238" s="1000"/>
      <c r="Y238" s="475"/>
      <c r="AQ238" s="1735" t="s">
        <v>6670</v>
      </c>
      <c r="AR238" s="1495" t="s">
        <v>6669</v>
      </c>
      <c r="AS238" s="1495" t="s">
        <v>1766</v>
      </c>
      <c r="AT238" s="1495" t="str">
        <f t="shared" si="7"/>
        <v>1418-Asseiceira</v>
      </c>
      <c r="AU238" s="1495" t="str">
        <f t="shared" si="8"/>
        <v>141802</v>
      </c>
    </row>
    <row r="239" spans="1:47">
      <c r="A239" s="977"/>
      <c r="B239" s="1013" t="s">
        <v>3030</v>
      </c>
      <c r="C239" s="976" t="s">
        <v>3031</v>
      </c>
      <c r="D239" s="412"/>
      <c r="E239" s="977"/>
      <c r="F239" s="992" t="s">
        <v>3032</v>
      </c>
      <c r="G239" s="992" t="s">
        <v>3033</v>
      </c>
      <c r="H239" s="992" t="s">
        <v>5228</v>
      </c>
      <c r="I239" s="992" t="s">
        <v>5228</v>
      </c>
      <c r="J239" s="993" t="s">
        <v>3034</v>
      </c>
      <c r="O239" s="977"/>
      <c r="P239" s="977"/>
      <c r="Q239" s="977"/>
      <c r="R239" s="977"/>
      <c r="S239" s="977"/>
      <c r="T239" s="977"/>
      <c r="U239" s="977"/>
      <c r="W239" s="1006"/>
      <c r="X239" s="1000"/>
      <c r="Y239" s="475"/>
      <c r="AQ239" s="1735" t="s">
        <v>6671</v>
      </c>
      <c r="AR239" s="1495" t="s">
        <v>6672</v>
      </c>
      <c r="AS239" s="1495" t="s">
        <v>1776</v>
      </c>
      <c r="AT239" s="1495" t="str">
        <f t="shared" si="7"/>
        <v>1419-Assentiz</v>
      </c>
      <c r="AU239" s="1495" t="str">
        <f t="shared" si="8"/>
        <v>141902</v>
      </c>
    </row>
    <row r="240" spans="1:47">
      <c r="A240" s="977"/>
      <c r="B240" s="1013" t="s">
        <v>3035</v>
      </c>
      <c r="C240" s="976" t="s">
        <v>3036</v>
      </c>
      <c r="D240" s="412"/>
      <c r="E240" s="977"/>
      <c r="F240" s="992" t="s">
        <v>3037</v>
      </c>
      <c r="G240" s="992" t="s">
        <v>1076</v>
      </c>
      <c r="H240" s="992" t="s">
        <v>5228</v>
      </c>
      <c r="I240" s="992" t="s">
        <v>5228</v>
      </c>
      <c r="J240" s="993" t="s">
        <v>3038</v>
      </c>
      <c r="O240" s="977"/>
      <c r="P240" s="977"/>
      <c r="Q240" s="977"/>
      <c r="R240" s="977"/>
      <c r="S240" s="977"/>
      <c r="T240" s="977"/>
      <c r="U240" s="977"/>
      <c r="W240" s="1006"/>
      <c r="X240" s="1000"/>
      <c r="Y240" s="475"/>
      <c r="AQ240" s="1735" t="s">
        <v>6673</v>
      </c>
      <c r="AR240" s="1495" t="s">
        <v>6674</v>
      </c>
      <c r="AS240" s="1495" t="s">
        <v>1459</v>
      </c>
      <c r="AT240" s="1495" t="str">
        <f t="shared" si="7"/>
        <v>1607-Associação de freguesias do Vale do Neiva</v>
      </c>
      <c r="AU240" s="1495" t="str">
        <f t="shared" si="8"/>
        <v>160754</v>
      </c>
    </row>
    <row r="241" spans="1:47">
      <c r="A241" s="977"/>
      <c r="B241" s="1013" t="s">
        <v>3039</v>
      </c>
      <c r="C241" s="976" t="s">
        <v>3040</v>
      </c>
      <c r="D241" s="412"/>
      <c r="E241" s="977"/>
      <c r="F241" s="992" t="s">
        <v>3041</v>
      </c>
      <c r="G241" s="992" t="s">
        <v>3862</v>
      </c>
      <c r="H241" s="992" t="s">
        <v>2542</v>
      </c>
      <c r="I241" s="992" t="s">
        <v>1977</v>
      </c>
      <c r="J241" s="993" t="s">
        <v>3042</v>
      </c>
      <c r="O241" s="977"/>
      <c r="P241" s="977"/>
      <c r="Q241" s="977"/>
      <c r="R241" s="977"/>
      <c r="S241" s="977"/>
      <c r="T241" s="977"/>
      <c r="U241" s="977"/>
      <c r="W241" s="1006"/>
      <c r="X241" s="1000"/>
      <c r="Y241" s="475"/>
      <c r="AQ241" s="1735" t="s">
        <v>6675</v>
      </c>
      <c r="AR241" s="1495" t="s">
        <v>6676</v>
      </c>
      <c r="AS241" s="1495" t="s">
        <v>5370</v>
      </c>
      <c r="AT241" s="1495" t="str">
        <f t="shared" si="7"/>
        <v>1211-Assumar</v>
      </c>
      <c r="AU241" s="1495" t="str">
        <f t="shared" si="8"/>
        <v>121101</v>
      </c>
    </row>
    <row r="242" spans="1:47">
      <c r="A242" s="977"/>
      <c r="B242" s="1013" t="s">
        <v>3043</v>
      </c>
      <c r="C242" s="976" t="s">
        <v>3044</v>
      </c>
      <c r="D242" s="412"/>
      <c r="E242" s="977"/>
      <c r="F242" s="992" t="s">
        <v>3045</v>
      </c>
      <c r="G242" s="992" t="s">
        <v>1982</v>
      </c>
      <c r="H242" s="992" t="s">
        <v>1983</v>
      </c>
      <c r="I242" s="992" t="s">
        <v>1977</v>
      </c>
      <c r="J242" s="993" t="s">
        <v>3046</v>
      </c>
      <c r="O242" s="977"/>
      <c r="P242" s="977"/>
      <c r="Q242" s="977"/>
      <c r="R242" s="977"/>
      <c r="S242" s="977"/>
      <c r="T242" s="977"/>
      <c r="U242" s="977"/>
      <c r="W242" s="1006"/>
      <c r="X242" s="1000"/>
      <c r="Y242" s="475"/>
      <c r="AQ242" s="1735" t="s">
        <v>6677</v>
      </c>
      <c r="AR242" s="1495" t="s">
        <v>6678</v>
      </c>
      <c r="AS242" s="1495" t="s">
        <v>2552</v>
      </c>
      <c r="AT242" s="1495" t="str">
        <f t="shared" si="7"/>
        <v>1202-Assunção</v>
      </c>
      <c r="AU242" s="1495" t="str">
        <f t="shared" si="8"/>
        <v>120201</v>
      </c>
    </row>
    <row r="243" spans="1:47">
      <c r="A243" s="977"/>
      <c r="B243" s="1013" t="s">
        <v>3047</v>
      </c>
      <c r="C243" s="976" t="s">
        <v>3048</v>
      </c>
      <c r="D243" s="412"/>
      <c r="E243" s="977"/>
      <c r="F243" s="992" t="s">
        <v>3049</v>
      </c>
      <c r="G243" s="992" t="s">
        <v>2649</v>
      </c>
      <c r="H243" s="992" t="s">
        <v>2650</v>
      </c>
      <c r="I243" s="992" t="s">
        <v>2650</v>
      </c>
      <c r="J243" s="993" t="s">
        <v>3050</v>
      </c>
      <c r="O243" s="977"/>
      <c r="P243" s="977"/>
      <c r="Q243" s="977"/>
      <c r="R243" s="977"/>
      <c r="S243" s="977"/>
      <c r="T243" s="977"/>
      <c r="U243" s="977"/>
      <c r="W243" s="1006"/>
      <c r="X243" s="1000"/>
      <c r="Y243" s="475"/>
      <c r="AQ243" s="1735" t="s">
        <v>6679</v>
      </c>
      <c r="AR243" s="1495" t="s">
        <v>6680</v>
      </c>
      <c r="AS243" s="1495" t="s">
        <v>487</v>
      </c>
      <c r="AT243" s="1495" t="str">
        <f t="shared" si="7"/>
        <v>1207-Assunção, Ajuda, Salvador e Santo Ildefonso</v>
      </c>
      <c r="AU243" s="1495" t="str">
        <f t="shared" si="8"/>
        <v>120712</v>
      </c>
    </row>
    <row r="244" spans="1:47">
      <c r="A244" s="977"/>
      <c r="B244" s="1013" t="s">
        <v>3051</v>
      </c>
      <c r="C244" s="976" t="s">
        <v>3052</v>
      </c>
      <c r="D244" s="412"/>
      <c r="E244" s="977"/>
      <c r="F244" s="992" t="s">
        <v>3854</v>
      </c>
      <c r="G244" s="992" t="s">
        <v>3854</v>
      </c>
      <c r="H244" s="992" t="s">
        <v>3341</v>
      </c>
      <c r="I244" s="992" t="s">
        <v>1937</v>
      </c>
      <c r="J244" s="993" t="s">
        <v>3053</v>
      </c>
      <c r="O244" s="977"/>
      <c r="P244" s="977"/>
      <c r="Q244" s="977"/>
      <c r="R244" s="977"/>
      <c r="S244" s="977"/>
      <c r="T244" s="977"/>
      <c r="U244" s="977"/>
      <c r="W244" s="1006"/>
      <c r="X244" s="1000"/>
      <c r="Y244" s="475"/>
      <c r="AQ244" s="1735" t="s">
        <v>6681</v>
      </c>
      <c r="AR244" s="1495" t="s">
        <v>6682</v>
      </c>
      <c r="AS244" s="1495" t="s">
        <v>1071</v>
      </c>
      <c r="AT244" s="1495" t="str">
        <f t="shared" si="7"/>
        <v>1310-Astromil</v>
      </c>
      <c r="AU244" s="1495" t="str">
        <f t="shared" si="8"/>
        <v>131002</v>
      </c>
    </row>
    <row r="245" spans="1:47">
      <c r="A245" s="977"/>
      <c r="B245" s="1013" t="s">
        <v>3054</v>
      </c>
      <c r="C245" s="976" t="s">
        <v>3055</v>
      </c>
      <c r="D245" s="412"/>
      <c r="E245" s="977"/>
      <c r="F245" s="992" t="s">
        <v>3056</v>
      </c>
      <c r="G245" s="992" t="s">
        <v>1951</v>
      </c>
      <c r="H245" s="992" t="s">
        <v>1952</v>
      </c>
      <c r="I245" s="992" t="s">
        <v>1937</v>
      </c>
      <c r="J245" s="993" t="s">
        <v>3057</v>
      </c>
      <c r="O245" s="977"/>
      <c r="P245" s="977"/>
      <c r="Q245" s="977"/>
      <c r="R245" s="977"/>
      <c r="S245" s="977"/>
      <c r="T245" s="977"/>
      <c r="U245" s="977"/>
      <c r="W245" s="1006"/>
      <c r="X245" s="1000"/>
      <c r="Y245" s="475"/>
      <c r="AQ245" s="1735" t="s">
        <v>6683</v>
      </c>
      <c r="AR245" s="1495" t="s">
        <v>6684</v>
      </c>
      <c r="AS245" s="1495" t="s">
        <v>24</v>
      </c>
      <c r="AT245" s="1495" t="str">
        <f t="shared" si="7"/>
        <v>1420-Atalaia</v>
      </c>
      <c r="AU245" s="1495" t="str">
        <f t="shared" si="8"/>
        <v>142001</v>
      </c>
    </row>
    <row r="246" spans="1:47">
      <c r="A246" s="977"/>
      <c r="B246" s="1013" t="s">
        <v>3058</v>
      </c>
      <c r="C246" s="976" t="s">
        <v>3059</v>
      </c>
      <c r="D246" s="412"/>
      <c r="E246" s="977"/>
      <c r="F246" s="992" t="s">
        <v>3060</v>
      </c>
      <c r="G246" s="992" t="s">
        <v>2022</v>
      </c>
      <c r="H246" s="992" t="s">
        <v>513</v>
      </c>
      <c r="I246" s="992" t="s">
        <v>1977</v>
      </c>
      <c r="J246" s="993" t="s">
        <v>3061</v>
      </c>
      <c r="O246" s="977"/>
      <c r="P246" s="977"/>
      <c r="Q246" s="977"/>
      <c r="R246" s="977"/>
      <c r="S246" s="977"/>
      <c r="T246" s="977"/>
      <c r="U246" s="977"/>
      <c r="W246" s="1006"/>
      <c r="X246" s="1000"/>
      <c r="Y246" s="475"/>
      <c r="AQ246" s="1735" t="s">
        <v>6685</v>
      </c>
      <c r="AR246" s="1495" t="s">
        <v>6686</v>
      </c>
      <c r="AS246" s="1495" t="s">
        <v>5366</v>
      </c>
      <c r="AT246" s="1495" t="str">
        <f t="shared" si="7"/>
        <v>1705-Atei</v>
      </c>
      <c r="AU246" s="1495" t="str">
        <f t="shared" si="8"/>
        <v>170501</v>
      </c>
    </row>
    <row r="247" spans="1:47">
      <c r="A247" s="977"/>
      <c r="B247" s="1013" t="s">
        <v>3062</v>
      </c>
      <c r="C247" s="976" t="s">
        <v>3063</v>
      </c>
      <c r="D247" s="412"/>
      <c r="E247" s="977"/>
      <c r="F247" s="992" t="s">
        <v>3064</v>
      </c>
      <c r="G247" s="992" t="s">
        <v>1946</v>
      </c>
      <c r="H247" s="992" t="s">
        <v>1947</v>
      </c>
      <c r="I247" s="992" t="s">
        <v>1947</v>
      </c>
      <c r="J247" s="993" t="s">
        <v>3065</v>
      </c>
      <c r="O247" s="977"/>
      <c r="P247" s="977"/>
      <c r="Q247" s="977"/>
      <c r="R247" s="977"/>
      <c r="S247" s="977"/>
      <c r="T247" s="977"/>
      <c r="U247" s="977"/>
      <c r="W247" s="1006"/>
      <c r="X247" s="1000"/>
      <c r="Y247" s="475"/>
      <c r="AQ247" s="1735" t="s">
        <v>6687</v>
      </c>
      <c r="AR247" s="1495" t="s">
        <v>6688</v>
      </c>
      <c r="AS247" s="1735" t="s">
        <v>61</v>
      </c>
      <c r="AT247" s="1495" t="str">
        <f t="shared" si="7"/>
        <v>0313-Atiães</v>
      </c>
      <c r="AU247" s="1495" t="str">
        <f t="shared" si="8"/>
        <v>031304</v>
      </c>
    </row>
    <row r="248" spans="1:47">
      <c r="A248" s="977"/>
      <c r="B248" s="1013" t="s">
        <v>3066</v>
      </c>
      <c r="C248" s="976" t="s">
        <v>3067</v>
      </c>
      <c r="D248" s="412"/>
      <c r="E248" s="977"/>
      <c r="F248" s="992" t="s">
        <v>3068</v>
      </c>
      <c r="G248" s="992" t="s">
        <v>3862</v>
      </c>
      <c r="H248" s="992" t="s">
        <v>2542</v>
      </c>
      <c r="I248" s="992" t="s">
        <v>1977</v>
      </c>
      <c r="J248" s="993" t="s">
        <v>3069</v>
      </c>
      <c r="O248" s="977"/>
      <c r="P248" s="977"/>
      <c r="Q248" s="977"/>
      <c r="R248" s="977"/>
      <c r="S248" s="977"/>
      <c r="T248" s="977"/>
      <c r="U248" s="977"/>
      <c r="W248" s="1006"/>
      <c r="X248" s="1000"/>
      <c r="Y248" s="475"/>
      <c r="AQ248" s="1735" t="s">
        <v>6689</v>
      </c>
      <c r="AR248" s="1495" t="s">
        <v>6690</v>
      </c>
      <c r="AS248" s="1495" t="s">
        <v>5319</v>
      </c>
      <c r="AT248" s="1495" t="str">
        <f t="shared" si="7"/>
        <v>1421-Atouguia</v>
      </c>
      <c r="AU248" s="1495" t="str">
        <f t="shared" si="8"/>
        <v>142102</v>
      </c>
    </row>
    <row r="249" spans="1:47">
      <c r="A249" s="977"/>
      <c r="B249" s="1013" t="s">
        <v>3070</v>
      </c>
      <c r="C249" s="976" t="s">
        <v>3067</v>
      </c>
      <c r="D249" s="412"/>
      <c r="E249" s="977"/>
      <c r="F249" s="992" t="s">
        <v>3071</v>
      </c>
      <c r="G249" s="992" t="s">
        <v>2536</v>
      </c>
      <c r="H249" s="992" t="s">
        <v>1983</v>
      </c>
      <c r="I249" s="992" t="s">
        <v>1977</v>
      </c>
      <c r="J249" s="993" t="s">
        <v>3072</v>
      </c>
      <c r="O249" s="977"/>
      <c r="P249" s="977"/>
      <c r="Q249" s="977"/>
      <c r="R249" s="977"/>
      <c r="S249" s="977"/>
      <c r="T249" s="977"/>
      <c r="U249" s="977"/>
      <c r="W249" s="1006"/>
      <c r="X249" s="1000"/>
      <c r="Y249" s="475"/>
      <c r="AQ249" s="1735" t="s">
        <v>6691</v>
      </c>
      <c r="AR249" s="1495" t="s">
        <v>6692</v>
      </c>
      <c r="AS249" s="1495" t="s">
        <v>1432</v>
      </c>
      <c r="AT249" s="1495" t="str">
        <f t="shared" si="7"/>
        <v>1014-Atouguia da Baleia</v>
      </c>
      <c r="AU249" s="1495" t="str">
        <f t="shared" si="8"/>
        <v>101402</v>
      </c>
    </row>
    <row r="250" spans="1:47">
      <c r="A250" s="977"/>
      <c r="B250" s="1013" t="s">
        <v>3073</v>
      </c>
      <c r="C250" s="976" t="s">
        <v>3074</v>
      </c>
      <c r="D250" s="412"/>
      <c r="E250" s="977"/>
      <c r="F250" s="992" t="s">
        <v>3075</v>
      </c>
      <c r="G250" s="992" t="s">
        <v>2536</v>
      </c>
      <c r="H250" s="992" t="s">
        <v>1928</v>
      </c>
      <c r="I250" s="992" t="s">
        <v>3856</v>
      </c>
      <c r="J250" s="993" t="s">
        <v>3076</v>
      </c>
      <c r="O250" s="977"/>
      <c r="P250" s="977"/>
      <c r="Q250" s="977"/>
      <c r="R250" s="977"/>
      <c r="S250" s="977"/>
      <c r="T250" s="977"/>
      <c r="U250" s="977"/>
      <c r="W250" s="1006"/>
      <c r="X250" s="1000"/>
      <c r="Y250" s="475"/>
      <c r="AQ250" s="1735" t="s">
        <v>6693</v>
      </c>
      <c r="AR250" s="1495" t="s">
        <v>6694</v>
      </c>
      <c r="AS250" s="1735" t="s">
        <v>500</v>
      </c>
      <c r="AT250" s="1495" t="str">
        <f t="shared" si="7"/>
        <v>0108-Avanca</v>
      </c>
      <c r="AU250" s="1495" t="str">
        <f t="shared" si="8"/>
        <v>010801</v>
      </c>
    </row>
    <row r="251" spans="1:47">
      <c r="A251" s="977"/>
      <c r="B251" s="1013" t="s">
        <v>3077</v>
      </c>
      <c r="C251" s="976" t="s">
        <v>3078</v>
      </c>
      <c r="D251" s="412"/>
      <c r="E251" s="977"/>
      <c r="F251" s="992" t="s">
        <v>3079</v>
      </c>
      <c r="G251" s="992" t="s">
        <v>1081</v>
      </c>
      <c r="H251" s="992" t="s">
        <v>5228</v>
      </c>
      <c r="I251" s="992" t="s">
        <v>5228</v>
      </c>
      <c r="J251" s="993" t="s">
        <v>3080</v>
      </c>
      <c r="O251" s="977"/>
      <c r="P251" s="977"/>
      <c r="Q251" s="977"/>
      <c r="R251" s="977"/>
      <c r="S251" s="977"/>
      <c r="T251" s="977"/>
      <c r="U251" s="977"/>
      <c r="W251" s="1006"/>
      <c r="X251" s="1000"/>
      <c r="Y251" s="475"/>
      <c r="AQ251" s="1735" t="s">
        <v>6695</v>
      </c>
      <c r="AR251" s="1495" t="s">
        <v>6696</v>
      </c>
      <c r="AS251" s="1495" t="s">
        <v>275</v>
      </c>
      <c r="AT251" s="1495" t="str">
        <f t="shared" si="7"/>
        <v>1103-Aveiras de Baixo</v>
      </c>
      <c r="AU251" s="1495" t="str">
        <f t="shared" si="8"/>
        <v>110302</v>
      </c>
    </row>
    <row r="252" spans="1:47">
      <c r="A252" s="977"/>
      <c r="B252" s="1013" t="s">
        <v>3081</v>
      </c>
      <c r="C252" s="976" t="s">
        <v>3082</v>
      </c>
      <c r="D252" s="412"/>
      <c r="E252" s="977"/>
      <c r="F252" s="992" t="s">
        <v>3083</v>
      </c>
      <c r="G252" s="992" t="s">
        <v>2649</v>
      </c>
      <c r="H252" s="992" t="s">
        <v>2650</v>
      </c>
      <c r="I252" s="992" t="s">
        <v>2650</v>
      </c>
      <c r="J252" s="993" t="s">
        <v>3084</v>
      </c>
      <c r="O252" s="977"/>
      <c r="P252" s="977"/>
      <c r="Q252" s="977"/>
      <c r="R252" s="977"/>
      <c r="S252" s="977"/>
      <c r="T252" s="977"/>
      <c r="U252" s="977"/>
      <c r="W252" s="1006"/>
      <c r="X252" s="1000"/>
      <c r="Y252" s="475"/>
      <c r="AQ252" s="1735" t="s">
        <v>6697</v>
      </c>
      <c r="AR252" s="1495" t="s">
        <v>6698</v>
      </c>
      <c r="AS252" s="1495" t="s">
        <v>275</v>
      </c>
      <c r="AT252" s="1495" t="str">
        <f t="shared" si="7"/>
        <v>1103-Aveiras de Cima</v>
      </c>
      <c r="AU252" s="1495" t="str">
        <f t="shared" si="8"/>
        <v>110303</v>
      </c>
    </row>
    <row r="253" spans="1:47">
      <c r="A253" s="977"/>
      <c r="B253" s="1013" t="s">
        <v>3085</v>
      </c>
      <c r="C253" s="976" t="s">
        <v>3086</v>
      </c>
      <c r="D253" s="412"/>
      <c r="E253" s="977"/>
      <c r="F253" s="977" t="s">
        <v>3087</v>
      </c>
      <c r="G253" s="977" t="s">
        <v>3854</v>
      </c>
      <c r="H253" s="977" t="s">
        <v>3855</v>
      </c>
      <c r="I253" s="977" t="s">
        <v>3856</v>
      </c>
      <c r="J253" s="993" t="s">
        <v>3088</v>
      </c>
      <c r="O253" s="977"/>
      <c r="P253" s="977"/>
      <c r="Q253" s="977"/>
      <c r="R253" s="977"/>
      <c r="S253" s="977"/>
      <c r="T253" s="977"/>
      <c r="U253" s="977"/>
      <c r="W253" s="1006"/>
      <c r="X253" s="1000"/>
      <c r="Y253" s="475"/>
      <c r="AQ253" s="1735" t="s">
        <v>6699</v>
      </c>
      <c r="AR253" s="1495" t="s">
        <v>6700</v>
      </c>
      <c r="AS253" s="1495" t="s">
        <v>3091</v>
      </c>
      <c r="AT253" s="1495" t="str">
        <f t="shared" si="7"/>
        <v>1817-Avelal</v>
      </c>
      <c r="AU253" s="1495" t="str">
        <f t="shared" si="8"/>
        <v>181702</v>
      </c>
    </row>
    <row r="254" spans="1:47">
      <c r="A254" s="977"/>
      <c r="B254" s="1013" t="s">
        <v>3089</v>
      </c>
      <c r="C254" s="976" t="s">
        <v>3086</v>
      </c>
      <c r="D254" s="412"/>
      <c r="E254" s="977"/>
      <c r="F254" s="992" t="s">
        <v>3090</v>
      </c>
      <c r="G254" s="992" t="s">
        <v>2536</v>
      </c>
      <c r="H254" s="992" t="s">
        <v>1928</v>
      </c>
      <c r="I254" s="992" t="s">
        <v>3856</v>
      </c>
      <c r="J254" s="993" t="s">
        <v>3091</v>
      </c>
      <c r="O254" s="977"/>
      <c r="P254" s="977"/>
      <c r="Q254" s="977"/>
      <c r="R254" s="977"/>
      <c r="S254" s="977"/>
      <c r="T254" s="977"/>
      <c r="U254" s="977"/>
      <c r="W254" s="1006"/>
      <c r="X254" s="1000"/>
      <c r="Y254" s="475"/>
      <c r="AQ254" s="1735" t="s">
        <v>6701</v>
      </c>
      <c r="AR254" s="1495" t="s">
        <v>6702</v>
      </c>
      <c r="AS254" s="1495" t="s">
        <v>2520</v>
      </c>
      <c r="AT254" s="1495" t="str">
        <f t="shared" si="7"/>
        <v>1003-Avelar</v>
      </c>
      <c r="AU254" s="1495" t="str">
        <f t="shared" si="8"/>
        <v>100303</v>
      </c>
    </row>
    <row r="255" spans="1:47">
      <c r="A255" s="977"/>
      <c r="B255" s="1013" t="s">
        <v>3092</v>
      </c>
      <c r="C255" s="976" t="s">
        <v>624</v>
      </c>
      <c r="D255" s="412"/>
      <c r="E255" s="977"/>
      <c r="F255" s="992" t="s">
        <v>625</v>
      </c>
      <c r="G255" s="992" t="s">
        <v>3869</v>
      </c>
      <c r="H255" s="992" t="s">
        <v>1010</v>
      </c>
      <c r="I255" s="992" t="s">
        <v>3856</v>
      </c>
      <c r="J255" s="993" t="s">
        <v>626</v>
      </c>
      <c r="O255" s="977"/>
      <c r="P255" s="977"/>
      <c r="Q255" s="977"/>
      <c r="R255" s="977"/>
      <c r="S255" s="977"/>
      <c r="T255" s="977"/>
      <c r="U255" s="977"/>
      <c r="W255" s="1006"/>
      <c r="X255" s="1000"/>
      <c r="Y255" s="475"/>
      <c r="AQ255" s="1735" t="s">
        <v>6703</v>
      </c>
      <c r="AR255" s="1495" t="s">
        <v>6704</v>
      </c>
      <c r="AS255" s="1735" t="s">
        <v>1047</v>
      </c>
      <c r="AT255" s="1495" t="str">
        <f t="shared" si="7"/>
        <v>0907-Avelãs da Ribeira</v>
      </c>
      <c r="AU255" s="1495" t="str">
        <f t="shared" si="8"/>
        <v>090708</v>
      </c>
    </row>
    <row r="256" spans="1:47">
      <c r="A256" s="977"/>
      <c r="B256" s="1013" t="s">
        <v>627</v>
      </c>
      <c r="C256" s="976" t="s">
        <v>624</v>
      </c>
      <c r="D256" s="412"/>
      <c r="E256" s="977"/>
      <c r="F256" s="992" t="s">
        <v>628</v>
      </c>
      <c r="G256" s="992" t="s">
        <v>1951</v>
      </c>
      <c r="H256" s="992" t="s">
        <v>1964</v>
      </c>
      <c r="I256" s="992" t="s">
        <v>1965</v>
      </c>
      <c r="J256" s="993" t="s">
        <v>629</v>
      </c>
      <c r="O256" s="977"/>
      <c r="P256" s="977"/>
      <c r="Q256" s="977"/>
      <c r="R256" s="977"/>
      <c r="S256" s="977"/>
      <c r="T256" s="977"/>
      <c r="U256" s="977"/>
      <c r="W256" s="1006"/>
      <c r="X256" s="1000"/>
      <c r="Y256" s="475"/>
      <c r="AQ256" s="1735" t="s">
        <v>6705</v>
      </c>
      <c r="AR256" s="1495" t="s">
        <v>6706</v>
      </c>
      <c r="AS256" s="1735" t="s">
        <v>3405</v>
      </c>
      <c r="AT256" s="1495" t="str">
        <f t="shared" si="7"/>
        <v>0103-Avelãs de Caminho</v>
      </c>
      <c r="AU256" s="1495" t="str">
        <f t="shared" si="8"/>
        <v>010304</v>
      </c>
    </row>
    <row r="257" spans="1:47">
      <c r="A257" s="977"/>
      <c r="B257" s="1013" t="s">
        <v>630</v>
      </c>
      <c r="C257" s="976" t="s">
        <v>631</v>
      </c>
      <c r="D257" s="412"/>
      <c r="E257" s="977"/>
      <c r="F257" s="992" t="s">
        <v>632</v>
      </c>
      <c r="G257" s="992" t="s">
        <v>2536</v>
      </c>
      <c r="H257" s="992" t="s">
        <v>1983</v>
      </c>
      <c r="I257" s="992" t="s">
        <v>1977</v>
      </c>
      <c r="J257" s="993" t="s">
        <v>633</v>
      </c>
      <c r="O257" s="977"/>
      <c r="P257" s="977"/>
      <c r="Q257" s="977"/>
      <c r="R257" s="977"/>
      <c r="S257" s="977"/>
      <c r="T257" s="977"/>
      <c r="U257" s="977"/>
      <c r="W257" s="1006"/>
      <c r="X257" s="1000"/>
      <c r="Y257" s="475"/>
      <c r="AQ257" s="1735" t="s">
        <v>6707</v>
      </c>
      <c r="AR257" s="1495" t="s">
        <v>6708</v>
      </c>
      <c r="AS257" s="1735" t="s">
        <v>3405</v>
      </c>
      <c r="AT257" s="1495" t="str">
        <f t="shared" si="7"/>
        <v>0103-Avelãs de Cima</v>
      </c>
      <c r="AU257" s="1495" t="str">
        <f t="shared" si="8"/>
        <v>010305</v>
      </c>
    </row>
    <row r="258" spans="1:47">
      <c r="A258" s="977"/>
      <c r="B258" s="1013" t="s">
        <v>2974</v>
      </c>
      <c r="C258" s="976" t="s">
        <v>631</v>
      </c>
      <c r="D258" s="412"/>
      <c r="E258" s="977"/>
      <c r="F258" s="992" t="s">
        <v>2975</v>
      </c>
      <c r="G258" s="992" t="s">
        <v>3324</v>
      </c>
      <c r="H258" s="992" t="s">
        <v>3325</v>
      </c>
      <c r="I258" s="992" t="s">
        <v>1937</v>
      </c>
      <c r="J258" s="993" t="s">
        <v>2976</v>
      </c>
      <c r="O258" s="977"/>
      <c r="P258" s="977"/>
      <c r="Q258" s="977"/>
      <c r="R258" s="977"/>
      <c r="S258" s="977"/>
      <c r="T258" s="977"/>
      <c r="U258" s="977"/>
      <c r="W258" s="1006"/>
      <c r="X258" s="1000"/>
      <c r="Y258" s="475"/>
      <c r="AQ258" s="1735" t="s">
        <v>6709</v>
      </c>
      <c r="AR258" s="1495" t="s">
        <v>6710</v>
      </c>
      <c r="AS258" s="1495" t="s">
        <v>5285</v>
      </c>
      <c r="AT258" s="1495" t="str">
        <f t="shared" si="7"/>
        <v>1305-Aveleda</v>
      </c>
      <c r="AU258" s="1495" t="str">
        <f t="shared" si="8"/>
        <v>130502</v>
      </c>
    </row>
    <row r="259" spans="1:47">
      <c r="A259" s="977"/>
      <c r="B259" s="1013" t="s">
        <v>2977</v>
      </c>
      <c r="C259" s="976" t="s">
        <v>2978</v>
      </c>
      <c r="D259" s="412"/>
      <c r="E259" s="977"/>
      <c r="F259" s="992" t="s">
        <v>2979</v>
      </c>
      <c r="G259" s="992" t="s">
        <v>2610</v>
      </c>
      <c r="H259" s="992" t="s">
        <v>5288</v>
      </c>
      <c r="I259" s="992" t="s">
        <v>3856</v>
      </c>
      <c r="J259" s="993" t="s">
        <v>2980</v>
      </c>
      <c r="O259" s="977"/>
      <c r="P259" s="977"/>
      <c r="Q259" s="977"/>
      <c r="R259" s="977"/>
      <c r="S259" s="977"/>
      <c r="T259" s="977"/>
      <c r="U259" s="977"/>
      <c r="W259" s="1006"/>
      <c r="X259" s="1000"/>
      <c r="Y259" s="475"/>
      <c r="AQ259" s="1735" t="s">
        <v>6711</v>
      </c>
      <c r="AR259" s="1495" t="s">
        <v>6710</v>
      </c>
      <c r="AS259" s="1495" t="s">
        <v>2217</v>
      </c>
      <c r="AT259" s="1495" t="str">
        <f t="shared" si="7"/>
        <v>1316-Aveleda</v>
      </c>
      <c r="AU259" s="1495" t="str">
        <f t="shared" si="8"/>
        <v>131603</v>
      </c>
    </row>
    <row r="260" spans="1:47">
      <c r="A260" s="977"/>
      <c r="B260" s="1013" t="s">
        <v>2981</v>
      </c>
      <c r="C260" s="976" t="s">
        <v>2978</v>
      </c>
      <c r="D260" s="412"/>
      <c r="E260" s="977"/>
      <c r="F260" s="992" t="s">
        <v>1719</v>
      </c>
      <c r="G260" s="992" t="s">
        <v>1951</v>
      </c>
      <c r="H260" s="992" t="s">
        <v>1964</v>
      </c>
      <c r="I260" s="992" t="s">
        <v>1965</v>
      </c>
      <c r="J260" s="993" t="s">
        <v>4217</v>
      </c>
      <c r="O260" s="977"/>
      <c r="P260" s="977"/>
      <c r="Q260" s="977"/>
      <c r="R260" s="977"/>
      <c r="S260" s="977"/>
      <c r="T260" s="977"/>
      <c r="U260" s="977"/>
      <c r="W260" s="1006"/>
      <c r="X260" s="1000"/>
      <c r="Y260" s="475"/>
      <c r="AQ260" s="1735" t="s">
        <v>6712</v>
      </c>
      <c r="AR260" s="1495" t="s">
        <v>6713</v>
      </c>
      <c r="AS260" s="1735" t="s">
        <v>5334</v>
      </c>
      <c r="AT260" s="1495" t="str">
        <f t="shared" si="7"/>
        <v>0909-Aveloso</v>
      </c>
      <c r="AU260" s="1495" t="str">
        <f t="shared" si="8"/>
        <v>090901</v>
      </c>
    </row>
    <row r="261" spans="1:47">
      <c r="A261" s="977"/>
      <c r="B261" s="1013" t="s">
        <v>1720</v>
      </c>
      <c r="C261" s="976" t="s">
        <v>1721</v>
      </c>
      <c r="D261" s="412"/>
      <c r="E261" s="977"/>
      <c r="F261" s="992" t="s">
        <v>1951</v>
      </c>
      <c r="G261" s="992" t="s">
        <v>1951</v>
      </c>
      <c r="H261" s="992" t="s">
        <v>1964</v>
      </c>
      <c r="I261" s="992" t="s">
        <v>1965</v>
      </c>
      <c r="J261" s="993" t="s">
        <v>4224</v>
      </c>
      <c r="O261" s="977"/>
      <c r="P261" s="977"/>
      <c r="Q261" s="977"/>
      <c r="R261" s="977"/>
      <c r="S261" s="977"/>
      <c r="T261" s="977"/>
      <c r="U261" s="977"/>
      <c r="W261" s="1006"/>
      <c r="X261" s="1000"/>
      <c r="Y261" s="475"/>
      <c r="AQ261" s="1735" t="s">
        <v>6714</v>
      </c>
      <c r="AR261" s="1495" t="s">
        <v>6715</v>
      </c>
      <c r="AS261" s="1495" t="s">
        <v>561</v>
      </c>
      <c r="AT261" s="1495" t="str">
        <f t="shared" si="7"/>
        <v>1106-Avenidas Novas</v>
      </c>
      <c r="AU261" s="1495" t="str">
        <f t="shared" si="8"/>
        <v>110657</v>
      </c>
    </row>
    <row r="262" spans="1:47">
      <c r="A262" s="977"/>
      <c r="B262" s="1013" t="s">
        <v>1722</v>
      </c>
      <c r="C262" s="976" t="s">
        <v>1723</v>
      </c>
      <c r="D262" s="412"/>
      <c r="E262" s="977"/>
      <c r="F262" s="992" t="s">
        <v>1724</v>
      </c>
      <c r="G262" s="992" t="s">
        <v>3862</v>
      </c>
      <c r="H262" s="992" t="s">
        <v>3863</v>
      </c>
      <c r="I262" s="992" t="s">
        <v>3856</v>
      </c>
      <c r="J262" s="993" t="s">
        <v>1725</v>
      </c>
      <c r="O262" s="977"/>
      <c r="P262" s="977"/>
      <c r="Q262" s="977"/>
      <c r="R262" s="977"/>
      <c r="S262" s="977"/>
      <c r="T262" s="977"/>
      <c r="U262" s="977"/>
      <c r="W262" s="1006"/>
      <c r="X262" s="1000"/>
      <c r="Y262" s="475"/>
      <c r="AQ262" s="1735" t="s">
        <v>6716</v>
      </c>
      <c r="AR262" s="1495" t="s">
        <v>6717</v>
      </c>
      <c r="AS262" s="1495" t="s">
        <v>3061</v>
      </c>
      <c r="AT262" s="1495" t="str">
        <f t="shared" si="7"/>
        <v>1314-Aves</v>
      </c>
      <c r="AU262" s="1495" t="str">
        <f t="shared" si="8"/>
        <v>131405</v>
      </c>
    </row>
    <row r="263" spans="1:47">
      <c r="A263" s="977"/>
      <c r="B263" s="1013" t="s">
        <v>1726</v>
      </c>
      <c r="C263" s="976" t="s">
        <v>1727</v>
      </c>
      <c r="D263" s="412"/>
      <c r="E263" s="977"/>
      <c r="F263" s="992" t="s">
        <v>1728</v>
      </c>
      <c r="G263" s="992" t="s">
        <v>1946</v>
      </c>
      <c r="H263" s="992" t="s">
        <v>1947</v>
      </c>
      <c r="I263" s="992" t="s">
        <v>1947</v>
      </c>
      <c r="J263" s="993" t="s">
        <v>1729</v>
      </c>
      <c r="O263" s="977"/>
      <c r="P263" s="977"/>
      <c r="Q263" s="977"/>
      <c r="R263" s="977"/>
      <c r="S263" s="977"/>
      <c r="T263" s="977"/>
      <c r="U263" s="977"/>
      <c r="W263" s="1006"/>
      <c r="X263" s="1000"/>
      <c r="Y263" s="475"/>
      <c r="AQ263" s="1735" t="s">
        <v>6718</v>
      </c>
      <c r="AR263" s="1495" t="s">
        <v>6719</v>
      </c>
      <c r="AS263" s="1495" t="s">
        <v>5318</v>
      </c>
      <c r="AT263" s="1495" t="str">
        <f t="shared" si="7"/>
        <v>1307-Avessadas e Rosém</v>
      </c>
      <c r="AU263" s="1495" t="str">
        <f t="shared" si="8"/>
        <v>130733</v>
      </c>
    </row>
    <row r="264" spans="1:47">
      <c r="A264" s="977"/>
      <c r="B264" s="1013" t="s">
        <v>1730</v>
      </c>
      <c r="C264" s="976" t="s">
        <v>1731</v>
      </c>
      <c r="D264" s="412"/>
      <c r="E264" s="977"/>
      <c r="F264" s="992" t="s">
        <v>1732</v>
      </c>
      <c r="G264" s="992" t="s">
        <v>1951</v>
      </c>
      <c r="H264" s="992" t="s">
        <v>1952</v>
      </c>
      <c r="I264" s="992" t="s">
        <v>1937</v>
      </c>
      <c r="J264" s="993" t="s">
        <v>4231</v>
      </c>
      <c r="O264" s="977"/>
      <c r="P264" s="977"/>
      <c r="Q264" s="977"/>
      <c r="R264" s="977"/>
      <c r="S264" s="977"/>
      <c r="T264" s="977"/>
      <c r="U264" s="977"/>
      <c r="W264" s="1006"/>
      <c r="X264" s="1000"/>
      <c r="Y264" s="475"/>
      <c r="AQ264" s="1735" t="s">
        <v>6720</v>
      </c>
      <c r="AR264" s="1495" t="s">
        <v>6721</v>
      </c>
      <c r="AS264" s="1495" t="s">
        <v>38</v>
      </c>
      <c r="AT264" s="1495" t="str">
        <f t="shared" si="7"/>
        <v>1317-Avintes</v>
      </c>
      <c r="AU264" s="1495" t="str">
        <f t="shared" si="8"/>
        <v>131702</v>
      </c>
    </row>
    <row r="265" spans="1:47">
      <c r="A265" s="977"/>
      <c r="B265" s="1013" t="s">
        <v>1733</v>
      </c>
      <c r="C265" s="976" t="s">
        <v>1731</v>
      </c>
      <c r="D265" s="412"/>
      <c r="E265" s="977"/>
      <c r="F265" s="992" t="s">
        <v>1734</v>
      </c>
      <c r="G265" s="992" t="s">
        <v>1965</v>
      </c>
      <c r="H265" s="992" t="s">
        <v>2016</v>
      </c>
      <c r="I265" s="992" t="s">
        <v>1965</v>
      </c>
      <c r="J265" s="993" t="s">
        <v>1735</v>
      </c>
      <c r="O265" s="977"/>
      <c r="P265" s="977"/>
      <c r="Q265" s="977"/>
      <c r="R265" s="977"/>
      <c r="S265" s="977"/>
      <c r="T265" s="977"/>
      <c r="U265" s="977"/>
      <c r="W265" s="1006"/>
      <c r="X265" s="1000"/>
      <c r="Y265" s="475"/>
      <c r="AQ265" s="1735" t="s">
        <v>6722</v>
      </c>
      <c r="AR265" s="1495" t="s">
        <v>272</v>
      </c>
      <c r="AS265" s="1495" t="s">
        <v>273</v>
      </c>
      <c r="AT265" s="1495" t="str">
        <f t="shared" si="7"/>
        <v>1203-Avis</v>
      </c>
      <c r="AU265" s="1495" t="str">
        <f t="shared" si="8"/>
        <v>120303</v>
      </c>
    </row>
    <row r="266" spans="1:47">
      <c r="A266" s="977"/>
      <c r="B266" s="1013" t="s">
        <v>1736</v>
      </c>
      <c r="C266" s="976" t="s">
        <v>1731</v>
      </c>
      <c r="D266" s="412"/>
      <c r="E266" s="977"/>
      <c r="F266" s="992" t="s">
        <v>1737</v>
      </c>
      <c r="G266" s="992" t="s">
        <v>1965</v>
      </c>
      <c r="H266" s="992" t="s">
        <v>1960</v>
      </c>
      <c r="I266" s="992" t="s">
        <v>3856</v>
      </c>
      <c r="J266" s="993" t="s">
        <v>1738</v>
      </c>
      <c r="O266" s="977"/>
      <c r="P266" s="977"/>
      <c r="Q266" s="977"/>
      <c r="R266" s="977"/>
      <c r="S266" s="977"/>
      <c r="T266" s="977"/>
      <c r="U266" s="977"/>
      <c r="W266" s="1006"/>
      <c r="X266" s="1000"/>
      <c r="Y266" s="475"/>
      <c r="AQ266" s="1735" t="s">
        <v>6723</v>
      </c>
      <c r="AR266" s="1495" t="s">
        <v>6724</v>
      </c>
      <c r="AS266" s="1735" t="s">
        <v>1359</v>
      </c>
      <c r="AT266" s="1495" t="str">
        <f t="shared" si="7"/>
        <v>0611-Avô</v>
      </c>
      <c r="AU266" s="1495" t="str">
        <f t="shared" si="8"/>
        <v>061103</v>
      </c>
    </row>
    <row r="267" spans="1:47">
      <c r="A267" s="977"/>
      <c r="B267" s="1013" t="s">
        <v>1739</v>
      </c>
      <c r="C267" s="976" t="s">
        <v>1731</v>
      </c>
      <c r="D267" s="412"/>
      <c r="E267" s="977"/>
      <c r="F267" s="992" t="s">
        <v>1740</v>
      </c>
      <c r="G267" s="992" t="s">
        <v>2530</v>
      </c>
      <c r="H267" s="992" t="s">
        <v>1315</v>
      </c>
      <c r="I267" s="992" t="s">
        <v>3856</v>
      </c>
      <c r="J267" s="993" t="s">
        <v>1741</v>
      </c>
      <c r="O267" s="977"/>
      <c r="P267" s="977"/>
      <c r="Q267" s="977"/>
      <c r="R267" s="977"/>
      <c r="S267" s="977"/>
      <c r="T267" s="977"/>
      <c r="U267" s="977"/>
      <c r="W267" s="1006"/>
      <c r="X267" s="1000"/>
      <c r="Y267" s="475"/>
      <c r="AQ267" s="1735" t="s">
        <v>6725</v>
      </c>
      <c r="AR267" s="1495" t="s">
        <v>6726</v>
      </c>
      <c r="AS267" s="1495" t="s">
        <v>1085</v>
      </c>
      <c r="AT267" s="1495" t="str">
        <f t="shared" ref="AT267:AT330" si="9">AS267&amp;"-"&amp;AR267</f>
        <v>1805-Avões</v>
      </c>
      <c r="AU267" s="1495" t="str">
        <f t="shared" ref="AU267:AU330" si="10">AQ267</f>
        <v>180502</v>
      </c>
    </row>
    <row r="268" spans="1:47">
      <c r="A268" s="977"/>
      <c r="B268" s="1013" t="s">
        <v>1742</v>
      </c>
      <c r="C268" s="976" t="s">
        <v>1743</v>
      </c>
      <c r="D268" s="412"/>
      <c r="E268" s="977"/>
      <c r="F268" s="992" t="s">
        <v>1744</v>
      </c>
      <c r="G268" s="992" t="s">
        <v>1999</v>
      </c>
      <c r="H268" s="992" t="s">
        <v>1936</v>
      </c>
      <c r="I268" s="992" t="s">
        <v>1937</v>
      </c>
      <c r="J268" s="993" t="s">
        <v>1745</v>
      </c>
      <c r="O268" s="977"/>
      <c r="P268" s="977"/>
      <c r="Q268" s="977"/>
      <c r="R268" s="977"/>
      <c r="S268" s="977"/>
      <c r="T268" s="977"/>
      <c r="U268" s="977"/>
      <c r="W268" s="1006"/>
      <c r="X268" s="1000"/>
      <c r="Y268" s="475"/>
      <c r="AQ268" s="1735" t="s">
        <v>6727</v>
      </c>
      <c r="AR268" s="1495" t="s">
        <v>274</v>
      </c>
      <c r="AS268" s="1495" t="s">
        <v>275</v>
      </c>
      <c r="AT268" s="1495" t="str">
        <f t="shared" si="9"/>
        <v>1103-Azambuja</v>
      </c>
      <c r="AU268" s="1495" t="str">
        <f t="shared" si="10"/>
        <v>110304</v>
      </c>
    </row>
    <row r="269" spans="1:47">
      <c r="A269" s="977"/>
      <c r="B269" s="1013" t="s">
        <v>1746</v>
      </c>
      <c r="C269" s="976" t="s">
        <v>1747</v>
      </c>
      <c r="D269" s="412"/>
      <c r="E269" s="977"/>
      <c r="F269" s="992" t="s">
        <v>1748</v>
      </c>
      <c r="G269" s="992" t="s">
        <v>2530</v>
      </c>
      <c r="H269" s="992" t="s">
        <v>2005</v>
      </c>
      <c r="I269" s="992" t="s">
        <v>3856</v>
      </c>
      <c r="J269" s="993" t="s">
        <v>1749</v>
      </c>
      <c r="O269" s="977"/>
      <c r="P269" s="977"/>
      <c r="Q269" s="977"/>
      <c r="R269" s="977"/>
      <c r="S269" s="977"/>
      <c r="T269" s="977"/>
      <c r="U269" s="977"/>
      <c r="W269" s="1006"/>
      <c r="X269" s="1000"/>
      <c r="Y269" s="475"/>
      <c r="AQ269" s="1735" t="s">
        <v>6728</v>
      </c>
      <c r="AR269" s="1735" t="s">
        <v>6729</v>
      </c>
      <c r="AS269" s="1495" t="s">
        <v>2526</v>
      </c>
      <c r="AT269" s="1495" t="str">
        <f t="shared" si="9"/>
        <v>1601-Ázere</v>
      </c>
      <c r="AU269" s="1495" t="str">
        <f t="shared" si="10"/>
        <v>160104</v>
      </c>
    </row>
    <row r="270" spans="1:47">
      <c r="A270" s="977"/>
      <c r="B270" s="1013" t="s">
        <v>3046</v>
      </c>
      <c r="C270" s="976" t="s">
        <v>1750</v>
      </c>
      <c r="D270" s="412"/>
      <c r="E270" s="977"/>
      <c r="F270" s="992" t="s">
        <v>1751</v>
      </c>
      <c r="G270" s="992" t="s">
        <v>2536</v>
      </c>
      <c r="H270" s="992" t="s">
        <v>1983</v>
      </c>
      <c r="I270" s="992" t="s">
        <v>1977</v>
      </c>
      <c r="J270" s="993" t="s">
        <v>1752</v>
      </c>
      <c r="O270" s="977"/>
      <c r="P270" s="977"/>
      <c r="Q270" s="977"/>
      <c r="R270" s="977"/>
      <c r="S270" s="977"/>
      <c r="T270" s="977"/>
      <c r="U270" s="977"/>
      <c r="W270" s="1006"/>
      <c r="X270" s="1000"/>
      <c r="Y270" s="475"/>
      <c r="AQ270" s="1735" t="s">
        <v>6730</v>
      </c>
      <c r="AR270" s="1495" t="s">
        <v>6731</v>
      </c>
      <c r="AS270" s="1495" t="s">
        <v>1456</v>
      </c>
      <c r="AT270" s="1495" t="str">
        <f t="shared" si="9"/>
        <v>1606-Azias</v>
      </c>
      <c r="AU270" s="1495" t="str">
        <f t="shared" si="10"/>
        <v>160601</v>
      </c>
    </row>
    <row r="271" spans="1:47">
      <c r="A271" s="977"/>
      <c r="B271" s="1013" t="s">
        <v>1753</v>
      </c>
      <c r="C271" s="976" t="s">
        <v>1750</v>
      </c>
      <c r="D271" s="412"/>
      <c r="E271" s="977"/>
      <c r="F271" s="992" t="s">
        <v>1754</v>
      </c>
      <c r="G271" s="992" t="s">
        <v>2536</v>
      </c>
      <c r="H271" s="992" t="s">
        <v>1983</v>
      </c>
      <c r="I271" s="992" t="s">
        <v>1977</v>
      </c>
      <c r="J271" s="993" t="s">
        <v>1755</v>
      </c>
      <c r="O271" s="977"/>
      <c r="P271" s="977"/>
      <c r="Q271" s="977"/>
      <c r="R271" s="977"/>
      <c r="S271" s="977"/>
      <c r="T271" s="977"/>
      <c r="U271" s="977"/>
      <c r="W271" s="1006"/>
      <c r="X271" s="1000"/>
      <c r="Y271" s="475"/>
      <c r="AQ271" s="1735" t="s">
        <v>6732</v>
      </c>
      <c r="AR271" s="1495" t="s">
        <v>6733</v>
      </c>
      <c r="AS271" s="1495" t="s">
        <v>1035</v>
      </c>
      <c r="AT271" s="1495" t="str">
        <f t="shared" si="9"/>
        <v>1412-Azinhaga</v>
      </c>
      <c r="AU271" s="1495" t="str">
        <f t="shared" si="10"/>
        <v>141201</v>
      </c>
    </row>
    <row r="272" spans="1:47">
      <c r="A272" s="977"/>
      <c r="B272" s="1013" t="s">
        <v>1756</v>
      </c>
      <c r="C272" s="976" t="s">
        <v>1757</v>
      </c>
      <c r="D272" s="412"/>
      <c r="E272" s="977"/>
      <c r="F272" s="992" t="s">
        <v>1758</v>
      </c>
      <c r="G272" s="992" t="s">
        <v>1946</v>
      </c>
      <c r="H272" s="992" t="s">
        <v>1947</v>
      </c>
      <c r="I272" s="992" t="s">
        <v>1947</v>
      </c>
      <c r="J272" s="993" t="s">
        <v>1759</v>
      </c>
      <c r="O272" s="977"/>
      <c r="P272" s="977"/>
      <c r="Q272" s="977"/>
      <c r="R272" s="977"/>
      <c r="S272" s="977"/>
      <c r="T272" s="977"/>
      <c r="U272" s="977"/>
      <c r="W272" s="1006"/>
      <c r="X272" s="1000"/>
      <c r="Y272" s="475"/>
      <c r="AQ272" s="1735" t="s">
        <v>6734</v>
      </c>
      <c r="AR272" s="1495" t="s">
        <v>6735</v>
      </c>
      <c r="AS272" s="1735" t="s">
        <v>4097</v>
      </c>
      <c r="AT272" s="1495" t="str">
        <f t="shared" si="9"/>
        <v>0804-Azinhal</v>
      </c>
      <c r="AU272" s="1495" t="str">
        <f t="shared" si="10"/>
        <v>080401</v>
      </c>
    </row>
    <row r="273" spans="1:47">
      <c r="A273" s="977"/>
      <c r="B273" s="1013" t="s">
        <v>1760</v>
      </c>
      <c r="C273" s="976" t="s">
        <v>1757</v>
      </c>
      <c r="D273" s="412"/>
      <c r="E273" s="977"/>
      <c r="F273" s="992" t="s">
        <v>1761</v>
      </c>
      <c r="G273" s="992" t="s">
        <v>3398</v>
      </c>
      <c r="H273" s="992" t="s">
        <v>3399</v>
      </c>
      <c r="I273" s="992" t="s">
        <v>1977</v>
      </c>
      <c r="J273" s="993" t="s">
        <v>1762</v>
      </c>
      <c r="O273" s="977"/>
      <c r="P273" s="977"/>
      <c r="Q273" s="977"/>
      <c r="R273" s="977"/>
      <c r="S273" s="977"/>
      <c r="T273" s="977"/>
      <c r="U273" s="977"/>
      <c r="W273" s="1006"/>
      <c r="X273" s="1000"/>
      <c r="Y273" s="475"/>
      <c r="AQ273" s="1735" t="s">
        <v>6736</v>
      </c>
      <c r="AR273" s="1495" t="s">
        <v>6737</v>
      </c>
      <c r="AS273" s="1495" t="s">
        <v>1045</v>
      </c>
      <c r="AT273" s="1495" t="str">
        <f t="shared" si="9"/>
        <v>1505-Azinheira dos Barros e São Mamede do Sádão</v>
      </c>
      <c r="AU273" s="1495" t="str">
        <f t="shared" si="10"/>
        <v>150501</v>
      </c>
    </row>
    <row r="274" spans="1:47">
      <c r="A274" s="977"/>
      <c r="B274" s="1013" t="s">
        <v>1763</v>
      </c>
      <c r="C274" s="976" t="s">
        <v>1764</v>
      </c>
      <c r="D274" s="412"/>
      <c r="E274" s="977"/>
      <c r="F274" s="992" t="s">
        <v>1765</v>
      </c>
      <c r="G274" s="992" t="s">
        <v>3854</v>
      </c>
      <c r="H274" s="992" t="s">
        <v>3855</v>
      </c>
      <c r="I274" s="992" t="s">
        <v>3856</v>
      </c>
      <c r="J274" s="993" t="s">
        <v>1766</v>
      </c>
      <c r="O274" s="977"/>
      <c r="P274" s="977"/>
      <c r="Q274" s="977"/>
      <c r="R274" s="977"/>
      <c r="S274" s="977"/>
      <c r="T274" s="977"/>
      <c r="U274" s="977"/>
      <c r="W274" s="1006"/>
      <c r="X274" s="1000"/>
      <c r="Y274" s="475"/>
      <c r="AQ274" s="1735" t="s">
        <v>6738</v>
      </c>
      <c r="AR274" s="1495" t="s">
        <v>6739</v>
      </c>
      <c r="AS274" s="1735" t="s">
        <v>5347</v>
      </c>
      <c r="AT274" s="1495" t="str">
        <f t="shared" si="9"/>
        <v>0408-Azinhoso</v>
      </c>
      <c r="AU274" s="1495" t="str">
        <f t="shared" si="10"/>
        <v>040801</v>
      </c>
    </row>
    <row r="275" spans="1:47">
      <c r="A275" s="977"/>
      <c r="B275" s="1013" t="s">
        <v>1767</v>
      </c>
      <c r="C275" s="976" t="s">
        <v>1764</v>
      </c>
      <c r="D275" s="412"/>
      <c r="E275" s="977"/>
      <c r="F275" s="992" t="s">
        <v>1768</v>
      </c>
      <c r="G275" s="992" t="s">
        <v>2536</v>
      </c>
      <c r="H275" s="992" t="s">
        <v>1928</v>
      </c>
      <c r="I275" s="992" t="s">
        <v>3856</v>
      </c>
      <c r="J275" s="993" t="s">
        <v>1769</v>
      </c>
      <c r="O275" s="977"/>
      <c r="P275" s="977"/>
      <c r="Q275" s="977"/>
      <c r="R275" s="977"/>
      <c r="S275" s="977"/>
      <c r="T275" s="977"/>
      <c r="U275" s="977"/>
      <c r="W275" s="1006"/>
      <c r="X275" s="1000"/>
      <c r="Y275" s="475"/>
      <c r="AQ275" s="1735" t="s">
        <v>6740</v>
      </c>
      <c r="AR275" s="1495" t="s">
        <v>6741</v>
      </c>
      <c r="AS275" s="1495" t="s">
        <v>2217</v>
      </c>
      <c r="AT275" s="1495" t="str">
        <f t="shared" si="9"/>
        <v>1316-Azurara</v>
      </c>
      <c r="AU275" s="1495" t="str">
        <f t="shared" si="10"/>
        <v>131604</v>
      </c>
    </row>
    <row r="276" spans="1:47">
      <c r="A276" s="977"/>
      <c r="B276" s="1013" t="s">
        <v>1770</v>
      </c>
      <c r="C276" s="976" t="s">
        <v>1771</v>
      </c>
      <c r="D276" s="412"/>
      <c r="E276" s="977"/>
      <c r="F276" s="992" t="s">
        <v>1772</v>
      </c>
      <c r="G276" s="992" t="s">
        <v>1975</v>
      </c>
      <c r="H276" s="992" t="s">
        <v>1983</v>
      </c>
      <c r="I276" s="992" t="s">
        <v>1977</v>
      </c>
      <c r="J276" s="993" t="s">
        <v>1773</v>
      </c>
      <c r="O276" s="977"/>
      <c r="P276" s="977"/>
      <c r="Q276" s="977"/>
      <c r="R276" s="977"/>
      <c r="S276" s="977"/>
      <c r="T276" s="977"/>
      <c r="U276" s="977"/>
      <c r="W276" s="1006"/>
      <c r="X276" s="1000"/>
      <c r="Y276" s="475"/>
      <c r="AQ276" s="1735" t="s">
        <v>6742</v>
      </c>
      <c r="AR276" s="1495" t="s">
        <v>6743</v>
      </c>
      <c r="AS276" s="1735" t="s">
        <v>1051</v>
      </c>
      <c r="AT276" s="1495" t="str">
        <f t="shared" si="9"/>
        <v>0308-Azurém</v>
      </c>
      <c r="AU276" s="1495" t="str">
        <f t="shared" si="10"/>
        <v>030804</v>
      </c>
    </row>
    <row r="277" spans="1:47">
      <c r="A277" s="977"/>
      <c r="B277" s="1013" t="s">
        <v>1774</v>
      </c>
      <c r="C277" s="976" t="s">
        <v>1771</v>
      </c>
      <c r="D277" s="412"/>
      <c r="E277" s="977"/>
      <c r="F277" s="992" t="s">
        <v>1775</v>
      </c>
      <c r="G277" s="992" t="s">
        <v>3854</v>
      </c>
      <c r="H277" s="992" t="s">
        <v>3855</v>
      </c>
      <c r="I277" s="992" t="s">
        <v>3856</v>
      </c>
      <c r="J277" s="993" t="s">
        <v>1776</v>
      </c>
      <c r="O277" s="977"/>
      <c r="P277" s="977"/>
      <c r="Q277" s="977"/>
      <c r="R277" s="977"/>
      <c r="S277" s="977"/>
      <c r="T277" s="977"/>
      <c r="U277" s="977"/>
      <c r="W277" s="1006"/>
      <c r="X277" s="1000"/>
      <c r="Y277" s="475"/>
      <c r="AQ277" s="1735" t="s">
        <v>6744</v>
      </c>
      <c r="AR277" s="1495" t="s">
        <v>6745</v>
      </c>
      <c r="AS277" s="1735" t="s">
        <v>2633</v>
      </c>
      <c r="AT277" s="1495" t="str">
        <f t="shared" si="9"/>
        <v>0402-Babe</v>
      </c>
      <c r="AU277" s="1495" t="str">
        <f t="shared" si="10"/>
        <v>040203</v>
      </c>
    </row>
    <row r="278" spans="1:47">
      <c r="A278" s="977"/>
      <c r="B278" s="1013" t="s">
        <v>1777</v>
      </c>
      <c r="C278" s="976" t="s">
        <v>1778</v>
      </c>
      <c r="D278" s="412"/>
      <c r="E278" s="977"/>
      <c r="F278" s="992" t="s">
        <v>1779</v>
      </c>
      <c r="G278" s="992" t="s">
        <v>1965</v>
      </c>
      <c r="H278" s="992" t="s">
        <v>1960</v>
      </c>
      <c r="I278" s="992" t="s">
        <v>3856</v>
      </c>
      <c r="J278" s="993" t="s">
        <v>1780</v>
      </c>
      <c r="O278" s="977"/>
      <c r="P278" s="977"/>
      <c r="Q278" s="977"/>
      <c r="R278" s="977"/>
      <c r="S278" s="977"/>
      <c r="T278" s="977"/>
      <c r="U278" s="977"/>
      <c r="W278" s="1006"/>
      <c r="X278" s="1000"/>
      <c r="Y278" s="475"/>
      <c r="AQ278" s="1735" t="s">
        <v>6746</v>
      </c>
      <c r="AR278" s="1495" t="s">
        <v>6747</v>
      </c>
      <c r="AS278" s="1735" t="s">
        <v>2633</v>
      </c>
      <c r="AT278" s="1495" t="str">
        <f t="shared" si="9"/>
        <v>0402-Baçal</v>
      </c>
      <c r="AU278" s="1495" t="str">
        <f t="shared" si="10"/>
        <v>040204</v>
      </c>
    </row>
    <row r="279" spans="1:47">
      <c r="A279" s="977"/>
      <c r="B279" s="1013" t="s">
        <v>1781</v>
      </c>
      <c r="C279" s="976" t="s">
        <v>1778</v>
      </c>
      <c r="D279" s="412"/>
      <c r="E279" s="977"/>
      <c r="F279" s="992" t="s">
        <v>1782</v>
      </c>
      <c r="G279" s="992" t="s">
        <v>3869</v>
      </c>
      <c r="H279" s="992" t="s">
        <v>3336</v>
      </c>
      <c r="I279" s="992" t="s">
        <v>3856</v>
      </c>
      <c r="J279" s="993" t="s">
        <v>1783</v>
      </c>
      <c r="O279" s="977"/>
      <c r="P279" s="977"/>
      <c r="Q279" s="977"/>
      <c r="R279" s="977"/>
      <c r="S279" s="977"/>
      <c r="T279" s="977"/>
      <c r="U279" s="977"/>
      <c r="W279" s="1006"/>
      <c r="X279" s="1000"/>
      <c r="Y279" s="475"/>
      <c r="AQ279" s="1735" t="s">
        <v>6748</v>
      </c>
      <c r="AR279" s="1495" t="s">
        <v>6749</v>
      </c>
      <c r="AS279" s="1495" t="s">
        <v>1038</v>
      </c>
      <c r="AT279" s="1495" t="str">
        <f t="shared" si="9"/>
        <v>1304-Baguim do Monte (Rio Tinto)</v>
      </c>
      <c r="AU279" s="1495" t="str">
        <f t="shared" si="10"/>
        <v>130412</v>
      </c>
    </row>
    <row r="280" spans="1:47">
      <c r="A280" s="977"/>
      <c r="B280" s="1013" t="s">
        <v>1784</v>
      </c>
      <c r="C280" s="976" t="s">
        <v>1785</v>
      </c>
      <c r="D280" s="412"/>
      <c r="E280" s="977"/>
      <c r="F280" s="992" t="s">
        <v>1786</v>
      </c>
      <c r="G280" s="992" t="s">
        <v>2022</v>
      </c>
      <c r="H280" s="992" t="s">
        <v>513</v>
      </c>
      <c r="I280" s="992" t="s">
        <v>1977</v>
      </c>
      <c r="J280" s="993" t="s">
        <v>1787</v>
      </c>
      <c r="O280" s="977"/>
      <c r="P280" s="977"/>
      <c r="Q280" s="977"/>
      <c r="R280" s="977"/>
      <c r="S280" s="977"/>
      <c r="T280" s="977"/>
      <c r="U280" s="977"/>
      <c r="W280" s="1006"/>
      <c r="X280" s="1000"/>
      <c r="Y280" s="475"/>
      <c r="AQ280" s="1735" t="s">
        <v>6750</v>
      </c>
      <c r="AR280" s="1495" t="s">
        <v>6751</v>
      </c>
      <c r="AS280" s="1735" t="s">
        <v>30</v>
      </c>
      <c r="AT280" s="1495" t="str">
        <f t="shared" si="9"/>
        <v>0312-Bairro</v>
      </c>
      <c r="AU280" s="1495" t="str">
        <f t="shared" si="10"/>
        <v>031204</v>
      </c>
    </row>
    <row r="281" spans="1:47">
      <c r="A281" s="977"/>
      <c r="B281" s="1013" t="s">
        <v>1788</v>
      </c>
      <c r="C281" s="976" t="s">
        <v>1785</v>
      </c>
      <c r="D281" s="412"/>
      <c r="E281" s="977"/>
      <c r="F281" s="992" t="s">
        <v>1789</v>
      </c>
      <c r="G281" s="992" t="s">
        <v>3862</v>
      </c>
      <c r="H281" s="992" t="s">
        <v>3863</v>
      </c>
      <c r="I281" s="992" t="s">
        <v>3856</v>
      </c>
      <c r="J281" s="993" t="s">
        <v>1790</v>
      </c>
      <c r="O281" s="977"/>
      <c r="P281" s="977"/>
      <c r="Q281" s="977"/>
      <c r="R281" s="977"/>
      <c r="S281" s="977"/>
      <c r="T281" s="977"/>
      <c r="U281" s="977"/>
      <c r="W281" s="1006"/>
      <c r="X281" s="1000"/>
      <c r="Y281" s="475"/>
      <c r="AQ281" s="1735" t="s">
        <v>6752</v>
      </c>
      <c r="AR281" s="1495" t="s">
        <v>6753</v>
      </c>
      <c r="AS281" s="1495" t="s">
        <v>1088</v>
      </c>
      <c r="AT281" s="1495" t="str">
        <f t="shared" si="9"/>
        <v>1009-Bajouca</v>
      </c>
      <c r="AU281" s="1495" t="str">
        <f t="shared" si="10"/>
        <v>100925</v>
      </c>
    </row>
    <row r="282" spans="1:47">
      <c r="A282" s="977"/>
      <c r="B282" s="1013" t="s">
        <v>1791</v>
      </c>
      <c r="C282" s="976" t="s">
        <v>1792</v>
      </c>
      <c r="D282" s="412"/>
      <c r="E282" s="977"/>
      <c r="F282" s="992" t="s">
        <v>1793</v>
      </c>
      <c r="G282" s="992" t="s">
        <v>3862</v>
      </c>
      <c r="H282" s="992" t="s">
        <v>2542</v>
      </c>
      <c r="I282" s="992" t="s">
        <v>1977</v>
      </c>
      <c r="J282" s="993" t="s">
        <v>1856</v>
      </c>
      <c r="O282" s="977"/>
      <c r="P282" s="977"/>
      <c r="Q282" s="977"/>
      <c r="R282" s="977"/>
      <c r="S282" s="977"/>
      <c r="T282" s="977"/>
      <c r="U282" s="977"/>
      <c r="W282" s="1006"/>
      <c r="X282" s="1000"/>
      <c r="Y282" s="475"/>
      <c r="AQ282" s="1735" t="s">
        <v>6754</v>
      </c>
      <c r="AR282" s="1495" t="s">
        <v>6755</v>
      </c>
      <c r="AS282" s="1735" t="s">
        <v>1762</v>
      </c>
      <c r="AT282" s="1495" t="str">
        <f t="shared" si="9"/>
        <v>0310-Balança</v>
      </c>
      <c r="AU282" s="1495" t="str">
        <f t="shared" si="10"/>
        <v>031001</v>
      </c>
    </row>
    <row r="283" spans="1:47">
      <c r="A283" s="977"/>
      <c r="B283" s="1013" t="s">
        <v>1857</v>
      </c>
      <c r="C283" s="976" t="s">
        <v>1792</v>
      </c>
      <c r="D283" s="412"/>
      <c r="E283" s="977"/>
      <c r="F283" s="992" t="s">
        <v>1858</v>
      </c>
      <c r="G283" s="992" t="s">
        <v>2524</v>
      </c>
      <c r="H283" s="992" t="s">
        <v>2525</v>
      </c>
      <c r="I283" s="992" t="s">
        <v>1977</v>
      </c>
      <c r="J283" s="993" t="s">
        <v>2176</v>
      </c>
      <c r="O283" s="977"/>
      <c r="P283" s="977"/>
      <c r="Q283" s="977"/>
      <c r="R283" s="977"/>
      <c r="S283" s="977"/>
      <c r="T283" s="977"/>
      <c r="U283" s="977"/>
      <c r="W283" s="1006"/>
      <c r="X283" s="1000"/>
      <c r="Y283" s="475"/>
      <c r="AQ283" s="1735" t="s">
        <v>6756</v>
      </c>
      <c r="AR283" s="1495" t="s">
        <v>6757</v>
      </c>
      <c r="AS283" s="1495" t="s">
        <v>1496</v>
      </c>
      <c r="AT283" s="1495" t="str">
        <f t="shared" si="9"/>
        <v>1313-Balazar</v>
      </c>
      <c r="AU283" s="1495" t="str">
        <f t="shared" si="10"/>
        <v>131305</v>
      </c>
    </row>
    <row r="284" spans="1:47">
      <c r="A284" s="977"/>
      <c r="B284" s="1013" t="s">
        <v>2177</v>
      </c>
      <c r="C284" s="976" t="s">
        <v>2178</v>
      </c>
      <c r="D284" s="412"/>
      <c r="E284" s="977"/>
      <c r="F284" s="992" t="s">
        <v>2179</v>
      </c>
      <c r="G284" s="992" t="s">
        <v>2022</v>
      </c>
      <c r="H284" s="992" t="s">
        <v>493</v>
      </c>
      <c r="I284" s="992" t="s">
        <v>1977</v>
      </c>
      <c r="J284" s="993" t="s">
        <v>2180</v>
      </c>
      <c r="O284" s="977"/>
      <c r="P284" s="977"/>
      <c r="Q284" s="977"/>
      <c r="R284" s="977"/>
      <c r="S284" s="977"/>
      <c r="T284" s="977"/>
      <c r="U284" s="977"/>
      <c r="W284" s="1006"/>
      <c r="X284" s="1000"/>
      <c r="Y284" s="475"/>
      <c r="AQ284" s="1735" t="s">
        <v>6758</v>
      </c>
      <c r="AR284" s="1495" t="s">
        <v>6759</v>
      </c>
      <c r="AS284" s="1495" t="s">
        <v>5351</v>
      </c>
      <c r="AT284" s="1495" t="str">
        <f t="shared" si="9"/>
        <v>1807-Baldos</v>
      </c>
      <c r="AU284" s="1495" t="str">
        <f t="shared" si="10"/>
        <v>180705</v>
      </c>
    </row>
    <row r="285" spans="1:47">
      <c r="A285" s="977"/>
      <c r="B285" s="1013" t="s">
        <v>2181</v>
      </c>
      <c r="C285" s="976" t="s">
        <v>2182</v>
      </c>
      <c r="D285" s="412"/>
      <c r="E285" s="977"/>
      <c r="F285" s="992" t="s">
        <v>2183</v>
      </c>
      <c r="G285" s="992" t="s">
        <v>1982</v>
      </c>
      <c r="H285" s="992" t="s">
        <v>1976</v>
      </c>
      <c r="I285" s="992" t="s">
        <v>1977</v>
      </c>
      <c r="J285" s="993" t="s">
        <v>1756</v>
      </c>
      <c r="O285" s="977"/>
      <c r="P285" s="977"/>
      <c r="Q285" s="977"/>
      <c r="R285" s="977"/>
      <c r="S285" s="977"/>
      <c r="T285" s="977"/>
      <c r="U285" s="977"/>
      <c r="W285" s="1006"/>
      <c r="X285" s="1000"/>
      <c r="Y285" s="475"/>
      <c r="AQ285" s="1735" t="s">
        <v>6760</v>
      </c>
      <c r="AR285" s="1495" t="s">
        <v>6761</v>
      </c>
      <c r="AS285" s="1735" t="s">
        <v>2606</v>
      </c>
      <c r="AT285" s="1495" t="str">
        <f t="shared" si="9"/>
        <v>0205-Baleizão</v>
      </c>
      <c r="AU285" s="1495" t="str">
        <f t="shared" si="10"/>
        <v>020502</v>
      </c>
    </row>
    <row r="286" spans="1:47">
      <c r="A286" s="977"/>
      <c r="B286" s="1013" t="s">
        <v>2184</v>
      </c>
      <c r="C286" s="976" t="s">
        <v>2182</v>
      </c>
      <c r="D286" s="412"/>
      <c r="E286" s="977"/>
      <c r="F286" s="977" t="s">
        <v>2185</v>
      </c>
      <c r="G286" s="977" t="s">
        <v>1300</v>
      </c>
      <c r="H286" s="977" t="s">
        <v>5228</v>
      </c>
      <c r="I286" s="977" t="s">
        <v>5228</v>
      </c>
      <c r="J286" s="993" t="s">
        <v>2186</v>
      </c>
      <c r="O286" s="977"/>
      <c r="P286" s="977"/>
      <c r="Q286" s="977"/>
      <c r="R286" s="977"/>
      <c r="S286" s="977"/>
      <c r="T286" s="977"/>
      <c r="U286" s="977"/>
      <c r="W286" s="1006"/>
      <c r="X286" s="1000"/>
      <c r="Y286" s="475"/>
      <c r="AQ286" s="1735" t="s">
        <v>6762</v>
      </c>
      <c r="AR286" s="1495" t="s">
        <v>6763</v>
      </c>
      <c r="AS286" s="1495" t="s">
        <v>1071</v>
      </c>
      <c r="AT286" s="1495" t="str">
        <f t="shared" si="9"/>
        <v>1310-Baltar</v>
      </c>
      <c r="AU286" s="1495" t="str">
        <f t="shared" si="10"/>
        <v>131003</v>
      </c>
    </row>
    <row r="287" spans="1:47">
      <c r="A287" s="977"/>
      <c r="B287" s="1013" t="s">
        <v>2187</v>
      </c>
      <c r="C287" s="976" t="s">
        <v>2188</v>
      </c>
      <c r="D287" s="412"/>
      <c r="E287" s="977"/>
      <c r="F287" s="1017" t="s">
        <v>2189</v>
      </c>
      <c r="G287" s="1017" t="s">
        <v>1935</v>
      </c>
      <c r="H287" s="1017" t="s">
        <v>1936</v>
      </c>
      <c r="I287" s="1017" t="s">
        <v>1937</v>
      </c>
      <c r="J287" s="993" t="s">
        <v>2190</v>
      </c>
      <c r="O287" s="977"/>
      <c r="P287" s="977"/>
      <c r="Q287" s="977"/>
      <c r="R287" s="977"/>
      <c r="S287" s="977"/>
      <c r="T287" s="977"/>
      <c r="U287" s="977"/>
      <c r="W287" s="1006"/>
      <c r="X287" s="1000"/>
      <c r="Y287" s="475"/>
      <c r="AQ287" s="1735" t="s">
        <v>6764</v>
      </c>
      <c r="AR287" s="1495" t="s">
        <v>6765</v>
      </c>
      <c r="AS287" s="1735" t="s">
        <v>279</v>
      </c>
      <c r="AT287" s="1495" t="str">
        <f t="shared" si="9"/>
        <v>0302-Balugães</v>
      </c>
      <c r="AU287" s="1495" t="str">
        <f t="shared" si="10"/>
        <v>030212</v>
      </c>
    </row>
    <row r="288" spans="1:47">
      <c r="A288" s="977"/>
      <c r="B288" s="1013" t="s">
        <v>2191</v>
      </c>
      <c r="C288" s="976" t="s">
        <v>2188</v>
      </c>
      <c r="D288" s="412"/>
      <c r="E288" s="977"/>
      <c r="F288" s="977" t="s">
        <v>2192</v>
      </c>
      <c r="G288" s="977" t="s">
        <v>1935</v>
      </c>
      <c r="H288" s="977" t="s">
        <v>1936</v>
      </c>
      <c r="I288" s="977" t="s">
        <v>1937</v>
      </c>
      <c r="J288" s="993" t="s">
        <v>2193</v>
      </c>
      <c r="O288" s="977"/>
      <c r="P288" s="977"/>
      <c r="Q288" s="977"/>
      <c r="R288" s="977"/>
      <c r="S288" s="977"/>
      <c r="T288" s="977"/>
      <c r="U288" s="977"/>
      <c r="W288" s="1006"/>
      <c r="X288" s="1000"/>
      <c r="Y288" s="475"/>
      <c r="AQ288" s="1735" t="s">
        <v>6766</v>
      </c>
      <c r="AR288" s="1495" t="s">
        <v>6767</v>
      </c>
      <c r="AS288" s="1495" t="s">
        <v>5300</v>
      </c>
      <c r="AT288" s="1495" t="str">
        <f t="shared" si="9"/>
        <v>4602-Bandeiras</v>
      </c>
      <c r="AU288" s="1495" t="str">
        <f t="shared" si="10"/>
        <v>460201</v>
      </c>
    </row>
    <row r="289" spans="1:47">
      <c r="A289" s="977"/>
      <c r="B289" s="1013" t="s">
        <v>2194</v>
      </c>
      <c r="C289" s="976" t="s">
        <v>2195</v>
      </c>
      <c r="D289" s="412"/>
      <c r="E289" s="977"/>
      <c r="F289" s="977" t="s">
        <v>2524</v>
      </c>
      <c r="G289" s="977" t="s">
        <v>2524</v>
      </c>
      <c r="H289" s="977" t="s">
        <v>2525</v>
      </c>
      <c r="I289" s="977" t="s">
        <v>1977</v>
      </c>
      <c r="J289" s="993" t="s">
        <v>2196</v>
      </c>
      <c r="O289" s="977"/>
      <c r="P289" s="977"/>
      <c r="Q289" s="977"/>
      <c r="R289" s="977"/>
      <c r="S289" s="977"/>
      <c r="T289" s="977"/>
      <c r="U289" s="977"/>
      <c r="W289" s="1006"/>
      <c r="X289" s="1000"/>
      <c r="Y289" s="475"/>
      <c r="AQ289" s="1735" t="s">
        <v>6768</v>
      </c>
      <c r="AR289" s="1495" t="s">
        <v>6769</v>
      </c>
      <c r="AS289" s="1495" t="s">
        <v>5318</v>
      </c>
      <c r="AT289" s="1495" t="str">
        <f t="shared" si="9"/>
        <v>1307-Banho e Carvalhosa</v>
      </c>
      <c r="AU289" s="1495" t="str">
        <f t="shared" si="10"/>
        <v>130704</v>
      </c>
    </row>
    <row r="290" spans="1:47">
      <c r="A290" s="977"/>
      <c r="B290" s="1013" t="s">
        <v>2197</v>
      </c>
      <c r="C290" s="976" t="s">
        <v>2195</v>
      </c>
      <c r="D290" s="412"/>
      <c r="E290" s="977"/>
      <c r="F290" s="977" t="s">
        <v>2198</v>
      </c>
      <c r="G290" s="977" t="s">
        <v>3324</v>
      </c>
      <c r="H290" s="977" t="s">
        <v>3325</v>
      </c>
      <c r="I290" s="977" t="s">
        <v>1937</v>
      </c>
      <c r="J290" s="993" t="s">
        <v>2199</v>
      </c>
      <c r="O290" s="977"/>
      <c r="P290" s="977"/>
      <c r="Q290" s="977"/>
      <c r="R290" s="977"/>
      <c r="S290" s="977"/>
      <c r="T290" s="977"/>
      <c r="U290" s="977"/>
      <c r="W290" s="1006"/>
      <c r="X290" s="1000"/>
      <c r="Y290" s="475"/>
      <c r="AQ290" s="1735" t="s">
        <v>6770</v>
      </c>
      <c r="AR290" s="1495" t="s">
        <v>6771</v>
      </c>
      <c r="AS290" s="1735" t="s">
        <v>4105</v>
      </c>
      <c r="AT290" s="1495" t="str">
        <f t="shared" si="9"/>
        <v>0903-Baraçal</v>
      </c>
      <c r="AU290" s="1495" t="str">
        <f t="shared" si="10"/>
        <v>090302</v>
      </c>
    </row>
    <row r="291" spans="1:47">
      <c r="A291" s="977"/>
      <c r="B291" s="1013" t="s">
        <v>2200</v>
      </c>
      <c r="C291" s="976" t="s">
        <v>2201</v>
      </c>
      <c r="D291" s="412"/>
      <c r="E291" s="977"/>
      <c r="F291" s="977" t="s">
        <v>2202</v>
      </c>
      <c r="G291" s="977" t="s">
        <v>3398</v>
      </c>
      <c r="H291" s="977" t="s">
        <v>513</v>
      </c>
      <c r="I291" s="977" t="s">
        <v>1977</v>
      </c>
      <c r="J291" s="993" t="s">
        <v>2203</v>
      </c>
      <c r="O291" s="977"/>
      <c r="P291" s="977"/>
      <c r="Q291" s="977"/>
      <c r="R291" s="977"/>
      <c r="S291" s="977"/>
      <c r="T291" s="977"/>
      <c r="U291" s="977"/>
      <c r="W291" s="1006"/>
      <c r="X291" s="1000"/>
      <c r="Y291" s="475"/>
      <c r="AQ291" s="1735" t="s">
        <v>6772</v>
      </c>
      <c r="AR291" s="1495" t="s">
        <v>6771</v>
      </c>
      <c r="AS291" s="1735" t="s">
        <v>1633</v>
      </c>
      <c r="AT291" s="1495" t="str">
        <f t="shared" si="9"/>
        <v>0911-Baraçal</v>
      </c>
      <c r="AU291" s="1495" t="str">
        <f t="shared" si="10"/>
        <v>091109</v>
      </c>
    </row>
    <row r="292" spans="1:47">
      <c r="A292" s="977"/>
      <c r="B292" s="1013" t="s">
        <v>2204</v>
      </c>
      <c r="C292" s="976" t="s">
        <v>2201</v>
      </c>
      <c r="D292" s="412"/>
      <c r="E292" s="977"/>
      <c r="F292" s="977" t="s">
        <v>2205</v>
      </c>
      <c r="G292" s="977" t="s">
        <v>5227</v>
      </c>
      <c r="H292" s="977" t="s">
        <v>5228</v>
      </c>
      <c r="I292" s="977" t="s">
        <v>5228</v>
      </c>
      <c r="J292" s="993" t="s">
        <v>2206</v>
      </c>
      <c r="O292" s="977"/>
      <c r="P292" s="977"/>
      <c r="Q292" s="977"/>
      <c r="R292" s="977"/>
      <c r="S292" s="977"/>
      <c r="T292" s="977"/>
      <c r="U292" s="977"/>
      <c r="W292" s="1006"/>
      <c r="X292" s="1000"/>
      <c r="Y292" s="475"/>
      <c r="AQ292" s="1735" t="s">
        <v>6773</v>
      </c>
      <c r="AR292" s="1495" t="s">
        <v>6774</v>
      </c>
      <c r="AS292" s="1735" t="s">
        <v>2213</v>
      </c>
      <c r="AT292" s="1495" t="str">
        <f t="shared" si="9"/>
        <v>0815-Barão de São Miguel</v>
      </c>
      <c r="AU292" s="1495" t="str">
        <f t="shared" si="10"/>
        <v>081501</v>
      </c>
    </row>
    <row r="293" spans="1:47">
      <c r="A293" s="977"/>
      <c r="B293" s="1013" t="s">
        <v>2207</v>
      </c>
      <c r="C293" s="976" t="s">
        <v>2208</v>
      </c>
      <c r="D293" s="412"/>
      <c r="E293" s="977"/>
      <c r="F293" s="977" t="s">
        <v>2209</v>
      </c>
      <c r="G293" s="977" t="s">
        <v>2610</v>
      </c>
      <c r="H293" s="977" t="s">
        <v>5288</v>
      </c>
      <c r="I293" s="977" t="s">
        <v>3856</v>
      </c>
      <c r="J293" s="993" t="s">
        <v>2210</v>
      </c>
      <c r="O293" s="977"/>
      <c r="P293" s="977"/>
      <c r="Q293" s="977"/>
      <c r="R293" s="977"/>
      <c r="S293" s="977"/>
      <c r="T293" s="977"/>
      <c r="U293" s="977"/>
      <c r="W293" s="1006"/>
      <c r="X293" s="1000"/>
      <c r="Y293" s="475"/>
      <c r="AQ293" s="1735" t="s">
        <v>6775</v>
      </c>
      <c r="AR293" s="1495" t="s">
        <v>6776</v>
      </c>
      <c r="AS293" s="1495" t="s">
        <v>5358</v>
      </c>
      <c r="AT293" s="1495" t="str">
        <f t="shared" si="9"/>
        <v>1604-Barbeita</v>
      </c>
      <c r="AU293" s="1495" t="str">
        <f t="shared" si="10"/>
        <v>160404</v>
      </c>
    </row>
    <row r="294" spans="1:47">
      <c r="A294" s="977"/>
      <c r="B294" s="1013" t="s">
        <v>2211</v>
      </c>
      <c r="C294" s="976" t="s">
        <v>2208</v>
      </c>
      <c r="D294" s="412"/>
      <c r="E294" s="977"/>
      <c r="F294" s="977" t="s">
        <v>2212</v>
      </c>
      <c r="G294" s="977" t="s">
        <v>1946</v>
      </c>
      <c r="H294" s="977" t="s">
        <v>1947</v>
      </c>
      <c r="I294" s="977" t="s">
        <v>1947</v>
      </c>
      <c r="J294" s="993" t="s">
        <v>2213</v>
      </c>
      <c r="O294" s="977"/>
      <c r="P294" s="977"/>
      <c r="Q294" s="977"/>
      <c r="R294" s="977"/>
      <c r="S294" s="977"/>
      <c r="T294" s="977"/>
      <c r="U294" s="977"/>
      <c r="W294" s="1006"/>
      <c r="X294" s="1000"/>
      <c r="Y294" s="475"/>
      <c r="AQ294" s="1735" t="s">
        <v>6777</v>
      </c>
      <c r="AR294" s="1495" t="s">
        <v>6778</v>
      </c>
      <c r="AS294" s="1495" t="s">
        <v>1033</v>
      </c>
      <c r="AT294" s="1495" t="str">
        <f t="shared" si="9"/>
        <v>1110-Barcarena</v>
      </c>
      <c r="AU294" s="1495" t="str">
        <f t="shared" si="10"/>
        <v>111002</v>
      </c>
    </row>
    <row r="295" spans="1:47">
      <c r="A295" s="977"/>
      <c r="B295" s="1013" t="s">
        <v>2214</v>
      </c>
      <c r="C295" s="976" t="s">
        <v>2215</v>
      </c>
      <c r="D295" s="412"/>
      <c r="E295" s="977"/>
      <c r="F295" s="977" t="s">
        <v>2216</v>
      </c>
      <c r="G295" s="977" t="s">
        <v>2022</v>
      </c>
      <c r="H295" s="977" t="s">
        <v>493</v>
      </c>
      <c r="I295" s="977" t="s">
        <v>1977</v>
      </c>
      <c r="J295" s="993" t="s">
        <v>2217</v>
      </c>
      <c r="O295" s="977"/>
      <c r="P295" s="977"/>
      <c r="Q295" s="977"/>
      <c r="R295" s="977"/>
      <c r="S295" s="977"/>
      <c r="T295" s="977"/>
      <c r="U295" s="977"/>
      <c r="W295" s="1006"/>
      <c r="X295" s="1000"/>
      <c r="Y295" s="475"/>
      <c r="AQ295" s="1735" t="s">
        <v>6779</v>
      </c>
      <c r="AR295" s="1495" t="s">
        <v>6780</v>
      </c>
      <c r="AS295" s="1735" t="s">
        <v>279</v>
      </c>
      <c r="AT295" s="1495" t="str">
        <f t="shared" si="9"/>
        <v>0302-Barcelinhos</v>
      </c>
      <c r="AU295" s="1495" t="str">
        <f t="shared" si="10"/>
        <v>030213</v>
      </c>
    </row>
    <row r="296" spans="1:47">
      <c r="A296" s="977"/>
      <c r="B296" s="1013" t="s">
        <v>2218</v>
      </c>
      <c r="C296" s="976" t="s">
        <v>2215</v>
      </c>
      <c r="D296" s="412"/>
      <c r="E296" s="977"/>
      <c r="F296" s="977" t="s">
        <v>2219</v>
      </c>
      <c r="G296" s="977" t="s">
        <v>7</v>
      </c>
      <c r="H296" s="977" t="s">
        <v>5228</v>
      </c>
      <c r="I296" s="977" t="s">
        <v>5228</v>
      </c>
      <c r="J296" s="993" t="s">
        <v>8</v>
      </c>
      <c r="O296" s="977"/>
      <c r="P296" s="977"/>
      <c r="Q296" s="977"/>
      <c r="R296" s="977"/>
      <c r="S296" s="977"/>
      <c r="T296" s="977"/>
      <c r="U296" s="977"/>
      <c r="W296" s="1006"/>
      <c r="X296" s="1000"/>
      <c r="Y296" s="475"/>
      <c r="AQ296" s="1735" t="s">
        <v>6781</v>
      </c>
      <c r="AR296" s="1495" t="s">
        <v>6782</v>
      </c>
      <c r="AS296" s="1735" t="s">
        <v>1051</v>
      </c>
      <c r="AT296" s="1495" t="str">
        <f t="shared" si="9"/>
        <v>0308-Barco</v>
      </c>
      <c r="AU296" s="1495" t="str">
        <f t="shared" si="10"/>
        <v>030806</v>
      </c>
    </row>
    <row r="297" spans="1:47">
      <c r="A297" s="977"/>
      <c r="B297" s="1013" t="s">
        <v>9</v>
      </c>
      <c r="C297" s="976" t="s">
        <v>10</v>
      </c>
      <c r="D297" s="412"/>
      <c r="E297" s="977"/>
      <c r="F297" s="977" t="s">
        <v>11</v>
      </c>
      <c r="G297" s="977" t="s">
        <v>1975</v>
      </c>
      <c r="H297" s="977" t="s">
        <v>1983</v>
      </c>
      <c r="I297" s="977" t="s">
        <v>1977</v>
      </c>
      <c r="J297" s="993" t="s">
        <v>12</v>
      </c>
      <c r="O297" s="977"/>
      <c r="P297" s="977"/>
      <c r="Q297" s="977"/>
      <c r="R297" s="977"/>
      <c r="S297" s="977"/>
      <c r="T297" s="977"/>
      <c r="U297" s="977"/>
      <c r="W297" s="1006"/>
      <c r="X297" s="1000"/>
      <c r="Y297" s="475"/>
      <c r="AQ297" s="1735" t="s">
        <v>6783</v>
      </c>
      <c r="AR297" s="1495" t="s">
        <v>6784</v>
      </c>
      <c r="AS297" s="1735" t="s">
        <v>2613</v>
      </c>
      <c r="AT297" s="1495" t="str">
        <f t="shared" si="9"/>
        <v>0111-Barcouço</v>
      </c>
      <c r="AU297" s="1495" t="str">
        <f t="shared" si="10"/>
        <v>011102</v>
      </c>
    </row>
    <row r="298" spans="1:47">
      <c r="A298" s="977"/>
      <c r="B298" s="1013" t="s">
        <v>13</v>
      </c>
      <c r="C298" s="976" t="s">
        <v>14</v>
      </c>
      <c r="D298" s="412"/>
      <c r="E298" s="977"/>
      <c r="F298" s="977" t="s">
        <v>15</v>
      </c>
      <c r="G298" s="977" t="s">
        <v>1965</v>
      </c>
      <c r="H298" s="977" t="s">
        <v>2016</v>
      </c>
      <c r="I298" s="977" t="s">
        <v>1965</v>
      </c>
      <c r="J298" s="993" t="s">
        <v>16</v>
      </c>
      <c r="O298" s="977"/>
      <c r="P298" s="977"/>
      <c r="Q298" s="977"/>
      <c r="R298" s="977"/>
      <c r="S298" s="977"/>
      <c r="T298" s="977"/>
      <c r="U298" s="977"/>
      <c r="W298" s="1006"/>
      <c r="X298" s="1000"/>
      <c r="Y298" s="475"/>
      <c r="AQ298" s="1735" t="s">
        <v>6785</v>
      </c>
      <c r="AR298" s="1495" t="s">
        <v>6786</v>
      </c>
      <c r="AS298" s="1735" t="s">
        <v>279</v>
      </c>
      <c r="AT298" s="1495" t="str">
        <f t="shared" si="9"/>
        <v>0302-Barqueiros</v>
      </c>
      <c r="AU298" s="1495" t="str">
        <f t="shared" si="10"/>
        <v>030215</v>
      </c>
    </row>
    <row r="299" spans="1:47">
      <c r="A299" s="977"/>
      <c r="B299" s="1013" t="s">
        <v>17</v>
      </c>
      <c r="C299" s="976" t="s">
        <v>18</v>
      </c>
      <c r="D299" s="412"/>
      <c r="E299" s="977"/>
      <c r="F299" s="977" t="s">
        <v>19</v>
      </c>
      <c r="G299" s="977" t="s">
        <v>1069</v>
      </c>
      <c r="H299" s="977" t="s">
        <v>5228</v>
      </c>
      <c r="I299" s="977" t="s">
        <v>5228</v>
      </c>
      <c r="J299" s="993" t="s">
        <v>20</v>
      </c>
      <c r="O299" s="977"/>
      <c r="P299" s="977"/>
      <c r="Q299" s="977"/>
      <c r="R299" s="977"/>
      <c r="S299" s="977"/>
      <c r="T299" s="977"/>
      <c r="U299" s="977"/>
      <c r="W299" s="1006"/>
      <c r="X299" s="1000"/>
      <c r="Y299" s="475"/>
      <c r="AQ299" s="1735" t="s">
        <v>6787</v>
      </c>
      <c r="AR299" s="1495" t="s">
        <v>6786</v>
      </c>
      <c r="AS299" s="1495" t="s">
        <v>2823</v>
      </c>
      <c r="AT299" s="1495" t="str">
        <f t="shared" si="9"/>
        <v>1704-Barqueiros</v>
      </c>
      <c r="AU299" s="1495" t="str">
        <f t="shared" si="10"/>
        <v>170401</v>
      </c>
    </row>
    <row r="300" spans="1:47">
      <c r="A300" s="977"/>
      <c r="B300" s="1013" t="s">
        <v>21</v>
      </c>
      <c r="C300" s="976" t="s">
        <v>22</v>
      </c>
      <c r="D300" s="412"/>
      <c r="E300" s="977"/>
      <c r="F300" s="977" t="s">
        <v>23</v>
      </c>
      <c r="G300" s="977" t="s">
        <v>3854</v>
      </c>
      <c r="H300" s="977" t="s">
        <v>3855</v>
      </c>
      <c r="I300" s="977" t="s">
        <v>3856</v>
      </c>
      <c r="J300" s="993" t="s">
        <v>24</v>
      </c>
      <c r="O300" s="977"/>
      <c r="P300" s="977"/>
      <c r="Q300" s="977"/>
      <c r="R300" s="977"/>
      <c r="S300" s="977"/>
      <c r="T300" s="977"/>
      <c r="U300" s="977"/>
      <c r="W300" s="1006"/>
      <c r="X300" s="1000"/>
      <c r="Y300" s="475"/>
      <c r="AQ300" s="1735" t="s">
        <v>6788</v>
      </c>
      <c r="AR300" s="1495" t="s">
        <v>280</v>
      </c>
      <c r="AS300" s="1735" t="s">
        <v>281</v>
      </c>
      <c r="AT300" s="1495" t="str">
        <f t="shared" si="9"/>
        <v>0204-Barrancos</v>
      </c>
      <c r="AU300" s="1495" t="str">
        <f t="shared" si="10"/>
        <v>020401</v>
      </c>
    </row>
    <row r="301" spans="1:47">
      <c r="A301" s="977"/>
      <c r="B301" s="1013" t="s">
        <v>25</v>
      </c>
      <c r="C301" s="976" t="s">
        <v>22</v>
      </c>
      <c r="D301" s="412"/>
      <c r="E301" s="977"/>
      <c r="F301" s="977" t="s">
        <v>26</v>
      </c>
      <c r="G301" s="977" t="s">
        <v>2524</v>
      </c>
      <c r="H301" s="977" t="s">
        <v>2525</v>
      </c>
      <c r="I301" s="977" t="s">
        <v>1977</v>
      </c>
      <c r="J301" s="993" t="s">
        <v>27</v>
      </c>
      <c r="O301" s="977"/>
      <c r="P301" s="977"/>
      <c r="Q301" s="977"/>
      <c r="R301" s="977"/>
      <c r="S301" s="977"/>
      <c r="T301" s="977"/>
      <c r="U301" s="977"/>
      <c r="W301" s="1006"/>
      <c r="X301" s="1000"/>
      <c r="Y301" s="475"/>
      <c r="AQ301" s="1735" t="s">
        <v>6789</v>
      </c>
      <c r="AR301" s="1495" t="s">
        <v>6790</v>
      </c>
      <c r="AS301" s="1735" t="s">
        <v>5334</v>
      </c>
      <c r="AT301" s="1495" t="str">
        <f t="shared" si="9"/>
        <v>0909-Barreira</v>
      </c>
      <c r="AU301" s="1495" t="str">
        <f t="shared" si="10"/>
        <v>090902</v>
      </c>
    </row>
    <row r="302" spans="1:47">
      <c r="A302" s="977"/>
      <c r="B302" s="1013" t="s">
        <v>28</v>
      </c>
      <c r="C302" s="976" t="s">
        <v>22</v>
      </c>
      <c r="D302" s="412"/>
      <c r="E302" s="977"/>
      <c r="F302" s="977" t="s">
        <v>29</v>
      </c>
      <c r="G302" s="977" t="s">
        <v>3398</v>
      </c>
      <c r="H302" s="977" t="s">
        <v>513</v>
      </c>
      <c r="I302" s="977" t="s">
        <v>1977</v>
      </c>
      <c r="J302" s="993" t="s">
        <v>30</v>
      </c>
      <c r="O302" s="977"/>
      <c r="P302" s="977"/>
      <c r="Q302" s="977"/>
      <c r="R302" s="977"/>
      <c r="S302" s="977"/>
      <c r="T302" s="977"/>
      <c r="U302" s="977"/>
      <c r="W302" s="1006"/>
      <c r="X302" s="1000"/>
      <c r="Y302" s="475"/>
      <c r="AQ302" s="1735" t="s">
        <v>6791</v>
      </c>
      <c r="AR302" s="1495" t="s">
        <v>6792</v>
      </c>
      <c r="AS302" s="1735" t="s">
        <v>3400</v>
      </c>
      <c r="AT302" s="1495" t="str">
        <f t="shared" si="9"/>
        <v>0301-Barreiros</v>
      </c>
      <c r="AU302" s="1495" t="str">
        <f t="shared" si="10"/>
        <v>030102</v>
      </c>
    </row>
    <row r="303" spans="1:47">
      <c r="A303" s="977"/>
      <c r="B303" s="1013" t="s">
        <v>31</v>
      </c>
      <c r="C303" s="976" t="s">
        <v>32</v>
      </c>
      <c r="D303" s="412"/>
      <c r="E303" s="977"/>
      <c r="F303" s="977" t="s">
        <v>33</v>
      </c>
      <c r="G303" s="977" t="s">
        <v>3869</v>
      </c>
      <c r="H303" s="977" t="s">
        <v>1983</v>
      </c>
      <c r="I303" s="977" t="s">
        <v>1977</v>
      </c>
      <c r="J303" s="993" t="s">
        <v>34</v>
      </c>
      <c r="O303" s="977"/>
      <c r="P303" s="977"/>
      <c r="Q303" s="977"/>
      <c r="R303" s="977"/>
      <c r="S303" s="977"/>
      <c r="T303" s="977"/>
      <c r="U303" s="977"/>
      <c r="W303" s="1006"/>
      <c r="X303" s="1000"/>
      <c r="Y303" s="475"/>
      <c r="AQ303" s="1735" t="s">
        <v>6793</v>
      </c>
      <c r="AR303" s="1495" t="s">
        <v>6794</v>
      </c>
      <c r="AS303" s="1495" t="s">
        <v>1961</v>
      </c>
      <c r="AT303" s="1495" t="str">
        <f t="shared" si="9"/>
        <v>1001-Bárrio</v>
      </c>
      <c r="AU303" s="1495" t="str">
        <f t="shared" si="10"/>
        <v>100104</v>
      </c>
    </row>
    <row r="304" spans="1:47">
      <c r="A304" s="977"/>
      <c r="B304" s="1013" t="s">
        <v>35</v>
      </c>
      <c r="C304" s="976" t="s">
        <v>36</v>
      </c>
      <c r="D304" s="412"/>
      <c r="E304" s="977"/>
      <c r="F304" s="977" t="s">
        <v>37</v>
      </c>
      <c r="G304" s="977" t="s">
        <v>2022</v>
      </c>
      <c r="H304" s="977" t="s">
        <v>493</v>
      </c>
      <c r="I304" s="977" t="s">
        <v>1977</v>
      </c>
      <c r="J304" s="993" t="s">
        <v>38</v>
      </c>
      <c r="O304" s="977"/>
      <c r="P304" s="977"/>
      <c r="Q304" s="977"/>
      <c r="R304" s="977"/>
      <c r="S304" s="977"/>
      <c r="T304" s="977"/>
      <c r="U304" s="977"/>
      <c r="W304" s="1006"/>
      <c r="X304" s="1000"/>
      <c r="Y304" s="475"/>
      <c r="AQ304" s="1735" t="s">
        <v>6795</v>
      </c>
      <c r="AR304" s="1495" t="s">
        <v>6796</v>
      </c>
      <c r="AS304" s="1495" t="s">
        <v>1459</v>
      </c>
      <c r="AT304" s="1495" t="str">
        <f t="shared" si="9"/>
        <v>1607-Bárrio e Cepões</v>
      </c>
      <c r="AU304" s="1495" t="str">
        <f t="shared" si="10"/>
        <v>160755</v>
      </c>
    </row>
    <row r="305" spans="1:47">
      <c r="A305" s="977"/>
      <c r="B305" s="1013" t="s">
        <v>39</v>
      </c>
      <c r="C305" s="976" t="s">
        <v>36</v>
      </c>
      <c r="D305" s="412"/>
      <c r="E305" s="977"/>
      <c r="F305" s="977" t="s">
        <v>40</v>
      </c>
      <c r="G305" s="977" t="s">
        <v>2536</v>
      </c>
      <c r="H305" s="977" t="s">
        <v>1928</v>
      </c>
      <c r="I305" s="977" t="s">
        <v>3856</v>
      </c>
      <c r="J305" s="993" t="s">
        <v>41</v>
      </c>
      <c r="O305" s="977"/>
      <c r="P305" s="977"/>
      <c r="Q305" s="977"/>
      <c r="R305" s="977"/>
      <c r="S305" s="977"/>
      <c r="T305" s="977"/>
      <c r="U305" s="977"/>
      <c r="W305" s="1006"/>
      <c r="X305" s="1000"/>
      <c r="Y305" s="475"/>
      <c r="AQ305" s="1735" t="s">
        <v>6797</v>
      </c>
      <c r="AR305" s="1495" t="s">
        <v>6798</v>
      </c>
      <c r="AS305" s="1495" t="s">
        <v>1611</v>
      </c>
      <c r="AT305" s="1495" t="str">
        <f t="shared" si="9"/>
        <v>1813-Barrô</v>
      </c>
      <c r="AU305" s="1495" t="str">
        <f t="shared" si="10"/>
        <v>181302</v>
      </c>
    </row>
    <row r="306" spans="1:47">
      <c r="A306" s="977"/>
      <c r="B306" s="1013" t="s">
        <v>42</v>
      </c>
      <c r="C306" s="976" t="s">
        <v>43</v>
      </c>
      <c r="D306" s="412"/>
      <c r="E306" s="977"/>
      <c r="F306" s="977" t="s">
        <v>44</v>
      </c>
      <c r="G306" s="977" t="s">
        <v>2530</v>
      </c>
      <c r="H306" s="977" t="s">
        <v>2005</v>
      </c>
      <c r="I306" s="977" t="s">
        <v>3856</v>
      </c>
      <c r="J306" s="993" t="s">
        <v>45</v>
      </c>
      <c r="O306" s="977"/>
      <c r="P306" s="977"/>
      <c r="Q306" s="977"/>
      <c r="R306" s="977"/>
      <c r="S306" s="977"/>
      <c r="T306" s="977"/>
      <c r="U306" s="977"/>
      <c r="W306" s="1006"/>
      <c r="X306" s="1000"/>
      <c r="Y306" s="475"/>
      <c r="AQ306" s="1735" t="s">
        <v>6799</v>
      </c>
      <c r="AR306" s="1495" t="s">
        <v>6800</v>
      </c>
      <c r="AS306" s="1735" t="s">
        <v>1024</v>
      </c>
      <c r="AT306" s="1495" t="str">
        <f t="shared" si="9"/>
        <v>0504-Barroca</v>
      </c>
      <c r="AU306" s="1495" t="str">
        <f t="shared" si="10"/>
        <v>050408</v>
      </c>
    </row>
    <row r="307" spans="1:47">
      <c r="A307" s="977"/>
      <c r="B307" s="1013" t="s">
        <v>46</v>
      </c>
      <c r="C307" s="976" t="s">
        <v>47</v>
      </c>
      <c r="D307" s="412"/>
      <c r="E307" s="977"/>
      <c r="F307" s="977" t="s">
        <v>48</v>
      </c>
      <c r="G307" s="977" t="s">
        <v>1982</v>
      </c>
      <c r="H307" s="977" t="s">
        <v>1976</v>
      </c>
      <c r="I307" s="977" t="s">
        <v>1977</v>
      </c>
      <c r="J307" s="993" t="s">
        <v>1763</v>
      </c>
      <c r="O307" s="977"/>
      <c r="P307" s="977"/>
      <c r="Q307" s="977"/>
      <c r="R307" s="977"/>
      <c r="S307" s="977"/>
      <c r="T307" s="977"/>
      <c r="U307" s="977"/>
      <c r="W307" s="1006"/>
      <c r="X307" s="1000"/>
      <c r="Y307" s="475"/>
      <c r="AQ307" s="1735" t="s">
        <v>6801</v>
      </c>
      <c r="AR307" s="1495" t="s">
        <v>6802</v>
      </c>
      <c r="AS307" s="1495" t="s">
        <v>5358</v>
      </c>
      <c r="AT307" s="1495" t="str">
        <f t="shared" si="9"/>
        <v>1604-Barroças e Taias</v>
      </c>
      <c r="AU307" s="1495" t="str">
        <f t="shared" si="10"/>
        <v>160405</v>
      </c>
    </row>
    <row r="308" spans="1:47">
      <c r="A308" s="977"/>
      <c r="B308" s="1013" t="s">
        <v>49</v>
      </c>
      <c r="C308" s="976" t="s">
        <v>50</v>
      </c>
      <c r="D308" s="412"/>
      <c r="E308" s="977"/>
      <c r="F308" s="977" t="s">
        <v>1982</v>
      </c>
      <c r="G308" s="977" t="s">
        <v>1982</v>
      </c>
      <c r="H308" s="977" t="s">
        <v>1983</v>
      </c>
      <c r="I308" s="977" t="s">
        <v>1977</v>
      </c>
      <c r="J308" s="993" t="s">
        <v>1770</v>
      </c>
      <c r="O308" s="977"/>
      <c r="P308" s="977"/>
      <c r="Q308" s="977"/>
      <c r="R308" s="977"/>
      <c r="S308" s="977"/>
      <c r="T308" s="977"/>
      <c r="U308" s="977"/>
      <c r="W308" s="1006"/>
      <c r="X308" s="1000"/>
      <c r="Y308" s="475"/>
      <c r="AQ308" s="1735" t="s">
        <v>6803</v>
      </c>
      <c r="AR308" s="1495" t="s">
        <v>6804</v>
      </c>
      <c r="AS308" s="1495" t="s">
        <v>2616</v>
      </c>
      <c r="AT308" s="1495" t="str">
        <f t="shared" si="9"/>
        <v>1405-Barrosa</v>
      </c>
      <c r="AU308" s="1495" t="str">
        <f t="shared" si="10"/>
        <v>140504</v>
      </c>
    </row>
    <row r="309" spans="1:47">
      <c r="A309" s="977"/>
      <c r="B309" s="1013" t="s">
        <v>51</v>
      </c>
      <c r="C309" s="976" t="s">
        <v>52</v>
      </c>
      <c r="D309" s="412"/>
      <c r="E309" s="977"/>
      <c r="F309" s="977" t="s">
        <v>53</v>
      </c>
      <c r="G309" s="977" t="s">
        <v>1946</v>
      </c>
      <c r="H309" s="977" t="s">
        <v>1947</v>
      </c>
      <c r="I309" s="977" t="s">
        <v>1947</v>
      </c>
      <c r="J309" s="993" t="s">
        <v>54</v>
      </c>
      <c r="O309" s="977"/>
      <c r="P309" s="977"/>
      <c r="Q309" s="977"/>
      <c r="R309" s="977"/>
      <c r="S309" s="977"/>
      <c r="T309" s="977"/>
      <c r="U309" s="977"/>
      <c r="W309" s="1006"/>
      <c r="X309" s="1000"/>
      <c r="Y309" s="475"/>
      <c r="AQ309" s="1735" t="s">
        <v>6805</v>
      </c>
      <c r="AR309" s="1495" t="s">
        <v>6806</v>
      </c>
      <c r="AS309" s="1735" t="s">
        <v>2637</v>
      </c>
      <c r="AT309" s="1495" t="str">
        <f t="shared" si="9"/>
        <v>0304-Basto</v>
      </c>
      <c r="AU309" s="1495" t="str">
        <f t="shared" si="10"/>
        <v>030404</v>
      </c>
    </row>
    <row r="310" spans="1:47">
      <c r="A310" s="977"/>
      <c r="B310" s="1013" t="s">
        <v>55</v>
      </c>
      <c r="C310" s="976" t="s">
        <v>52</v>
      </c>
      <c r="D310" s="412"/>
      <c r="E310" s="977"/>
      <c r="F310" s="977" t="s">
        <v>56</v>
      </c>
      <c r="G310" s="977" t="s">
        <v>2610</v>
      </c>
      <c r="H310" s="977" t="s">
        <v>1337</v>
      </c>
      <c r="I310" s="977" t="s">
        <v>3856</v>
      </c>
      <c r="J310" s="993" t="s">
        <v>57</v>
      </c>
      <c r="O310" s="977"/>
      <c r="P310" s="977"/>
      <c r="Q310" s="977"/>
      <c r="R310" s="977"/>
      <c r="S310" s="977"/>
      <c r="T310" s="977"/>
      <c r="U310" s="977"/>
      <c r="W310" s="1006"/>
      <c r="X310" s="1000"/>
      <c r="Y310" s="475"/>
      <c r="AQ310" s="1735" t="s">
        <v>6807</v>
      </c>
      <c r="AR310" s="1495" t="s">
        <v>6808</v>
      </c>
      <c r="AS310" s="1735" t="s">
        <v>4108</v>
      </c>
      <c r="AT310" s="1495" t="str">
        <f t="shared" si="9"/>
        <v>0305-Basto (São Clemente)</v>
      </c>
      <c r="AU310" s="1495" t="str">
        <f t="shared" si="10"/>
        <v>030520</v>
      </c>
    </row>
    <row r="311" spans="1:47">
      <c r="A311" s="977"/>
      <c r="B311" s="1013" t="s">
        <v>58</v>
      </c>
      <c r="C311" s="976" t="s">
        <v>59</v>
      </c>
      <c r="D311" s="412"/>
      <c r="E311" s="977"/>
      <c r="F311" s="977" t="s">
        <v>60</v>
      </c>
      <c r="G311" s="977" t="s">
        <v>3398</v>
      </c>
      <c r="H311" s="977" t="s">
        <v>3399</v>
      </c>
      <c r="I311" s="977" t="s">
        <v>1977</v>
      </c>
      <c r="J311" s="993" t="s">
        <v>61</v>
      </c>
      <c r="O311" s="977"/>
      <c r="P311" s="977"/>
      <c r="Q311" s="977"/>
      <c r="R311" s="977"/>
      <c r="S311" s="977"/>
      <c r="T311" s="977"/>
      <c r="U311" s="977"/>
      <c r="W311" s="1006"/>
      <c r="X311" s="1000"/>
      <c r="Y311" s="475"/>
      <c r="AQ311" s="1735" t="s">
        <v>6809</v>
      </c>
      <c r="AR311" s="1495" t="s">
        <v>2602</v>
      </c>
      <c r="AS311" s="1495" t="s">
        <v>2604</v>
      </c>
      <c r="AT311" s="1495" t="str">
        <f t="shared" si="9"/>
        <v>1004-Batalha</v>
      </c>
      <c r="AU311" s="1495" t="str">
        <f t="shared" si="10"/>
        <v>100401</v>
      </c>
    </row>
    <row r="312" spans="1:47">
      <c r="A312" s="977"/>
      <c r="B312" s="1013" t="s">
        <v>62</v>
      </c>
      <c r="C312" s="976" t="s">
        <v>63</v>
      </c>
      <c r="D312" s="412"/>
      <c r="E312" s="977"/>
      <c r="F312" s="977" t="s">
        <v>64</v>
      </c>
      <c r="G312" s="977" t="s">
        <v>1935</v>
      </c>
      <c r="H312" s="977" t="s">
        <v>1936</v>
      </c>
      <c r="I312" s="977" t="s">
        <v>1937</v>
      </c>
      <c r="J312" s="993" t="s">
        <v>65</v>
      </c>
      <c r="O312" s="977"/>
      <c r="P312" s="977"/>
      <c r="Q312" s="977"/>
      <c r="R312" s="977"/>
      <c r="S312" s="977"/>
      <c r="T312" s="977"/>
      <c r="U312" s="977"/>
      <c r="W312" s="1006"/>
      <c r="X312" s="1000"/>
      <c r="Y312" s="475"/>
      <c r="AQ312" s="1735" t="s">
        <v>6810</v>
      </c>
      <c r="AR312" s="1495" t="s">
        <v>6811</v>
      </c>
      <c r="AS312" s="1495" t="s">
        <v>561</v>
      </c>
      <c r="AT312" s="1495" t="str">
        <f t="shared" si="9"/>
        <v>1106-Beato</v>
      </c>
      <c r="AU312" s="1495" t="str">
        <f t="shared" si="10"/>
        <v>110607</v>
      </c>
    </row>
    <row r="313" spans="1:47">
      <c r="A313" s="977"/>
      <c r="B313" s="1013" t="s">
        <v>66</v>
      </c>
      <c r="C313" s="976" t="s">
        <v>67</v>
      </c>
      <c r="D313" s="412"/>
      <c r="E313" s="977"/>
      <c r="F313" s="977" t="s">
        <v>68</v>
      </c>
      <c r="G313" s="977" t="s">
        <v>1975</v>
      </c>
      <c r="H313" s="977" t="s">
        <v>1976</v>
      </c>
      <c r="I313" s="977" t="s">
        <v>1977</v>
      </c>
      <c r="J313" s="993" t="s">
        <v>69</v>
      </c>
      <c r="O313" s="977"/>
      <c r="P313" s="977"/>
      <c r="Q313" s="977"/>
      <c r="R313" s="977"/>
      <c r="S313" s="977"/>
      <c r="T313" s="977"/>
      <c r="U313" s="977"/>
      <c r="W313" s="1006"/>
      <c r="X313" s="1000"/>
      <c r="Y313" s="475"/>
      <c r="AQ313" s="1735" t="s">
        <v>6812</v>
      </c>
      <c r="AR313" s="1495" t="s">
        <v>6813</v>
      </c>
      <c r="AS313" s="1495" t="s">
        <v>2628</v>
      </c>
      <c r="AT313" s="1495" t="str">
        <f t="shared" si="9"/>
        <v>1702-Beça</v>
      </c>
      <c r="AU313" s="1495" t="str">
        <f t="shared" si="10"/>
        <v>170203</v>
      </c>
    </row>
    <row r="314" spans="1:47">
      <c r="A314" s="977"/>
      <c r="B314" s="1013" t="s">
        <v>70</v>
      </c>
      <c r="C314" s="976" t="s">
        <v>71</v>
      </c>
      <c r="D314" s="412"/>
      <c r="E314" s="977"/>
      <c r="F314" s="977" t="s">
        <v>72</v>
      </c>
      <c r="G314" s="977" t="s">
        <v>1975</v>
      </c>
      <c r="H314" s="977" t="s">
        <v>1976</v>
      </c>
      <c r="I314" s="977" t="s">
        <v>1977</v>
      </c>
      <c r="J314" s="993" t="s">
        <v>73</v>
      </c>
      <c r="O314" s="977"/>
      <c r="P314" s="977"/>
      <c r="Q314" s="977"/>
      <c r="R314" s="977"/>
      <c r="S314" s="977"/>
      <c r="T314" s="977"/>
      <c r="U314" s="977"/>
      <c r="W314" s="1006"/>
      <c r="X314" s="1000"/>
      <c r="Y314" s="475"/>
      <c r="AQ314" s="1735" t="s">
        <v>6814</v>
      </c>
      <c r="AR314" s="1495" t="s">
        <v>6815</v>
      </c>
      <c r="AS314" s="1495" t="s">
        <v>527</v>
      </c>
      <c r="AT314" s="1495" t="str">
        <f t="shared" si="9"/>
        <v>1411-Beco</v>
      </c>
      <c r="AU314" s="1495" t="str">
        <f t="shared" si="10"/>
        <v>141103</v>
      </c>
    </row>
    <row r="315" spans="1:47">
      <c r="A315" s="977"/>
      <c r="B315" s="1013" t="s">
        <v>74</v>
      </c>
      <c r="C315" s="976" t="s">
        <v>75</v>
      </c>
      <c r="D315" s="412"/>
      <c r="E315" s="977"/>
      <c r="F315" s="977" t="s">
        <v>2536</v>
      </c>
      <c r="G315" s="977" t="s">
        <v>2536</v>
      </c>
      <c r="H315" s="977" t="s">
        <v>1928</v>
      </c>
      <c r="I315" s="977" t="s">
        <v>3856</v>
      </c>
      <c r="J315" s="993" t="s">
        <v>76</v>
      </c>
      <c r="O315" s="977"/>
      <c r="P315" s="977"/>
      <c r="Q315" s="977"/>
      <c r="R315" s="977"/>
      <c r="S315" s="977"/>
      <c r="T315" s="977"/>
      <c r="U315" s="977"/>
      <c r="W315" s="1006"/>
      <c r="X315" s="1000"/>
      <c r="Y315" s="475"/>
      <c r="AQ315" s="1735" t="s">
        <v>6816</v>
      </c>
      <c r="AR315" s="1495" t="s">
        <v>6817</v>
      </c>
      <c r="AS315" s="1495" t="s">
        <v>1323</v>
      </c>
      <c r="AT315" s="1495" t="str">
        <f t="shared" si="9"/>
        <v>1802-Beijós</v>
      </c>
      <c r="AU315" s="1495" t="str">
        <f t="shared" si="10"/>
        <v>180201</v>
      </c>
    </row>
    <row r="316" spans="1:47">
      <c r="A316" s="977"/>
      <c r="B316" s="1013" t="s">
        <v>77</v>
      </c>
      <c r="C316" s="976" t="s">
        <v>78</v>
      </c>
      <c r="D316" s="412"/>
      <c r="E316" s="977"/>
      <c r="F316" s="977" t="s">
        <v>79</v>
      </c>
      <c r="G316" s="977" t="s">
        <v>3398</v>
      </c>
      <c r="H316" s="977" t="s">
        <v>513</v>
      </c>
      <c r="I316" s="977" t="s">
        <v>1977</v>
      </c>
      <c r="J316" s="993" t="s">
        <v>80</v>
      </c>
      <c r="O316" s="977"/>
      <c r="P316" s="977"/>
      <c r="Q316" s="977"/>
      <c r="R316" s="977"/>
      <c r="S316" s="977"/>
      <c r="T316" s="977"/>
      <c r="U316" s="977"/>
      <c r="W316" s="1006"/>
      <c r="X316" s="1000"/>
      <c r="Y316" s="475"/>
      <c r="AQ316" s="1735" t="s">
        <v>6818</v>
      </c>
      <c r="AR316" s="1495" t="s">
        <v>6819</v>
      </c>
      <c r="AS316" s="1495" t="s">
        <v>5324</v>
      </c>
      <c r="AT316" s="1495" t="str">
        <f t="shared" si="9"/>
        <v>1210-Beirã</v>
      </c>
      <c r="AU316" s="1495" t="str">
        <f t="shared" si="10"/>
        <v>121001</v>
      </c>
    </row>
    <row r="317" spans="1:47">
      <c r="A317" s="977"/>
      <c r="B317" s="1013" t="s">
        <v>81</v>
      </c>
      <c r="C317" s="976" t="s">
        <v>78</v>
      </c>
      <c r="D317" s="412"/>
      <c r="E317" s="977"/>
      <c r="F317" s="977" t="s">
        <v>82</v>
      </c>
      <c r="G317" s="977" t="s">
        <v>2536</v>
      </c>
      <c r="H317" s="977" t="s">
        <v>1928</v>
      </c>
      <c r="I317" s="977" t="s">
        <v>3856</v>
      </c>
      <c r="J317" s="993" t="s">
        <v>83</v>
      </c>
      <c r="O317" s="977"/>
      <c r="P317" s="977"/>
      <c r="Q317" s="977"/>
      <c r="R317" s="977"/>
      <c r="S317" s="977"/>
      <c r="T317" s="977"/>
      <c r="U317" s="977"/>
      <c r="W317" s="1006"/>
      <c r="X317" s="1000"/>
      <c r="Y317" s="475"/>
      <c r="AQ317" s="1735" t="s">
        <v>6820</v>
      </c>
      <c r="AR317" s="1495" t="s">
        <v>6821</v>
      </c>
      <c r="AS317" s="1495" t="s">
        <v>1459</v>
      </c>
      <c r="AT317" s="1495" t="str">
        <f t="shared" si="9"/>
        <v>1607-Beiral do Lima</v>
      </c>
      <c r="AU317" s="1495" t="str">
        <f t="shared" si="10"/>
        <v>160707</v>
      </c>
    </row>
    <row r="318" spans="1:47">
      <c r="A318" s="977"/>
      <c r="B318" s="1013" t="s">
        <v>84</v>
      </c>
      <c r="C318" s="976" t="s">
        <v>78</v>
      </c>
      <c r="D318" s="412"/>
      <c r="E318" s="977"/>
      <c r="K318" s="977"/>
      <c r="L318" s="1018"/>
      <c r="M318" s="978"/>
      <c r="N318" s="978"/>
      <c r="O318" s="977"/>
      <c r="P318" s="977"/>
      <c r="Q318" s="977"/>
      <c r="R318" s="977"/>
      <c r="S318" s="977"/>
      <c r="T318" s="977"/>
      <c r="U318" s="977"/>
      <c r="W318" s="1006"/>
      <c r="X318" s="1000"/>
      <c r="Y318" s="475"/>
      <c r="AQ318" s="1735" t="s">
        <v>6822</v>
      </c>
      <c r="AR318" s="1495" t="s">
        <v>6823</v>
      </c>
      <c r="AS318" s="1495" t="s">
        <v>1071</v>
      </c>
      <c r="AT318" s="1495" t="str">
        <f t="shared" si="9"/>
        <v>1310-Beire</v>
      </c>
      <c r="AU318" s="1495" t="str">
        <f t="shared" si="10"/>
        <v>131004</v>
      </c>
    </row>
    <row r="319" spans="1:47">
      <c r="A319" s="977"/>
      <c r="B319" s="1013" t="s">
        <v>85</v>
      </c>
      <c r="C319" s="976" t="s">
        <v>86</v>
      </c>
      <c r="D319" s="412"/>
      <c r="E319" s="977"/>
      <c r="K319" s="977"/>
      <c r="L319" s="1018"/>
      <c r="M319" s="978"/>
      <c r="N319" s="978"/>
      <c r="O319" s="977"/>
      <c r="P319" s="977"/>
      <c r="Q319" s="977"/>
      <c r="R319" s="977"/>
      <c r="S319" s="977"/>
      <c r="T319" s="977"/>
      <c r="U319" s="977"/>
      <c r="W319" s="1006"/>
      <c r="X319" s="1000"/>
      <c r="Y319" s="475"/>
      <c r="AQ319" s="1735" t="s">
        <v>6824</v>
      </c>
      <c r="AR319" s="1495" t="s">
        <v>6825</v>
      </c>
      <c r="AS319" s="1495" t="s">
        <v>5358</v>
      </c>
      <c r="AT319" s="1495" t="str">
        <f t="shared" si="9"/>
        <v>1604-Bela</v>
      </c>
      <c r="AU319" s="1495" t="str">
        <f t="shared" si="10"/>
        <v>160406</v>
      </c>
    </row>
    <row r="320" spans="1:47">
      <c r="A320" s="977"/>
      <c r="B320" s="1013" t="s">
        <v>87</v>
      </c>
      <c r="C320" s="976" t="s">
        <v>88</v>
      </c>
      <c r="D320" s="412"/>
      <c r="E320" s="977"/>
      <c r="K320" s="977"/>
      <c r="M320" s="978"/>
      <c r="N320" s="978"/>
      <c r="O320" s="977"/>
      <c r="P320" s="977"/>
      <c r="Q320" s="977"/>
      <c r="R320" s="977"/>
      <c r="S320" s="977"/>
      <c r="T320" s="977"/>
      <c r="U320" s="977"/>
      <c r="W320" s="1006"/>
      <c r="X320" s="1000"/>
      <c r="Y320" s="475"/>
      <c r="AQ320" s="1735" t="s">
        <v>6826</v>
      </c>
      <c r="AR320" s="1495" t="s">
        <v>6827</v>
      </c>
      <c r="AS320" s="1495" t="s">
        <v>561</v>
      </c>
      <c r="AT320" s="1495" t="str">
        <f t="shared" si="9"/>
        <v>1106-Belém</v>
      </c>
      <c r="AU320" s="1495" t="str">
        <f t="shared" si="10"/>
        <v>110658</v>
      </c>
    </row>
    <row r="321" spans="1:47">
      <c r="A321" s="977"/>
      <c r="B321" s="1013" t="s">
        <v>89</v>
      </c>
      <c r="C321" s="976" t="s">
        <v>88</v>
      </c>
      <c r="D321" s="412"/>
      <c r="E321" s="977"/>
      <c r="G321" s="977" t="s">
        <v>3252</v>
      </c>
      <c r="K321" s="977"/>
      <c r="L321" s="979" t="s">
        <v>2050</v>
      </c>
      <c r="M321" s="978"/>
      <c r="N321" s="978"/>
      <c r="O321" s="977"/>
      <c r="P321" s="977"/>
      <c r="Q321" s="977"/>
      <c r="R321" s="977"/>
      <c r="S321" s="977"/>
      <c r="T321" s="977"/>
      <c r="U321" s="977"/>
      <c r="W321" s="1006"/>
      <c r="X321" s="1000"/>
      <c r="Y321" s="475"/>
      <c r="AQ321" s="1735" t="s">
        <v>6828</v>
      </c>
      <c r="AR321" s="1495" t="s">
        <v>6829</v>
      </c>
      <c r="AS321" s="1495" t="s">
        <v>1028</v>
      </c>
      <c r="AT321" s="1495" t="str">
        <f t="shared" si="9"/>
        <v>1209-Belver</v>
      </c>
      <c r="AU321" s="1495" t="str">
        <f t="shared" si="10"/>
        <v>120902</v>
      </c>
    </row>
    <row r="322" spans="1:47">
      <c r="A322" s="977"/>
      <c r="B322" s="1013" t="s">
        <v>90</v>
      </c>
      <c r="C322" s="976" t="s">
        <v>91</v>
      </c>
      <c r="D322" s="412"/>
      <c r="E322" s="977"/>
      <c r="G322" t="s">
        <v>3228</v>
      </c>
      <c r="K322" s="977"/>
      <c r="L322" s="1018" t="s">
        <v>3862</v>
      </c>
      <c r="M322" s="978"/>
      <c r="N322" s="978"/>
      <c r="O322" s="977"/>
      <c r="P322" s="977"/>
      <c r="Q322" s="977"/>
      <c r="R322" s="977"/>
      <c r="S322" s="977"/>
      <c r="T322" s="977"/>
      <c r="U322" s="977"/>
      <c r="W322" s="1006"/>
      <c r="X322" s="1000"/>
      <c r="Y322" s="475"/>
      <c r="AQ322" s="1735" t="s">
        <v>6830</v>
      </c>
      <c r="AR322" s="1495" t="s">
        <v>6831</v>
      </c>
      <c r="AS322" s="1495" t="s">
        <v>5318</v>
      </c>
      <c r="AT322" s="1495" t="str">
        <f t="shared" si="9"/>
        <v>1307-Bem Viver</v>
      </c>
      <c r="AU322" s="1495" t="str">
        <f t="shared" si="10"/>
        <v>130734</v>
      </c>
    </row>
    <row r="323" spans="1:47">
      <c r="A323" s="977"/>
      <c r="B323" s="1013" t="s">
        <v>92</v>
      </c>
      <c r="C323" s="976" t="s">
        <v>91</v>
      </c>
      <c r="D323" s="412"/>
      <c r="E323" s="977"/>
      <c r="G323" t="s">
        <v>3229</v>
      </c>
      <c r="K323" s="977"/>
      <c r="L323" s="1018" t="s">
        <v>3324</v>
      </c>
      <c r="M323" s="978"/>
      <c r="N323" s="978"/>
      <c r="O323" s="977"/>
      <c r="P323" s="977"/>
      <c r="Q323" s="977"/>
      <c r="R323" s="977"/>
      <c r="S323" s="977"/>
      <c r="T323" s="977"/>
      <c r="U323" s="977"/>
      <c r="W323" s="1006"/>
      <c r="X323" s="1000"/>
      <c r="Y323" s="475"/>
      <c r="AQ323" s="1735" t="s">
        <v>6832</v>
      </c>
      <c r="AR323" s="1495" t="s">
        <v>6833</v>
      </c>
      <c r="AS323" s="1735" t="s">
        <v>5347</v>
      </c>
      <c r="AT323" s="1495" t="str">
        <f t="shared" si="9"/>
        <v>0408-Bemposta</v>
      </c>
      <c r="AU323" s="1495" t="str">
        <f t="shared" si="10"/>
        <v>040802</v>
      </c>
    </row>
    <row r="324" spans="1:47">
      <c r="A324" s="977"/>
      <c r="B324" s="1013" t="s">
        <v>93</v>
      </c>
      <c r="C324" s="976" t="s">
        <v>94</v>
      </c>
      <c r="D324" s="412"/>
      <c r="E324" s="977"/>
      <c r="G324" t="s">
        <v>3230</v>
      </c>
      <c r="K324" s="977"/>
      <c r="L324" s="1018" t="s">
        <v>3398</v>
      </c>
      <c r="M324" s="978"/>
      <c r="N324" s="978"/>
      <c r="O324" s="977"/>
      <c r="P324" s="977"/>
      <c r="Q324" s="977"/>
      <c r="R324" s="977"/>
      <c r="S324" s="977"/>
      <c r="T324" s="977"/>
      <c r="U324" s="977"/>
      <c r="W324" s="1006"/>
      <c r="X324" s="1000"/>
      <c r="Y324" s="475"/>
      <c r="AQ324" s="1735" t="s">
        <v>6834</v>
      </c>
      <c r="AR324" s="1495" t="s">
        <v>6833</v>
      </c>
      <c r="AS324" s="1495" t="s">
        <v>3857</v>
      </c>
      <c r="AT324" s="1495" t="str">
        <f t="shared" si="9"/>
        <v>1401-Bemposta</v>
      </c>
      <c r="AU324" s="1495" t="str">
        <f t="shared" si="10"/>
        <v>140104</v>
      </c>
    </row>
    <row r="325" spans="1:47">
      <c r="A325" s="977"/>
      <c r="B325" s="1013" t="s">
        <v>95</v>
      </c>
      <c r="C325" s="976" t="s">
        <v>96</v>
      </c>
      <c r="D325" s="412"/>
      <c r="E325" s="977"/>
      <c r="G325" t="s">
        <v>3231</v>
      </c>
      <c r="K325" s="977"/>
      <c r="L325" s="1018" t="s">
        <v>1975</v>
      </c>
      <c r="M325" s="978"/>
      <c r="N325" s="978"/>
      <c r="O325" s="977"/>
      <c r="P325" s="977"/>
      <c r="Q325" s="977"/>
      <c r="R325" s="977"/>
      <c r="S325" s="977"/>
      <c r="T325" s="977"/>
      <c r="U325" s="977"/>
      <c r="W325" s="1006"/>
      <c r="X325" s="1000"/>
      <c r="Y325" s="475"/>
      <c r="AQ325" s="1735" t="s">
        <v>6835</v>
      </c>
      <c r="AR325" s="1495" t="s">
        <v>2615</v>
      </c>
      <c r="AS325" s="1495" t="s">
        <v>2616</v>
      </c>
      <c r="AT325" s="1495" t="str">
        <f t="shared" si="9"/>
        <v>1405-Benavente</v>
      </c>
      <c r="AU325" s="1495" t="str">
        <f t="shared" si="10"/>
        <v>140501</v>
      </c>
    </row>
    <row r="326" spans="1:47">
      <c r="A326" s="977"/>
      <c r="B326" s="1013" t="s">
        <v>1351</v>
      </c>
      <c r="C326" s="976" t="s">
        <v>96</v>
      </c>
      <c r="D326" s="412"/>
      <c r="E326" s="977"/>
      <c r="G326" t="s">
        <v>3232</v>
      </c>
      <c r="K326" s="977"/>
      <c r="L326" s="1018" t="s">
        <v>2610</v>
      </c>
      <c r="M326" s="978"/>
      <c r="N326" s="978"/>
      <c r="O326" s="977"/>
      <c r="P326" s="977"/>
      <c r="Q326" s="977"/>
      <c r="R326" s="977"/>
      <c r="S326" s="977"/>
      <c r="T326" s="977"/>
      <c r="U326" s="977"/>
      <c r="W326" s="1006"/>
      <c r="X326" s="1000"/>
      <c r="Y326" s="475"/>
      <c r="AQ326" s="1735" t="s">
        <v>6836</v>
      </c>
      <c r="AR326" s="1495" t="s">
        <v>6837</v>
      </c>
      <c r="AS326" s="1735" t="s">
        <v>65</v>
      </c>
      <c r="AT326" s="1495" t="str">
        <f t="shared" si="9"/>
        <v>0714-Bencatel</v>
      </c>
      <c r="AU326" s="1495" t="str">
        <f t="shared" si="10"/>
        <v>071401</v>
      </c>
    </row>
    <row r="327" spans="1:47">
      <c r="A327" s="977"/>
      <c r="B327" s="1013" t="s">
        <v>97</v>
      </c>
      <c r="C327" s="976" t="s">
        <v>96</v>
      </c>
      <c r="D327" s="412"/>
      <c r="E327" s="977"/>
      <c r="G327" t="s">
        <v>847</v>
      </c>
      <c r="K327" s="977"/>
      <c r="L327" s="1018" t="s">
        <v>2530</v>
      </c>
      <c r="M327" s="978"/>
      <c r="N327" s="978"/>
      <c r="O327" s="977"/>
      <c r="P327" s="977"/>
      <c r="Q327" s="977"/>
      <c r="R327" s="977"/>
      <c r="S327" s="977"/>
      <c r="T327" s="977"/>
      <c r="U327" s="977"/>
      <c r="W327" s="1006"/>
      <c r="X327" s="1000"/>
      <c r="Y327" s="475"/>
      <c r="AQ327" s="1735" t="s">
        <v>6838</v>
      </c>
      <c r="AR327" s="1495" t="s">
        <v>6839</v>
      </c>
      <c r="AS327" s="1735" t="s">
        <v>1633</v>
      </c>
      <c r="AT327" s="1495" t="str">
        <f t="shared" si="9"/>
        <v>0911-Bendada</v>
      </c>
      <c r="AU327" s="1495" t="str">
        <f t="shared" si="10"/>
        <v>091110</v>
      </c>
    </row>
    <row r="328" spans="1:47">
      <c r="A328" s="977"/>
      <c r="B328" s="1013" t="s">
        <v>98</v>
      </c>
      <c r="C328" s="976" t="s">
        <v>99</v>
      </c>
      <c r="D328" s="412"/>
      <c r="E328" s="977"/>
      <c r="G328" t="s">
        <v>3233</v>
      </c>
      <c r="K328" s="977"/>
      <c r="L328" s="1018" t="s">
        <v>1935</v>
      </c>
      <c r="M328" s="978"/>
      <c r="N328" s="978"/>
      <c r="O328" s="977"/>
      <c r="P328" s="977"/>
      <c r="Q328" s="977"/>
      <c r="R328" s="977"/>
      <c r="S328" s="977"/>
      <c r="T328" s="977"/>
      <c r="U328" s="977"/>
      <c r="W328" s="1006"/>
      <c r="X328" s="1000"/>
      <c r="Y328" s="475"/>
      <c r="AQ328" s="1735" t="s">
        <v>6840</v>
      </c>
      <c r="AR328" s="1495" t="s">
        <v>6841</v>
      </c>
      <c r="AS328" s="1495" t="s">
        <v>1961</v>
      </c>
      <c r="AT328" s="1495" t="str">
        <f t="shared" si="9"/>
        <v>1001-Benedita</v>
      </c>
      <c r="AU328" s="1495" t="str">
        <f t="shared" si="10"/>
        <v>100105</v>
      </c>
    </row>
    <row r="329" spans="1:47">
      <c r="A329" s="977"/>
      <c r="B329" s="1013" t="s">
        <v>1769</v>
      </c>
      <c r="C329" s="976" t="s">
        <v>2387</v>
      </c>
      <c r="D329" s="412"/>
      <c r="E329" s="977"/>
      <c r="G329" t="s">
        <v>3234</v>
      </c>
      <c r="K329" s="977"/>
      <c r="L329" s="1018" t="s">
        <v>1946</v>
      </c>
      <c r="M329" s="978"/>
      <c r="N329" s="978"/>
      <c r="O329" s="977"/>
      <c r="P329" s="977"/>
      <c r="Q329" s="977"/>
      <c r="R329" s="977"/>
      <c r="S329" s="977"/>
      <c r="T329" s="977"/>
      <c r="U329" s="977"/>
      <c r="W329" s="1006"/>
      <c r="X329" s="1000"/>
      <c r="Y329" s="475"/>
      <c r="AQ329" s="1735" t="s">
        <v>6842</v>
      </c>
      <c r="AR329" s="1495" t="s">
        <v>6843</v>
      </c>
      <c r="AS329" s="1735" t="s">
        <v>1047</v>
      </c>
      <c r="AT329" s="1495" t="str">
        <f t="shared" si="9"/>
        <v>0907-Benespera</v>
      </c>
      <c r="AU329" s="1495" t="str">
        <f t="shared" si="10"/>
        <v>090709</v>
      </c>
    </row>
    <row r="330" spans="1:47">
      <c r="A330" s="977"/>
      <c r="B330" s="1013" t="s">
        <v>2388</v>
      </c>
      <c r="C330" s="976" t="s">
        <v>2387</v>
      </c>
      <c r="D330" s="412"/>
      <c r="E330" s="977"/>
      <c r="G330" t="s">
        <v>3235</v>
      </c>
      <c r="K330" s="977"/>
      <c r="L330" s="1018" t="s">
        <v>3869</v>
      </c>
      <c r="M330" s="978"/>
      <c r="N330" s="978"/>
      <c r="O330" s="977"/>
      <c r="P330" s="977"/>
      <c r="Q330" s="977"/>
      <c r="R330" s="977"/>
      <c r="S330" s="977"/>
      <c r="T330" s="977"/>
      <c r="U330" s="977"/>
      <c r="W330" s="1006"/>
      <c r="X330" s="1000"/>
      <c r="Y330" s="475"/>
      <c r="AQ330" s="1735" t="s">
        <v>6844</v>
      </c>
      <c r="AR330" s="1495" t="s">
        <v>6845</v>
      </c>
      <c r="AS330" s="1735" t="s">
        <v>2531</v>
      </c>
      <c r="AT330" s="1495" t="str">
        <f t="shared" si="9"/>
        <v>0601-Benfeita</v>
      </c>
      <c r="AU330" s="1495" t="str">
        <f t="shared" si="10"/>
        <v>060104</v>
      </c>
    </row>
    <row r="331" spans="1:47">
      <c r="A331" s="977"/>
      <c r="B331" s="1013" t="s">
        <v>41</v>
      </c>
      <c r="C331" s="976" t="s">
        <v>2389</v>
      </c>
      <c r="D331" s="412"/>
      <c r="E331" s="977"/>
      <c r="G331" t="s">
        <v>3236</v>
      </c>
      <c r="K331" s="977"/>
      <c r="L331" s="1018" t="s">
        <v>3033</v>
      </c>
      <c r="M331" s="978"/>
      <c r="N331" s="978"/>
      <c r="O331" s="977"/>
      <c r="P331" s="977"/>
      <c r="Q331" s="977"/>
      <c r="R331" s="977"/>
      <c r="S331" s="977"/>
      <c r="T331" s="977"/>
      <c r="U331" s="977"/>
      <c r="W331" s="1006"/>
      <c r="X331" s="1000"/>
      <c r="Y331" s="475"/>
      <c r="AQ331" s="1735" t="s">
        <v>6846</v>
      </c>
      <c r="AR331" s="1495" t="s">
        <v>6847</v>
      </c>
      <c r="AS331" s="1495" t="s">
        <v>561</v>
      </c>
      <c r="AT331" s="1495" t="str">
        <f t="shared" ref="AT331:AT394" si="11">AS331&amp;"-"&amp;AR331</f>
        <v>1106-Benfica</v>
      </c>
      <c r="AU331" s="1495" t="str">
        <f t="shared" ref="AU331:AU394" si="12">AQ331</f>
        <v>110608</v>
      </c>
    </row>
    <row r="332" spans="1:47">
      <c r="A332" s="977"/>
      <c r="B332" s="1013" t="s">
        <v>2390</v>
      </c>
      <c r="C332" s="976" t="s">
        <v>2391</v>
      </c>
      <c r="D332" s="412"/>
      <c r="E332" s="977"/>
      <c r="G332" t="s">
        <v>3237</v>
      </c>
      <c r="K332" s="977"/>
      <c r="L332" s="1018" t="s">
        <v>2649</v>
      </c>
      <c r="M332" s="978"/>
      <c r="N332" s="978"/>
      <c r="O332" s="977"/>
      <c r="P332" s="977"/>
      <c r="Q332" s="977"/>
      <c r="R332" s="977"/>
      <c r="S332" s="977"/>
      <c r="T332" s="977"/>
      <c r="U332" s="977"/>
      <c r="W332" s="1006"/>
      <c r="X332" s="1000"/>
      <c r="Y332" s="475"/>
      <c r="AQ332" s="1735" t="s">
        <v>6848</v>
      </c>
      <c r="AR332" s="1495" t="s">
        <v>6849</v>
      </c>
      <c r="AS332" s="1495" t="s">
        <v>3342</v>
      </c>
      <c r="AT332" s="1495" t="str">
        <f t="shared" si="11"/>
        <v>1403-Benfica do Ribatejo</v>
      </c>
      <c r="AU332" s="1495" t="str">
        <f t="shared" si="12"/>
        <v>140302</v>
      </c>
    </row>
    <row r="333" spans="1:47">
      <c r="A333" s="977"/>
      <c r="B333" s="1013" t="s">
        <v>2392</v>
      </c>
      <c r="C333" s="976" t="s">
        <v>2393</v>
      </c>
      <c r="D333" s="412"/>
      <c r="E333" s="977"/>
      <c r="G333" t="s">
        <v>3238</v>
      </c>
      <c r="K333" s="977"/>
      <c r="L333" s="1018" t="s">
        <v>1076</v>
      </c>
      <c r="M333" s="978"/>
      <c r="N333" s="978"/>
      <c r="O333" s="977"/>
      <c r="P333" s="977"/>
      <c r="Q333" s="977"/>
      <c r="R333" s="977"/>
      <c r="S333" s="977"/>
      <c r="T333" s="977"/>
      <c r="U333" s="977"/>
      <c r="W333" s="475"/>
      <c r="X333" s="475"/>
      <c r="Y333" s="475"/>
      <c r="AQ333" s="1735" t="s">
        <v>6850</v>
      </c>
      <c r="AR333" s="1495" t="s">
        <v>6851</v>
      </c>
      <c r="AS333" s="1735" t="s">
        <v>12</v>
      </c>
      <c r="AT333" s="1495" t="str">
        <f t="shared" si="11"/>
        <v>0410-Benlhevai</v>
      </c>
      <c r="AU333" s="1495" t="str">
        <f t="shared" si="12"/>
        <v>041002</v>
      </c>
    </row>
    <row r="334" spans="1:47">
      <c r="A334" s="977"/>
      <c r="B334" s="1013" t="s">
        <v>76</v>
      </c>
      <c r="C334" s="976" t="s">
        <v>2394</v>
      </c>
      <c r="D334" s="412"/>
      <c r="E334" s="977"/>
      <c r="G334" t="s">
        <v>848</v>
      </c>
      <c r="K334" s="977"/>
      <c r="L334" s="1018" t="s">
        <v>1487</v>
      </c>
      <c r="M334" s="978"/>
      <c r="N334" s="978"/>
      <c r="O334" s="977"/>
      <c r="P334" s="977"/>
      <c r="Q334" s="977"/>
      <c r="R334" s="977"/>
      <c r="S334" s="977"/>
      <c r="T334" s="977"/>
      <c r="U334" s="977"/>
      <c r="W334" s="475"/>
      <c r="X334" s="475"/>
      <c r="Y334" s="475"/>
      <c r="AQ334" s="1735" t="s">
        <v>6852</v>
      </c>
      <c r="AR334" s="1495" t="s">
        <v>6853</v>
      </c>
      <c r="AS334" s="1735" t="s">
        <v>1422</v>
      </c>
      <c r="AT334" s="1495" t="str">
        <f t="shared" si="11"/>
        <v>0507-Benquerença</v>
      </c>
      <c r="AU334" s="1495" t="str">
        <f t="shared" si="12"/>
        <v>050706</v>
      </c>
    </row>
    <row r="335" spans="1:47">
      <c r="A335" s="977"/>
      <c r="B335" s="1013" t="s">
        <v>2395</v>
      </c>
      <c r="C335" s="976" t="s">
        <v>2394</v>
      </c>
      <c r="D335" s="412"/>
      <c r="E335" s="977"/>
      <c r="G335" t="s">
        <v>3239</v>
      </c>
      <c r="K335" s="977"/>
      <c r="L335" s="1018" t="s">
        <v>7</v>
      </c>
      <c r="M335" s="978"/>
      <c r="N335" s="978"/>
      <c r="O335" s="977"/>
      <c r="P335" s="977"/>
      <c r="Q335" s="977"/>
      <c r="R335" s="977"/>
      <c r="S335" s="977"/>
      <c r="T335" s="977"/>
      <c r="U335" s="977"/>
      <c r="W335" s="475"/>
      <c r="X335" s="475"/>
      <c r="Y335" s="475"/>
      <c r="AQ335" s="1735" t="s">
        <v>6854</v>
      </c>
      <c r="AR335" s="1495" t="s">
        <v>6855</v>
      </c>
      <c r="AS335" s="1735" t="s">
        <v>1338</v>
      </c>
      <c r="AT335" s="1495" t="str">
        <f t="shared" si="11"/>
        <v>0502-Benquerenças</v>
      </c>
      <c r="AU335" s="1495" t="str">
        <f t="shared" si="12"/>
        <v>050203</v>
      </c>
    </row>
    <row r="336" spans="1:47">
      <c r="A336" s="977"/>
      <c r="B336" s="1013" t="s">
        <v>83</v>
      </c>
      <c r="C336" s="976" t="s">
        <v>2396</v>
      </c>
      <c r="D336" s="412"/>
      <c r="E336" s="977"/>
      <c r="G336" t="s">
        <v>3240</v>
      </c>
      <c r="K336" s="977"/>
      <c r="L336" s="978" t="s">
        <v>1300</v>
      </c>
      <c r="M336" s="978"/>
      <c r="N336" s="978"/>
      <c r="O336" s="977"/>
      <c r="P336" s="977"/>
      <c r="Q336" s="977"/>
      <c r="R336" s="977"/>
      <c r="S336" s="977"/>
      <c r="T336" s="977"/>
      <c r="U336" s="977"/>
      <c r="W336" s="475"/>
      <c r="X336" s="475"/>
      <c r="Y336" s="475"/>
      <c r="AQ336" s="1735" t="s">
        <v>6856</v>
      </c>
      <c r="AR336" s="1495" t="s">
        <v>6857</v>
      </c>
      <c r="AS336" s="1735" t="s">
        <v>2606</v>
      </c>
      <c r="AT336" s="1495" t="str">
        <f t="shared" si="11"/>
        <v>0205-Beringel</v>
      </c>
      <c r="AU336" s="1495" t="str">
        <f t="shared" si="12"/>
        <v>020503</v>
      </c>
    </row>
    <row r="337" spans="1:47">
      <c r="A337" s="977"/>
      <c r="B337" s="1013" t="s">
        <v>2397</v>
      </c>
      <c r="C337" s="976" t="s">
        <v>2396</v>
      </c>
      <c r="D337" s="412"/>
      <c r="E337" s="977"/>
      <c r="G337" t="s">
        <v>849</v>
      </c>
      <c r="K337" s="977"/>
      <c r="L337" s="978" t="s">
        <v>1069</v>
      </c>
      <c r="M337" s="978"/>
      <c r="N337" s="978"/>
      <c r="O337" s="977"/>
      <c r="P337" s="977"/>
      <c r="Q337" s="977"/>
      <c r="R337" s="977"/>
      <c r="S337" s="977"/>
      <c r="T337" s="977"/>
      <c r="U337" s="977"/>
      <c r="W337" s="475"/>
      <c r="X337" s="475"/>
      <c r="Y337" s="475"/>
      <c r="AQ337" s="1735" t="s">
        <v>6858</v>
      </c>
      <c r="AR337" s="1495" t="s">
        <v>6859</v>
      </c>
      <c r="AS337" s="1495" t="s">
        <v>1459</v>
      </c>
      <c r="AT337" s="1495" t="str">
        <f t="shared" si="11"/>
        <v>1607-Bertiandos</v>
      </c>
      <c r="AU337" s="1495" t="str">
        <f t="shared" si="12"/>
        <v>160708</v>
      </c>
    </row>
    <row r="338" spans="1:47">
      <c r="A338" s="977"/>
      <c r="B338" s="1013" t="s">
        <v>2398</v>
      </c>
      <c r="C338" s="976" t="s">
        <v>2399</v>
      </c>
      <c r="D338" s="412"/>
      <c r="E338" s="977"/>
      <c r="G338" t="s">
        <v>3241</v>
      </c>
      <c r="K338" s="977"/>
      <c r="L338" s="978" t="s">
        <v>1801</v>
      </c>
      <c r="M338" s="978"/>
      <c r="N338" s="978"/>
      <c r="O338" s="977"/>
      <c r="P338" s="977"/>
      <c r="Q338" s="977"/>
      <c r="R338" s="977"/>
      <c r="S338" s="977"/>
      <c r="T338" s="977"/>
      <c r="U338" s="977"/>
      <c r="W338" s="475"/>
      <c r="X338" s="475"/>
      <c r="Y338" s="475"/>
      <c r="AQ338" s="1735" t="s">
        <v>6860</v>
      </c>
      <c r="AR338" s="1495" t="s">
        <v>6861</v>
      </c>
      <c r="AS338" s="1495" t="s">
        <v>1425</v>
      </c>
      <c r="AT338" s="1495" t="str">
        <f t="shared" si="11"/>
        <v>1812-Beselga</v>
      </c>
      <c r="AU338" s="1495" t="str">
        <f t="shared" si="12"/>
        <v>181202</v>
      </c>
    </row>
    <row r="339" spans="1:47">
      <c r="A339" s="977"/>
      <c r="B339" s="1013" t="s">
        <v>2400</v>
      </c>
      <c r="C339" s="976" t="s">
        <v>2399</v>
      </c>
      <c r="D339" s="412"/>
      <c r="E339" s="977"/>
      <c r="G339" t="s">
        <v>3242</v>
      </c>
      <c r="K339" s="977"/>
      <c r="L339" s="978" t="s">
        <v>1054</v>
      </c>
      <c r="M339" s="978"/>
      <c r="N339" s="978"/>
      <c r="O339" s="977"/>
      <c r="P339" s="977"/>
      <c r="Q339" s="977"/>
      <c r="R339" s="977"/>
      <c r="S339" s="977"/>
      <c r="T339" s="977"/>
      <c r="U339" s="977"/>
      <c r="W339" s="475"/>
      <c r="X339" s="475"/>
      <c r="Y339" s="475"/>
      <c r="AQ339" s="1735" t="s">
        <v>6862</v>
      </c>
      <c r="AR339" s="1495" t="s">
        <v>6863</v>
      </c>
      <c r="AS339" s="1735" t="s">
        <v>3400</v>
      </c>
      <c r="AT339" s="1495" t="str">
        <f t="shared" si="11"/>
        <v>0301-Bico</v>
      </c>
      <c r="AU339" s="1495" t="str">
        <f t="shared" si="12"/>
        <v>030104</v>
      </c>
    </row>
    <row r="340" spans="1:47">
      <c r="A340" s="977"/>
      <c r="B340" s="1013" t="s">
        <v>2401</v>
      </c>
      <c r="C340" s="976" t="s">
        <v>2402</v>
      </c>
      <c r="D340" s="412"/>
      <c r="E340" s="977"/>
      <c r="G340" t="s">
        <v>850</v>
      </c>
      <c r="K340" s="977"/>
      <c r="L340" s="978" t="s">
        <v>1081</v>
      </c>
      <c r="M340" s="978"/>
      <c r="N340" s="978"/>
      <c r="O340" s="977"/>
      <c r="P340" s="977"/>
      <c r="Q340" s="977"/>
      <c r="R340" s="977"/>
      <c r="S340" s="977"/>
      <c r="T340" s="977"/>
      <c r="U340" s="977"/>
      <c r="W340" s="475"/>
      <c r="X340" s="475"/>
      <c r="Y340" s="475"/>
      <c r="AQ340" s="1735" t="s">
        <v>6864</v>
      </c>
      <c r="AR340" s="1495" t="s">
        <v>6865</v>
      </c>
      <c r="AS340" s="1495" t="s">
        <v>1088</v>
      </c>
      <c r="AT340" s="1495" t="str">
        <f t="shared" si="11"/>
        <v>1009-Bidoeira de Cima</v>
      </c>
      <c r="AU340" s="1495" t="str">
        <f t="shared" si="12"/>
        <v>100926</v>
      </c>
    </row>
    <row r="341" spans="1:47">
      <c r="A341" s="977"/>
      <c r="B341" s="1013" t="s">
        <v>2403</v>
      </c>
      <c r="C341" s="976" t="s">
        <v>3173</v>
      </c>
      <c r="D341" s="412"/>
      <c r="E341" s="977"/>
      <c r="G341" t="s">
        <v>3243</v>
      </c>
      <c r="K341" s="977"/>
      <c r="L341" s="978" t="s">
        <v>5227</v>
      </c>
      <c r="M341" s="978"/>
      <c r="N341" s="978"/>
      <c r="O341" s="977"/>
      <c r="P341" s="977"/>
      <c r="Q341" s="977"/>
      <c r="R341" s="977"/>
      <c r="S341" s="977"/>
      <c r="T341" s="977"/>
      <c r="U341" s="977"/>
      <c r="W341" s="475"/>
      <c r="X341" s="475"/>
      <c r="Y341" s="475"/>
      <c r="AQ341" s="1735" t="s">
        <v>6866</v>
      </c>
      <c r="AR341" s="1495" t="s">
        <v>6867</v>
      </c>
      <c r="AS341" s="1495" t="s">
        <v>5366</v>
      </c>
      <c r="AT341" s="1495" t="str">
        <f t="shared" si="11"/>
        <v>1705-Bilhó</v>
      </c>
      <c r="AU341" s="1495" t="str">
        <f t="shared" si="12"/>
        <v>170502</v>
      </c>
    </row>
    <row r="342" spans="1:47">
      <c r="A342" s="977"/>
      <c r="B342" s="1013" t="s">
        <v>3174</v>
      </c>
      <c r="C342" s="976" t="s">
        <v>3175</v>
      </c>
      <c r="D342" s="412"/>
      <c r="E342" s="977"/>
      <c r="G342" t="s">
        <v>3244</v>
      </c>
      <c r="K342" s="977"/>
      <c r="L342" s="978" t="s">
        <v>1959</v>
      </c>
      <c r="M342" s="978"/>
      <c r="N342" s="978"/>
      <c r="O342" s="977"/>
      <c r="P342" s="977"/>
      <c r="Q342" s="977"/>
      <c r="R342" s="977"/>
      <c r="S342" s="977"/>
      <c r="T342" s="977"/>
      <c r="U342" s="977"/>
      <c r="W342" s="475"/>
      <c r="X342" s="475"/>
      <c r="Y342" s="475"/>
      <c r="AQ342" s="1735" t="s">
        <v>6868</v>
      </c>
      <c r="AR342" s="1495" t="s">
        <v>6869</v>
      </c>
      <c r="AS342" s="1495" t="s">
        <v>1798</v>
      </c>
      <c r="AT342" s="1495" t="str">
        <f t="shared" si="11"/>
        <v>1409-Biscainho</v>
      </c>
      <c r="AU342" s="1495" t="str">
        <f t="shared" si="12"/>
        <v>140907</v>
      </c>
    </row>
    <row r="343" spans="1:47">
      <c r="A343" s="977"/>
      <c r="B343" s="1013" t="s">
        <v>3176</v>
      </c>
      <c r="C343" s="976" t="s">
        <v>3177</v>
      </c>
      <c r="D343" s="412"/>
      <c r="E343" s="977"/>
      <c r="G343" t="s">
        <v>3245</v>
      </c>
      <c r="K343" s="977"/>
      <c r="L343" s="978" t="s">
        <v>1965</v>
      </c>
      <c r="M343" s="978"/>
      <c r="N343" s="978"/>
      <c r="O343" s="977"/>
      <c r="P343" s="977"/>
      <c r="Q343" s="977"/>
      <c r="R343" s="977"/>
      <c r="S343" s="977"/>
      <c r="T343" s="977"/>
      <c r="U343" s="977"/>
      <c r="W343" s="475"/>
      <c r="X343" s="475"/>
      <c r="Y343" s="475"/>
      <c r="AQ343" s="1735" t="s">
        <v>6870</v>
      </c>
      <c r="AR343" s="1495" t="s">
        <v>6871</v>
      </c>
      <c r="AS343" s="1495" t="s">
        <v>2206</v>
      </c>
      <c r="AT343" s="1495" t="str">
        <f t="shared" si="11"/>
        <v>4302-Biscoitos</v>
      </c>
      <c r="AU343" s="1495" t="str">
        <f t="shared" si="12"/>
        <v>430202</v>
      </c>
    </row>
    <row r="344" spans="1:47">
      <c r="A344" s="977"/>
      <c r="B344" s="1013" t="s">
        <v>3178</v>
      </c>
      <c r="C344" s="976" t="s">
        <v>3177</v>
      </c>
      <c r="D344" s="412"/>
      <c r="E344" s="977"/>
      <c r="G344" t="s">
        <v>3246</v>
      </c>
      <c r="K344" s="977"/>
      <c r="L344" s="978" t="s">
        <v>1999</v>
      </c>
      <c r="M344" s="978"/>
      <c r="N344" s="978"/>
      <c r="O344" s="977"/>
      <c r="P344" s="977"/>
      <c r="Q344" s="977"/>
      <c r="R344" s="977"/>
      <c r="S344" s="977"/>
      <c r="T344" s="977"/>
      <c r="U344" s="977"/>
      <c r="W344" s="475"/>
      <c r="X344" s="475"/>
      <c r="Y344" s="475"/>
      <c r="AQ344" s="1735" t="s">
        <v>6872</v>
      </c>
      <c r="AR344" s="1495" t="s">
        <v>6873</v>
      </c>
      <c r="AS344" s="1735" t="s">
        <v>1633</v>
      </c>
      <c r="AT344" s="1495" t="str">
        <f t="shared" si="11"/>
        <v>0911-Bismula</v>
      </c>
      <c r="AU344" s="1495" t="str">
        <f t="shared" si="12"/>
        <v>091111</v>
      </c>
    </row>
    <row r="345" spans="1:47">
      <c r="A345" s="977"/>
      <c r="B345" s="1013" t="s">
        <v>3179</v>
      </c>
      <c r="C345" s="976" t="s">
        <v>3180</v>
      </c>
      <c r="D345" s="412"/>
      <c r="E345" s="977"/>
      <c r="G345" t="s">
        <v>851</v>
      </c>
      <c r="K345" s="977"/>
      <c r="L345" s="978" t="s">
        <v>2022</v>
      </c>
      <c r="M345" s="978"/>
      <c r="N345" s="978"/>
      <c r="O345" s="977"/>
      <c r="P345" s="977"/>
      <c r="Q345" s="977"/>
      <c r="R345" s="977"/>
      <c r="S345" s="977"/>
      <c r="T345" s="977"/>
      <c r="U345" s="977"/>
      <c r="W345" s="475"/>
      <c r="X345" s="475"/>
      <c r="Y345" s="475"/>
      <c r="AQ345" s="1735" t="s">
        <v>6874</v>
      </c>
      <c r="AR345" s="1495" t="s">
        <v>6875</v>
      </c>
      <c r="AS345" s="1495" t="s">
        <v>3084</v>
      </c>
      <c r="AT345" s="1495" t="str">
        <f t="shared" si="11"/>
        <v>3110-Boa Ventura</v>
      </c>
      <c r="AU345" s="1495" t="str">
        <f t="shared" si="12"/>
        <v>311001</v>
      </c>
    </row>
    <row r="346" spans="1:47">
      <c r="A346" s="977"/>
      <c r="B346" s="1013" t="s">
        <v>3181</v>
      </c>
      <c r="C346" s="976" t="s">
        <v>809</v>
      </c>
      <c r="D346" s="412"/>
      <c r="E346" s="977"/>
      <c r="G346" t="s">
        <v>3247</v>
      </c>
      <c r="K346" s="977"/>
      <c r="L346" s="978" t="s">
        <v>3854</v>
      </c>
      <c r="M346" s="978"/>
      <c r="N346" s="978"/>
      <c r="O346" s="977"/>
      <c r="P346" s="977"/>
      <c r="Q346" s="977"/>
      <c r="R346" s="977"/>
      <c r="S346" s="977"/>
      <c r="T346" s="977"/>
      <c r="U346" s="977"/>
      <c r="W346" s="475"/>
      <c r="X346" s="475"/>
      <c r="Y346" s="475"/>
      <c r="AQ346" s="1735" t="s">
        <v>6876</v>
      </c>
      <c r="AR346" s="1495" t="s">
        <v>6877</v>
      </c>
      <c r="AS346" s="1495" t="s">
        <v>1459</v>
      </c>
      <c r="AT346" s="1495" t="str">
        <f t="shared" si="11"/>
        <v>1607-Boalhosa</v>
      </c>
      <c r="AU346" s="1495" t="str">
        <f t="shared" si="12"/>
        <v>160709</v>
      </c>
    </row>
    <row r="347" spans="1:47">
      <c r="A347" s="977"/>
      <c r="B347" s="1013" t="s">
        <v>810</v>
      </c>
      <c r="C347" s="976" t="s">
        <v>811</v>
      </c>
      <c r="D347" s="412"/>
      <c r="E347" s="977"/>
      <c r="G347" t="s">
        <v>3248</v>
      </c>
      <c r="K347" s="977"/>
      <c r="L347" s="978" t="s">
        <v>1951</v>
      </c>
      <c r="M347" s="978"/>
      <c r="N347" s="978"/>
      <c r="O347" s="977"/>
      <c r="P347" s="977"/>
      <c r="Q347" s="977"/>
      <c r="R347" s="977"/>
      <c r="S347" s="977"/>
      <c r="T347" s="977"/>
      <c r="U347" s="977"/>
      <c r="W347" s="475"/>
      <c r="X347" s="475"/>
      <c r="Y347" s="475"/>
      <c r="AQ347" s="1735" t="s">
        <v>6878</v>
      </c>
      <c r="AR347" s="1495" t="s">
        <v>6879</v>
      </c>
      <c r="AS347" s="1735" t="s">
        <v>4267</v>
      </c>
      <c r="AT347" s="1495" t="str">
        <f t="shared" si="11"/>
        <v>0211-Boavista dos Pinheiros</v>
      </c>
      <c r="AU347" s="1495" t="str">
        <f t="shared" si="12"/>
        <v>021116</v>
      </c>
    </row>
    <row r="348" spans="1:47">
      <c r="A348" s="977"/>
      <c r="B348" s="1013" t="s">
        <v>812</v>
      </c>
      <c r="C348" s="976" t="s">
        <v>811</v>
      </c>
      <c r="D348" s="412"/>
      <c r="E348" s="977"/>
      <c r="G348" t="s">
        <v>3249</v>
      </c>
      <c r="K348" s="977"/>
      <c r="L348" s="978" t="s">
        <v>2524</v>
      </c>
      <c r="M348" s="978"/>
      <c r="N348" s="978"/>
      <c r="O348" s="977"/>
      <c r="P348" s="977"/>
      <c r="Q348" s="977"/>
      <c r="R348" s="977"/>
      <c r="S348" s="977"/>
      <c r="T348" s="977"/>
      <c r="U348" s="977"/>
      <c r="W348" s="475"/>
      <c r="X348" s="475"/>
      <c r="Y348" s="475"/>
      <c r="AQ348" s="1735" t="s">
        <v>6880</v>
      </c>
      <c r="AR348" s="1495" t="s">
        <v>6881</v>
      </c>
      <c r="AS348" s="1735" t="s">
        <v>1359</v>
      </c>
      <c r="AT348" s="1495" t="str">
        <f t="shared" si="11"/>
        <v>0611-Bobadela</v>
      </c>
      <c r="AU348" s="1495" t="str">
        <f t="shared" si="12"/>
        <v>061104</v>
      </c>
    </row>
    <row r="349" spans="1:47">
      <c r="A349" s="977"/>
      <c r="B349" s="1013" t="s">
        <v>813</v>
      </c>
      <c r="C349" s="976" t="s">
        <v>811</v>
      </c>
      <c r="D349" s="412"/>
      <c r="E349" s="977"/>
      <c r="G349" t="s">
        <v>3250</v>
      </c>
      <c r="K349" s="977"/>
      <c r="L349" s="978" t="s">
        <v>1982</v>
      </c>
      <c r="M349" s="978"/>
      <c r="N349" s="978"/>
      <c r="O349" s="977"/>
      <c r="P349" s="977"/>
      <c r="Q349" s="977"/>
      <c r="R349" s="977"/>
      <c r="S349" s="977"/>
      <c r="T349" s="977"/>
      <c r="U349" s="977"/>
      <c r="W349" s="475"/>
      <c r="X349" s="475"/>
      <c r="Y349" s="475"/>
      <c r="AQ349" s="1735" t="s">
        <v>6882</v>
      </c>
      <c r="AR349" s="1495" t="s">
        <v>6883</v>
      </c>
      <c r="AS349" s="1495" t="s">
        <v>76</v>
      </c>
      <c r="AT349" s="1495" t="str">
        <f t="shared" si="11"/>
        <v>1823-Bodiosa</v>
      </c>
      <c r="AU349" s="1495" t="str">
        <f t="shared" si="12"/>
        <v>182304</v>
      </c>
    </row>
    <row r="350" spans="1:47">
      <c r="A350" s="977"/>
      <c r="B350" s="1013" t="s">
        <v>814</v>
      </c>
      <c r="C350" s="976" t="s">
        <v>815</v>
      </c>
      <c r="D350" s="412"/>
      <c r="E350" s="977"/>
      <c r="G350" t="s">
        <v>3251</v>
      </c>
      <c r="K350" s="977"/>
      <c r="L350" s="978" t="s">
        <v>2536</v>
      </c>
      <c r="M350" s="978"/>
      <c r="N350" s="978"/>
      <c r="O350" s="977"/>
      <c r="P350" s="977"/>
      <c r="Q350" s="977"/>
      <c r="R350" s="977"/>
      <c r="S350" s="977"/>
      <c r="T350" s="977"/>
      <c r="U350" s="977"/>
      <c r="W350" s="475"/>
      <c r="X350" s="475"/>
      <c r="Y350" s="475"/>
      <c r="AQ350" s="1735" t="s">
        <v>6884</v>
      </c>
      <c r="AR350" s="1495" t="s">
        <v>6885</v>
      </c>
      <c r="AS350" s="1495" t="s">
        <v>1414</v>
      </c>
      <c r="AT350" s="1495" t="str">
        <f t="shared" si="11"/>
        <v>1311-Boelhe</v>
      </c>
      <c r="AU350" s="1495" t="str">
        <f t="shared" si="12"/>
        <v>131102</v>
      </c>
    </row>
    <row r="351" spans="1:47">
      <c r="A351" s="977"/>
      <c r="B351" s="1013" t="s">
        <v>816</v>
      </c>
      <c r="C351" s="976" t="s">
        <v>815</v>
      </c>
      <c r="D351" s="412"/>
      <c r="E351" s="977"/>
      <c r="G351" t="s">
        <v>852</v>
      </c>
      <c r="K351" s="977"/>
      <c r="L351" s="978"/>
      <c r="M351" s="978"/>
      <c r="N351" s="978"/>
      <c r="O351" s="977"/>
      <c r="P351" s="977"/>
      <c r="Q351" s="977"/>
      <c r="R351" s="977"/>
      <c r="S351" s="977"/>
      <c r="T351" s="977"/>
      <c r="U351" s="977"/>
      <c r="W351" s="475"/>
      <c r="X351" s="475"/>
      <c r="Y351" s="475"/>
      <c r="AQ351" s="1735" t="s">
        <v>6886</v>
      </c>
      <c r="AR351" s="1495" t="s">
        <v>6887</v>
      </c>
      <c r="AS351" s="1735" t="s">
        <v>1024</v>
      </c>
      <c r="AT351" s="1495" t="str">
        <f t="shared" si="11"/>
        <v>0504-Bogas de Cima</v>
      </c>
      <c r="AU351" s="1495" t="str">
        <f t="shared" si="12"/>
        <v>050410</v>
      </c>
    </row>
    <row r="352" spans="1:47">
      <c r="A352" s="977"/>
      <c r="B352" s="1013" t="s">
        <v>817</v>
      </c>
      <c r="C352" s="976" t="s">
        <v>818</v>
      </c>
      <c r="D352" s="412"/>
      <c r="E352" s="977"/>
      <c r="G352" t="s">
        <v>853</v>
      </c>
      <c r="K352" s="977"/>
      <c r="L352" s="978"/>
      <c r="M352" s="978"/>
      <c r="N352" s="978"/>
      <c r="O352" s="977"/>
      <c r="P352" s="977"/>
      <c r="Q352" s="977"/>
      <c r="R352" s="977"/>
      <c r="S352" s="977"/>
      <c r="T352" s="977"/>
      <c r="U352" s="977"/>
      <c r="W352" s="475"/>
      <c r="X352" s="475"/>
      <c r="Y352" s="475"/>
      <c r="AQ352" s="1735" t="s">
        <v>6888</v>
      </c>
      <c r="AR352" s="1495" t="s">
        <v>6889</v>
      </c>
      <c r="AS352" s="1735" t="s">
        <v>1805</v>
      </c>
      <c r="AT352" s="1495" t="str">
        <f t="shared" si="11"/>
        <v>0503-Boidobra</v>
      </c>
      <c r="AU352" s="1495" t="str">
        <f t="shared" si="12"/>
        <v>050305</v>
      </c>
    </row>
    <row r="353" spans="1:47">
      <c r="A353" s="977"/>
      <c r="B353" s="1013" t="s">
        <v>819</v>
      </c>
      <c r="C353" s="976" t="s">
        <v>820</v>
      </c>
      <c r="D353" s="412"/>
      <c r="E353" s="977"/>
      <c r="G353" t="s">
        <v>854</v>
      </c>
      <c r="K353" s="977"/>
      <c r="L353" s="978"/>
      <c r="M353" s="978"/>
      <c r="N353" s="978"/>
      <c r="O353" s="977"/>
      <c r="P353" s="977"/>
      <c r="Q353" s="977"/>
      <c r="R353" s="977"/>
      <c r="S353" s="977"/>
      <c r="T353" s="977"/>
      <c r="U353" s="977"/>
      <c r="W353" s="475"/>
      <c r="X353" s="475"/>
      <c r="Y353" s="475"/>
      <c r="AQ353" s="1735" t="s">
        <v>6890</v>
      </c>
      <c r="AR353" s="1495" t="s">
        <v>6891</v>
      </c>
      <c r="AS353" s="1495" t="s">
        <v>1456</v>
      </c>
      <c r="AT353" s="1495" t="str">
        <f t="shared" si="11"/>
        <v>1606-Boivães</v>
      </c>
      <c r="AU353" s="1495" t="str">
        <f t="shared" si="12"/>
        <v>160602</v>
      </c>
    </row>
    <row r="354" spans="1:47">
      <c r="A354" s="977"/>
      <c r="B354" s="1013" t="s">
        <v>821</v>
      </c>
      <c r="C354" s="976" t="s">
        <v>3199</v>
      </c>
      <c r="D354" s="412"/>
      <c r="E354" s="977"/>
      <c r="G354" t="s">
        <v>1921</v>
      </c>
      <c r="K354" s="977"/>
      <c r="L354" s="978"/>
      <c r="M354" s="978"/>
      <c r="N354" s="978"/>
      <c r="O354" s="977"/>
      <c r="P354" s="977"/>
      <c r="Q354" s="977"/>
      <c r="R354" s="977"/>
      <c r="S354" s="977"/>
      <c r="T354" s="977"/>
      <c r="U354" s="977"/>
      <c r="W354" s="475"/>
      <c r="X354" s="475"/>
      <c r="Y354" s="475"/>
      <c r="AQ354" s="1735" t="s">
        <v>6892</v>
      </c>
      <c r="AR354" s="1495" t="s">
        <v>6893</v>
      </c>
      <c r="AS354" s="1495" t="s">
        <v>2176</v>
      </c>
      <c r="AT354" s="1495" t="str">
        <f t="shared" si="11"/>
        <v>1608-Boivão</v>
      </c>
      <c r="AU354" s="1495" t="str">
        <f t="shared" si="12"/>
        <v>160802</v>
      </c>
    </row>
    <row r="355" spans="1:47">
      <c r="A355" s="977"/>
      <c r="B355" s="1013" t="s">
        <v>3200</v>
      </c>
      <c r="C355" s="976" t="s">
        <v>3201</v>
      </c>
      <c r="D355" s="412"/>
      <c r="E355" s="977"/>
      <c r="G355" t="s">
        <v>3164</v>
      </c>
      <c r="K355" s="977"/>
      <c r="L355" s="978"/>
      <c r="M355" s="978"/>
      <c r="N355" s="978"/>
      <c r="O355" s="977"/>
      <c r="P355" s="977"/>
      <c r="Q355" s="977"/>
      <c r="R355" s="977"/>
      <c r="S355" s="977"/>
      <c r="T355" s="977"/>
      <c r="U355" s="977"/>
      <c r="W355" s="475"/>
      <c r="X355" s="475"/>
      <c r="Y355" s="475"/>
      <c r="AQ355" s="1735" t="s">
        <v>6894</v>
      </c>
      <c r="AR355" s="1495" t="s">
        <v>6895</v>
      </c>
      <c r="AS355" s="1735" t="s">
        <v>565</v>
      </c>
      <c r="AT355" s="1495" t="str">
        <f t="shared" si="11"/>
        <v>0808-Boliqueime</v>
      </c>
      <c r="AU355" s="1495" t="str">
        <f t="shared" si="12"/>
        <v>080804</v>
      </c>
    </row>
    <row r="356" spans="1:47">
      <c r="A356" s="977"/>
      <c r="B356" s="1013" t="s">
        <v>3202</v>
      </c>
      <c r="C356" s="976" t="s">
        <v>3201</v>
      </c>
      <c r="D356" s="412"/>
      <c r="E356" s="977"/>
      <c r="G356" t="s">
        <v>3165</v>
      </c>
      <c r="K356" s="977"/>
      <c r="L356" s="978"/>
      <c r="M356" s="978"/>
      <c r="N356" s="978"/>
      <c r="O356" s="977"/>
      <c r="P356" s="977"/>
      <c r="Q356" s="977"/>
      <c r="R356" s="977"/>
      <c r="S356" s="977"/>
      <c r="T356" s="977"/>
      <c r="U356" s="977"/>
      <c r="W356" s="475"/>
      <c r="X356" s="475"/>
      <c r="Y356" s="475"/>
      <c r="AQ356" s="1735" t="s">
        <v>6896</v>
      </c>
      <c r="AR356" s="1495" t="s">
        <v>6897</v>
      </c>
      <c r="AS356" s="1735" t="s">
        <v>531</v>
      </c>
      <c r="AT356" s="1495" t="str">
        <f t="shared" si="11"/>
        <v>0605-Bom Sucesso</v>
      </c>
      <c r="AU356" s="1495" t="str">
        <f t="shared" si="12"/>
        <v>060515</v>
      </c>
    </row>
    <row r="357" spans="1:47">
      <c r="A357" s="977"/>
      <c r="B357" s="1013" t="s">
        <v>3203</v>
      </c>
      <c r="C357" s="976" t="s">
        <v>3204</v>
      </c>
      <c r="D357" s="412"/>
      <c r="E357" s="977"/>
      <c r="G357" t="s">
        <v>3166</v>
      </c>
      <c r="K357" s="977"/>
      <c r="L357" s="978"/>
      <c r="M357" s="978"/>
      <c r="N357" s="978"/>
      <c r="O357" s="977"/>
      <c r="P357" s="977"/>
      <c r="Q357" s="977"/>
      <c r="R357" s="977"/>
      <c r="S357" s="977"/>
      <c r="T357" s="977"/>
      <c r="U357" s="977"/>
      <c r="W357" s="475"/>
      <c r="X357" s="475"/>
      <c r="Y357" s="475"/>
      <c r="AQ357" s="1735" t="s">
        <v>6898</v>
      </c>
      <c r="AR357" s="1495" t="s">
        <v>6899</v>
      </c>
      <c r="AS357" s="1495" t="s">
        <v>1475</v>
      </c>
      <c r="AT357" s="1495" t="str">
        <f t="shared" si="11"/>
        <v>1312-Bonfim</v>
      </c>
      <c r="AU357" s="1495" t="str">
        <f t="shared" si="12"/>
        <v>131202</v>
      </c>
    </row>
    <row r="358" spans="1:47">
      <c r="A358" s="977"/>
      <c r="B358" s="1013" t="s">
        <v>3205</v>
      </c>
      <c r="C358" s="976" t="s">
        <v>3206</v>
      </c>
      <c r="D358" s="412"/>
      <c r="E358" s="977"/>
      <c r="G358" t="s">
        <v>3167</v>
      </c>
      <c r="K358" s="977"/>
      <c r="L358" s="978"/>
      <c r="M358" s="978"/>
      <c r="N358" s="978"/>
      <c r="O358" s="977"/>
      <c r="P358" s="977"/>
      <c r="Q358" s="977"/>
      <c r="R358" s="977"/>
      <c r="S358" s="977"/>
      <c r="T358" s="977"/>
      <c r="U358" s="977"/>
      <c r="W358" s="475"/>
      <c r="X358" s="475"/>
      <c r="Y358" s="475"/>
      <c r="AQ358" s="1735" t="s">
        <v>6900</v>
      </c>
      <c r="AR358" s="1495" t="s">
        <v>6901</v>
      </c>
      <c r="AS358" s="1735" t="s">
        <v>2624</v>
      </c>
      <c r="AT358" s="1495" t="str">
        <f t="shared" si="11"/>
        <v>0703-Borba (Matriz)</v>
      </c>
      <c r="AU358" s="1495" t="str">
        <f t="shared" si="12"/>
        <v>070301</v>
      </c>
    </row>
    <row r="359" spans="1:47">
      <c r="A359" s="977"/>
      <c r="B359" s="1013" t="s">
        <v>3207</v>
      </c>
      <c r="C359" s="976" t="s">
        <v>3208</v>
      </c>
      <c r="D359" s="412"/>
      <c r="E359" s="977"/>
      <c r="G359" t="s">
        <v>3168</v>
      </c>
      <c r="K359" s="977"/>
      <c r="L359" s="978"/>
      <c r="M359" s="978"/>
      <c r="N359" s="978"/>
      <c r="O359" s="977"/>
      <c r="P359" s="977"/>
      <c r="Q359" s="977"/>
      <c r="R359" s="977"/>
      <c r="S359" s="977"/>
      <c r="T359" s="977"/>
      <c r="U359" s="977"/>
      <c r="W359" s="475"/>
      <c r="X359" s="475"/>
      <c r="Y359" s="475"/>
      <c r="AQ359" s="1735" t="s">
        <v>6902</v>
      </c>
      <c r="AR359" s="1495" t="s">
        <v>6903</v>
      </c>
      <c r="AS359" s="1735" t="s">
        <v>2624</v>
      </c>
      <c r="AT359" s="1495" t="str">
        <f t="shared" si="11"/>
        <v>0703-Borba (São Bartolomeu)</v>
      </c>
      <c r="AU359" s="1495" t="str">
        <f t="shared" si="12"/>
        <v>070304</v>
      </c>
    </row>
    <row r="360" spans="1:47">
      <c r="A360" s="977"/>
      <c r="B360" s="1013" t="s">
        <v>3209</v>
      </c>
      <c r="C360" s="976" t="s">
        <v>3208</v>
      </c>
      <c r="D360" s="412"/>
      <c r="E360" s="977"/>
      <c r="G360" t="s">
        <v>3169</v>
      </c>
      <c r="K360" s="977"/>
      <c r="L360" s="978"/>
      <c r="M360" s="978"/>
      <c r="N360" s="978"/>
      <c r="O360" s="977"/>
      <c r="P360" s="977"/>
      <c r="Q360" s="977"/>
      <c r="R360" s="977"/>
      <c r="S360" s="977"/>
      <c r="T360" s="977"/>
      <c r="U360" s="977"/>
      <c r="W360" s="475"/>
      <c r="X360" s="475"/>
      <c r="Y360" s="475"/>
      <c r="AQ360" s="1735" t="s">
        <v>6904</v>
      </c>
      <c r="AR360" s="1495" t="s">
        <v>6905</v>
      </c>
      <c r="AS360" s="1735" t="s">
        <v>4108</v>
      </c>
      <c r="AT360" s="1495" t="str">
        <f t="shared" si="11"/>
        <v>0305-Borba de Montanha</v>
      </c>
      <c r="AU360" s="1495" t="str">
        <f t="shared" si="12"/>
        <v>030503</v>
      </c>
    </row>
    <row r="361" spans="1:47">
      <c r="A361" s="977"/>
      <c r="B361" s="1013" t="s">
        <v>3210</v>
      </c>
      <c r="C361" s="976" t="s">
        <v>3211</v>
      </c>
      <c r="D361" s="412"/>
      <c r="E361" s="977"/>
      <c r="G361" t="s">
        <v>3170</v>
      </c>
      <c r="K361" s="977"/>
      <c r="L361" s="978"/>
      <c r="M361" s="978"/>
      <c r="N361" s="978"/>
      <c r="O361" s="977"/>
      <c r="P361" s="977"/>
      <c r="Q361" s="977"/>
      <c r="R361" s="977"/>
      <c r="S361" s="977"/>
      <c r="T361" s="977"/>
      <c r="U361" s="977"/>
      <c r="W361" s="475"/>
      <c r="X361" s="475"/>
      <c r="Y361" s="475"/>
      <c r="AQ361" s="1735" t="s">
        <v>6906</v>
      </c>
      <c r="AR361" s="1495" t="s">
        <v>6907</v>
      </c>
      <c r="AS361" s="1735" t="s">
        <v>1987</v>
      </c>
      <c r="AT361" s="1495" t="str">
        <f t="shared" si="11"/>
        <v>0803-Bordeira</v>
      </c>
      <c r="AU361" s="1495" t="str">
        <f t="shared" si="12"/>
        <v>080302</v>
      </c>
    </row>
    <row r="362" spans="1:47">
      <c r="A362" s="977"/>
      <c r="B362" s="1013" t="s">
        <v>3212</v>
      </c>
      <c r="C362" s="976" t="s">
        <v>3213</v>
      </c>
      <c r="D362" s="412"/>
      <c r="E362" s="977"/>
      <c r="G362" t="s">
        <v>3171</v>
      </c>
      <c r="K362" s="977"/>
      <c r="L362" s="978"/>
      <c r="M362" s="978"/>
      <c r="N362" s="978"/>
      <c r="O362" s="977"/>
      <c r="P362" s="977"/>
      <c r="Q362" s="977"/>
      <c r="R362" s="977"/>
      <c r="S362" s="977"/>
      <c r="T362" s="977"/>
      <c r="U362" s="977"/>
      <c r="W362" s="475"/>
      <c r="X362" s="475"/>
      <c r="Y362" s="475"/>
      <c r="AQ362" s="1735" t="s">
        <v>6908</v>
      </c>
      <c r="AR362" s="1495" t="s">
        <v>6909</v>
      </c>
      <c r="AS362" s="1495" t="s">
        <v>3076</v>
      </c>
      <c r="AT362" s="1495" t="str">
        <f t="shared" si="11"/>
        <v>1816-Bordonhos</v>
      </c>
      <c r="AU362" s="1495" t="str">
        <f t="shared" si="12"/>
        <v>181602</v>
      </c>
    </row>
    <row r="363" spans="1:47">
      <c r="A363" s="977"/>
      <c r="B363" s="1013" t="s">
        <v>3214</v>
      </c>
      <c r="C363" s="976" t="s">
        <v>3215</v>
      </c>
      <c r="D363" s="412"/>
      <c r="E363" s="977"/>
      <c r="G363" t="s">
        <v>3172</v>
      </c>
      <c r="K363" s="977"/>
      <c r="L363" s="978"/>
      <c r="M363" s="978"/>
      <c r="N363" s="978"/>
      <c r="O363" s="977"/>
      <c r="P363" s="977"/>
      <c r="Q363" s="977"/>
      <c r="R363" s="977"/>
      <c r="S363" s="977"/>
      <c r="T363" s="977"/>
      <c r="U363" s="977"/>
      <c r="W363" s="475"/>
      <c r="X363" s="475"/>
      <c r="Y363" s="475"/>
      <c r="AQ363" s="1735" t="s">
        <v>6910</v>
      </c>
      <c r="AR363" s="1495" t="s">
        <v>6911</v>
      </c>
      <c r="AS363" s="1495" t="s">
        <v>1763</v>
      </c>
      <c r="AT363" s="1495" t="str">
        <f t="shared" si="11"/>
        <v>1713-Bornes de Aguiar</v>
      </c>
      <c r="AU363" s="1495" t="str">
        <f t="shared" si="12"/>
        <v>171303</v>
      </c>
    </row>
    <row r="364" spans="1:47">
      <c r="A364" s="977"/>
      <c r="B364" s="1013" t="s">
        <v>3216</v>
      </c>
      <c r="C364" s="976" t="s">
        <v>3217</v>
      </c>
      <c r="D364" s="412"/>
      <c r="E364" s="977"/>
      <c r="G364" t="s">
        <v>2484</v>
      </c>
      <c r="K364" s="977"/>
      <c r="L364" s="978"/>
      <c r="M364" s="978"/>
      <c r="N364" s="978"/>
      <c r="O364" s="977"/>
      <c r="P364" s="977"/>
      <c r="Q364" s="977"/>
      <c r="R364" s="977"/>
      <c r="S364" s="977"/>
      <c r="T364" s="977"/>
      <c r="U364" s="977"/>
      <c r="W364" s="475"/>
      <c r="X364" s="475"/>
      <c r="Y364" s="475"/>
      <c r="AQ364" s="1735" t="s">
        <v>6912</v>
      </c>
      <c r="AR364" s="1495" t="s">
        <v>6913</v>
      </c>
      <c r="AS364" s="1495" t="s">
        <v>2628</v>
      </c>
      <c r="AT364" s="1495" t="str">
        <f t="shared" si="11"/>
        <v>1702-Boticas e Granja</v>
      </c>
      <c r="AU364" s="1495" t="str">
        <f t="shared" si="12"/>
        <v>170219</v>
      </c>
    </row>
    <row r="365" spans="1:47">
      <c r="A365" s="977"/>
      <c r="B365" s="1013" t="s">
        <v>3218</v>
      </c>
      <c r="C365" s="976" t="s">
        <v>3217</v>
      </c>
      <c r="D365" s="412"/>
      <c r="E365" s="977"/>
      <c r="K365" s="977"/>
      <c r="L365" s="978"/>
      <c r="M365" s="978"/>
      <c r="N365" s="978"/>
      <c r="O365" s="977"/>
      <c r="P365" s="977"/>
      <c r="Q365" s="977"/>
      <c r="R365" s="977"/>
      <c r="S365" s="977"/>
      <c r="T365" s="977"/>
      <c r="U365" s="977"/>
      <c r="W365" s="475"/>
      <c r="X365" s="475"/>
      <c r="Y365" s="475"/>
      <c r="AQ365" s="1735" t="s">
        <v>6914</v>
      </c>
      <c r="AR365" s="1495" t="s">
        <v>6915</v>
      </c>
      <c r="AS365" s="1735" t="s">
        <v>5343</v>
      </c>
      <c r="AT365" s="1495" t="str">
        <f t="shared" si="11"/>
        <v>0407-Bouça</v>
      </c>
      <c r="AU365" s="1495" t="str">
        <f t="shared" si="12"/>
        <v>040708</v>
      </c>
    </row>
    <row r="366" spans="1:47">
      <c r="A366" s="977"/>
      <c r="B366" s="1013" t="s">
        <v>3219</v>
      </c>
      <c r="C366" s="976" t="s">
        <v>3220</v>
      </c>
      <c r="D366" s="412"/>
      <c r="E366" s="977"/>
      <c r="K366" s="977"/>
      <c r="L366" s="978"/>
      <c r="M366" s="978"/>
      <c r="N366" s="978"/>
      <c r="O366" s="977"/>
      <c r="P366" s="977"/>
      <c r="Q366" s="977"/>
      <c r="R366" s="977"/>
      <c r="S366" s="977"/>
      <c r="T366" s="977"/>
      <c r="U366" s="977"/>
      <c r="W366" s="475"/>
      <c r="X366" s="475"/>
      <c r="Y366" s="475"/>
      <c r="AQ366" s="1735" t="s">
        <v>6916</v>
      </c>
      <c r="AR366" s="1495" t="s">
        <v>6917</v>
      </c>
      <c r="AS366" s="1495" t="s">
        <v>1756</v>
      </c>
      <c r="AT366" s="1495" t="str">
        <f t="shared" si="11"/>
        <v>1712-Bouçoães</v>
      </c>
      <c r="AU366" s="1495" t="str">
        <f t="shared" si="12"/>
        <v>171205</v>
      </c>
    </row>
    <row r="367" spans="1:47">
      <c r="A367" s="977"/>
      <c r="B367" s="1013" t="s">
        <v>3221</v>
      </c>
      <c r="C367" s="976" t="s">
        <v>3222</v>
      </c>
      <c r="D367" s="412"/>
      <c r="E367" s="977"/>
      <c r="K367" s="977"/>
      <c r="L367" s="978"/>
      <c r="M367" s="978"/>
      <c r="N367" s="978"/>
      <c r="O367" s="977"/>
      <c r="P367" s="977"/>
      <c r="Q367" s="977"/>
      <c r="R367" s="977"/>
      <c r="S367" s="977"/>
      <c r="T367" s="977"/>
      <c r="U367" s="977"/>
      <c r="W367" s="475"/>
      <c r="X367" s="475"/>
      <c r="Y367" s="475"/>
      <c r="AQ367" s="1735" t="s">
        <v>6918</v>
      </c>
      <c r="AR367" s="1495" t="s">
        <v>6919</v>
      </c>
      <c r="AS367" s="1735" t="s">
        <v>3400</v>
      </c>
      <c r="AT367" s="1495" t="str">
        <f t="shared" si="11"/>
        <v>0301-Bouro (Santa Maria)</v>
      </c>
      <c r="AU367" s="1495" t="str">
        <f t="shared" si="12"/>
        <v>030119</v>
      </c>
    </row>
    <row r="368" spans="1:47">
      <c r="A368" s="977"/>
      <c r="B368" s="1013" t="s">
        <v>3223</v>
      </c>
      <c r="C368" s="976" t="s">
        <v>3224</v>
      </c>
      <c r="D368" s="412"/>
      <c r="E368" s="977"/>
      <c r="K368" s="977"/>
      <c r="L368" s="978"/>
      <c r="M368" s="978"/>
      <c r="N368" s="978"/>
      <c r="O368" s="977"/>
      <c r="P368" s="977"/>
      <c r="Q368" s="977"/>
      <c r="R368" s="977"/>
      <c r="S368" s="977"/>
      <c r="T368" s="977"/>
      <c r="U368" s="977"/>
      <c r="W368" s="475"/>
      <c r="X368" s="475"/>
      <c r="Y368" s="475"/>
      <c r="AQ368" s="1735" t="s">
        <v>6920</v>
      </c>
      <c r="AR368" s="1495" t="s">
        <v>6921</v>
      </c>
      <c r="AS368" s="1735" t="s">
        <v>3400</v>
      </c>
      <c r="AT368" s="1495" t="str">
        <f t="shared" si="11"/>
        <v>0301-Bouro (Santa Marta)</v>
      </c>
      <c r="AU368" s="1495" t="str">
        <f t="shared" si="12"/>
        <v>030120</v>
      </c>
    </row>
    <row r="369" spans="1:47">
      <c r="A369" s="977"/>
      <c r="B369" s="1013" t="s">
        <v>3225</v>
      </c>
      <c r="C369" s="976" t="s">
        <v>3224</v>
      </c>
      <c r="D369" s="412"/>
      <c r="E369" s="977"/>
      <c r="G369" s="2160" t="s">
        <v>5674</v>
      </c>
      <c r="H369" s="2160"/>
      <c r="I369" s="2160"/>
      <c r="K369" s="977"/>
      <c r="L369" s="978"/>
      <c r="M369" s="978"/>
      <c r="N369" s="978"/>
      <c r="O369" s="977"/>
      <c r="P369" s="977"/>
      <c r="Q369" s="977"/>
      <c r="R369" s="977"/>
      <c r="S369" s="977"/>
      <c r="T369" s="977"/>
      <c r="U369" s="977"/>
      <c r="W369" s="475"/>
      <c r="X369" s="475"/>
      <c r="Y369" s="475"/>
      <c r="AQ369" s="1735" t="s">
        <v>6922</v>
      </c>
      <c r="AR369" s="1495" t="s">
        <v>6923</v>
      </c>
      <c r="AS369" s="1735" t="s">
        <v>2630</v>
      </c>
      <c r="AT369" s="1495" t="str">
        <f t="shared" si="11"/>
        <v>0303-Braga (São Vicente)</v>
      </c>
      <c r="AU369" s="1495" t="str">
        <f t="shared" si="12"/>
        <v>030349</v>
      </c>
    </row>
    <row r="370" spans="1:47">
      <c r="A370" s="977"/>
      <c r="B370" s="1013" t="s">
        <v>3226</v>
      </c>
      <c r="C370" s="976" t="s">
        <v>3224</v>
      </c>
      <c r="D370" s="412"/>
      <c r="E370" s="977"/>
      <c r="G370" s="1493" t="s">
        <v>1985</v>
      </c>
      <c r="H370" s="1494" t="s">
        <v>4447</v>
      </c>
      <c r="I370" s="1493" t="s">
        <v>1985</v>
      </c>
      <c r="K370" s="977"/>
      <c r="L370" s="978"/>
      <c r="M370" s="978"/>
      <c r="N370" s="978"/>
      <c r="O370" s="977"/>
      <c r="P370" s="977"/>
      <c r="Q370" s="977"/>
      <c r="R370" s="977"/>
      <c r="S370" s="977"/>
      <c r="T370" s="977"/>
      <c r="U370" s="977"/>
      <c r="W370" s="475"/>
      <c r="X370" s="475"/>
      <c r="Y370" s="475"/>
      <c r="AQ370" s="1735" t="s">
        <v>6924</v>
      </c>
      <c r="AR370" s="1495" t="s">
        <v>6925</v>
      </c>
      <c r="AS370" s="1735" t="s">
        <v>2630</v>
      </c>
      <c r="AT370" s="1495" t="str">
        <f t="shared" si="11"/>
        <v>0303-Braga (São Vítor)</v>
      </c>
      <c r="AU370" s="1495" t="str">
        <f t="shared" si="12"/>
        <v>030351</v>
      </c>
    </row>
    <row r="371" spans="1:47">
      <c r="A371" s="977"/>
      <c r="B371" s="1013" t="s">
        <v>3227</v>
      </c>
      <c r="C371" s="976" t="s">
        <v>825</v>
      </c>
      <c r="D371" s="412"/>
      <c r="E371" s="977"/>
      <c r="G371" s="1495"/>
      <c r="H371" s="1495"/>
      <c r="I371" s="1495"/>
      <c r="K371" s="977"/>
      <c r="L371" s="978"/>
      <c r="M371" s="978"/>
      <c r="N371" s="978"/>
      <c r="O371" s="977"/>
      <c r="P371" s="977"/>
      <c r="Q371" s="977"/>
      <c r="R371" s="977"/>
      <c r="S371" s="977"/>
      <c r="T371" s="977"/>
      <c r="U371" s="977"/>
      <c r="W371" s="475"/>
      <c r="X371" s="475"/>
      <c r="Y371" s="475"/>
      <c r="AQ371" s="1735" t="s">
        <v>6926</v>
      </c>
      <c r="AR371" s="1495" t="s">
        <v>6927</v>
      </c>
      <c r="AS371" s="1495" t="s">
        <v>1763</v>
      </c>
      <c r="AT371" s="1495" t="str">
        <f t="shared" si="11"/>
        <v>1713-Bragado</v>
      </c>
      <c r="AU371" s="1495" t="str">
        <f t="shared" si="12"/>
        <v>171304</v>
      </c>
    </row>
    <row r="372" spans="1:47">
      <c r="A372" s="977"/>
      <c r="B372" s="1013" t="s">
        <v>826</v>
      </c>
      <c r="C372" s="976" t="s">
        <v>827</v>
      </c>
      <c r="D372" s="412"/>
      <c r="E372" s="977"/>
      <c r="G372" s="1496" t="s">
        <v>5863</v>
      </c>
      <c r="H372" s="1497" t="s">
        <v>5924</v>
      </c>
      <c r="I372" s="1493" t="s">
        <v>5863</v>
      </c>
      <c r="K372" s="977"/>
      <c r="L372" s="978"/>
      <c r="M372" s="978"/>
      <c r="N372" s="978"/>
      <c r="O372" s="977"/>
      <c r="P372" s="977"/>
      <c r="Q372" s="977"/>
      <c r="R372" s="977"/>
      <c r="S372" s="977"/>
      <c r="T372" s="977"/>
      <c r="U372" s="977"/>
      <c r="W372" s="475"/>
      <c r="X372" s="475"/>
      <c r="Y372" s="475"/>
      <c r="AQ372" s="1735" t="s">
        <v>6928</v>
      </c>
      <c r="AR372" s="1495" t="s">
        <v>6929</v>
      </c>
      <c r="AS372" s="1735" t="s">
        <v>1943</v>
      </c>
      <c r="AT372" s="1495" t="str">
        <f t="shared" si="11"/>
        <v>0102-Branca</v>
      </c>
      <c r="AU372" s="1495" t="str">
        <f t="shared" si="12"/>
        <v>010204</v>
      </c>
    </row>
    <row r="373" spans="1:47">
      <c r="A373" s="977"/>
      <c r="B373" s="1013" t="s">
        <v>828</v>
      </c>
      <c r="C373" s="976" t="s">
        <v>829</v>
      </c>
      <c r="D373" s="412"/>
      <c r="E373" s="977"/>
      <c r="G373" s="1496" t="s">
        <v>5692</v>
      </c>
      <c r="H373" s="1497" t="s">
        <v>5693</v>
      </c>
      <c r="I373" s="1493" t="s">
        <v>5692</v>
      </c>
      <c r="K373" s="977"/>
      <c r="L373" s="978"/>
      <c r="M373" s="978"/>
      <c r="N373" s="978"/>
      <c r="O373" s="977"/>
      <c r="P373" s="977"/>
      <c r="Q373" s="977"/>
      <c r="R373" s="977"/>
      <c r="S373" s="977"/>
      <c r="T373" s="977"/>
      <c r="U373" s="977"/>
      <c r="W373" s="475"/>
      <c r="X373" s="475"/>
      <c r="Y373" s="475"/>
      <c r="AQ373" s="1735" t="s">
        <v>6930</v>
      </c>
      <c r="AR373" s="1495" t="s">
        <v>6929</v>
      </c>
      <c r="AS373" s="1495" t="s">
        <v>1798</v>
      </c>
      <c r="AT373" s="1495" t="str">
        <f t="shared" si="11"/>
        <v>1409-Branca</v>
      </c>
      <c r="AU373" s="1495" t="str">
        <f t="shared" si="12"/>
        <v>140905</v>
      </c>
    </row>
    <row r="374" spans="1:47">
      <c r="A374" s="977"/>
      <c r="B374" s="1013" t="s">
        <v>830</v>
      </c>
      <c r="C374" s="976" t="s">
        <v>831</v>
      </c>
      <c r="D374" s="412"/>
      <c r="E374" s="977"/>
      <c r="G374" s="1496" t="s">
        <v>4473</v>
      </c>
      <c r="H374" s="1497" t="s">
        <v>4474</v>
      </c>
      <c r="I374" s="1493" t="s">
        <v>4473</v>
      </c>
      <c r="K374" s="977"/>
      <c r="L374" s="978"/>
      <c r="M374" s="978"/>
      <c r="N374" s="978"/>
      <c r="O374" s="977"/>
      <c r="P374" s="977"/>
      <c r="Q374" s="977"/>
      <c r="R374" s="977"/>
      <c r="S374" s="977"/>
      <c r="T374" s="977"/>
      <c r="U374" s="977"/>
      <c r="W374" s="475"/>
      <c r="X374" s="475"/>
      <c r="Y374" s="475"/>
      <c r="AQ374" s="1735" t="s">
        <v>6931</v>
      </c>
      <c r="AR374" s="1495" t="s">
        <v>6932</v>
      </c>
      <c r="AS374" s="1495" t="s">
        <v>1459</v>
      </c>
      <c r="AT374" s="1495" t="str">
        <f t="shared" si="11"/>
        <v>1607-Brandara</v>
      </c>
      <c r="AU374" s="1495" t="str">
        <f t="shared" si="12"/>
        <v>160710</v>
      </c>
    </row>
    <row r="375" spans="1:47">
      <c r="A375" s="977"/>
      <c r="B375" s="1013" t="s">
        <v>832</v>
      </c>
      <c r="C375" s="976" t="s">
        <v>833</v>
      </c>
      <c r="D375" s="412"/>
      <c r="E375" s="977"/>
      <c r="G375" s="1496" t="s">
        <v>5856</v>
      </c>
      <c r="H375" s="1497" t="s">
        <v>5857</v>
      </c>
      <c r="I375" s="1493" t="s">
        <v>5856</v>
      </c>
      <c r="K375" s="977"/>
      <c r="L375" s="978"/>
      <c r="M375" s="978"/>
      <c r="N375" s="978"/>
      <c r="O375" s="977"/>
      <c r="P375" s="977"/>
      <c r="Q375" s="977"/>
      <c r="R375" s="977"/>
      <c r="S375" s="977"/>
      <c r="T375" s="977"/>
      <c r="U375" s="977"/>
      <c r="W375" s="475"/>
      <c r="X375" s="475"/>
      <c r="Y375" s="475"/>
      <c r="AQ375" s="1735" t="s">
        <v>6933</v>
      </c>
      <c r="AR375" s="1495" t="s">
        <v>6934</v>
      </c>
      <c r="AS375" s="1735" t="s">
        <v>4121</v>
      </c>
      <c r="AT375" s="1495" t="str">
        <f t="shared" si="11"/>
        <v>0603-Brasfemes</v>
      </c>
      <c r="AU375" s="1495" t="str">
        <f t="shared" si="12"/>
        <v>060309</v>
      </c>
    </row>
    <row r="376" spans="1:47">
      <c r="A376" s="977"/>
      <c r="B376" s="1013" t="s">
        <v>834</v>
      </c>
      <c r="C376" s="976" t="s">
        <v>835</v>
      </c>
      <c r="D376" s="412"/>
      <c r="E376" s="977"/>
      <c r="G376" s="1496" t="s">
        <v>5815</v>
      </c>
      <c r="H376" s="1497" t="s">
        <v>5816</v>
      </c>
      <c r="I376" s="1493" t="s">
        <v>5815</v>
      </c>
      <c r="K376" s="977"/>
      <c r="L376" s="978"/>
      <c r="M376" s="978"/>
      <c r="N376" s="978"/>
      <c r="O376" s="977"/>
      <c r="P376" s="977"/>
      <c r="Q376" s="977"/>
      <c r="R376" s="977"/>
      <c r="S376" s="977"/>
      <c r="T376" s="977"/>
      <c r="U376" s="977"/>
      <c r="W376" s="475"/>
      <c r="X376" s="475"/>
      <c r="Y376" s="475"/>
      <c r="AQ376" s="1735" t="s">
        <v>6935</v>
      </c>
      <c r="AR376" s="1495" t="s">
        <v>6936</v>
      </c>
      <c r="AS376" s="1495" t="s">
        <v>1456</v>
      </c>
      <c r="AT376" s="1495" t="str">
        <f t="shared" si="11"/>
        <v>1606-Bravães</v>
      </c>
      <c r="AU376" s="1495" t="str">
        <f t="shared" si="12"/>
        <v>160603</v>
      </c>
    </row>
    <row r="377" spans="1:47">
      <c r="A377" s="977"/>
      <c r="B377" s="1013" t="s">
        <v>836</v>
      </c>
      <c r="C377" s="976" t="s">
        <v>837</v>
      </c>
      <c r="D377" s="412"/>
      <c r="E377" s="977"/>
      <c r="G377" s="1496" t="s">
        <v>5817</v>
      </c>
      <c r="H377" s="1497" t="s">
        <v>5818</v>
      </c>
      <c r="I377" s="1493" t="s">
        <v>5817</v>
      </c>
      <c r="K377" s="977"/>
      <c r="L377" s="978"/>
      <c r="M377" s="978"/>
      <c r="N377" s="978"/>
      <c r="O377" s="977"/>
      <c r="P377" s="977"/>
      <c r="Q377" s="977"/>
      <c r="R377" s="977"/>
      <c r="S377" s="977"/>
      <c r="T377" s="977"/>
      <c r="U377" s="977"/>
      <c r="W377" s="475"/>
      <c r="X377" s="475"/>
      <c r="Y377" s="475"/>
      <c r="AQ377" s="1735" t="s">
        <v>6937</v>
      </c>
      <c r="AR377" s="1495" t="s">
        <v>6938</v>
      </c>
      <c r="AS377" s="1735" t="s">
        <v>2976</v>
      </c>
      <c r="AT377" s="1495" t="str">
        <f t="shared" si="11"/>
        <v>0213-Brinches</v>
      </c>
      <c r="AU377" s="1495" t="str">
        <f t="shared" si="12"/>
        <v>021302</v>
      </c>
    </row>
    <row r="378" spans="1:47">
      <c r="A378" s="977"/>
      <c r="B378" s="1013" t="s">
        <v>838</v>
      </c>
      <c r="C378" s="976" t="s">
        <v>839</v>
      </c>
      <c r="D378" s="412"/>
      <c r="E378" s="977"/>
      <c r="G378" s="1496" t="s">
        <v>5666</v>
      </c>
      <c r="H378" s="1497" t="s">
        <v>5898</v>
      </c>
      <c r="I378" s="1493" t="s">
        <v>5666</v>
      </c>
      <c r="K378" s="977"/>
      <c r="L378" s="978"/>
      <c r="M378" s="978"/>
      <c r="N378" s="978"/>
      <c r="O378" s="977"/>
      <c r="P378" s="977"/>
      <c r="Q378" s="977"/>
      <c r="R378" s="977"/>
      <c r="S378" s="977"/>
      <c r="T378" s="977"/>
      <c r="U378" s="977"/>
      <c r="W378" s="475"/>
      <c r="X378" s="475"/>
      <c r="Y378" s="475"/>
      <c r="AQ378" s="1735" t="s">
        <v>6939</v>
      </c>
      <c r="AR378" s="1495" t="s">
        <v>6940</v>
      </c>
      <c r="AS378" s="1495" t="s">
        <v>1456</v>
      </c>
      <c r="AT378" s="1495" t="str">
        <f t="shared" si="11"/>
        <v>1606-Britelo</v>
      </c>
      <c r="AU378" s="1495" t="str">
        <f t="shared" si="12"/>
        <v>160604</v>
      </c>
    </row>
    <row r="379" spans="1:47">
      <c r="A379" s="977"/>
      <c r="B379" s="1013" t="s">
        <v>840</v>
      </c>
      <c r="C379" s="976" t="s">
        <v>841</v>
      </c>
      <c r="D379" s="412"/>
      <c r="E379" s="977"/>
      <c r="G379" s="1496" t="s">
        <v>5806</v>
      </c>
      <c r="H379" s="1497" t="s">
        <v>4480</v>
      </c>
      <c r="I379" s="1493" t="s">
        <v>5806</v>
      </c>
      <c r="K379" s="977"/>
      <c r="L379" s="978"/>
      <c r="M379" s="978"/>
      <c r="N379" s="978"/>
      <c r="O379" s="977"/>
      <c r="P379" s="977"/>
      <c r="Q379" s="977"/>
      <c r="R379" s="977"/>
      <c r="S379" s="977"/>
      <c r="T379" s="977"/>
      <c r="U379" s="977"/>
      <c r="W379" s="475"/>
      <c r="X379" s="475"/>
      <c r="Y379" s="475"/>
      <c r="AQ379" s="1735" t="s">
        <v>6941</v>
      </c>
      <c r="AR379" s="1495" t="s">
        <v>6942</v>
      </c>
      <c r="AS379" s="1495" t="s">
        <v>1085</v>
      </c>
      <c r="AT379" s="1495" t="str">
        <f t="shared" si="11"/>
        <v>1805-Britiande</v>
      </c>
      <c r="AU379" s="1495" t="str">
        <f t="shared" si="12"/>
        <v>180504</v>
      </c>
    </row>
    <row r="380" spans="1:47">
      <c r="A380" s="977"/>
      <c r="B380" s="1013" t="s">
        <v>4771</v>
      </c>
      <c r="C380" s="976" t="s">
        <v>4772</v>
      </c>
      <c r="D380" s="412"/>
      <c r="E380" s="977"/>
      <c r="G380" s="1496" t="s">
        <v>5630</v>
      </c>
      <c r="H380" s="1497" t="s">
        <v>4481</v>
      </c>
      <c r="I380" s="1493" t="s">
        <v>5630</v>
      </c>
      <c r="K380" s="977"/>
      <c r="L380" s="978"/>
      <c r="M380" s="978"/>
      <c r="N380" s="978"/>
      <c r="O380" s="977"/>
      <c r="P380" s="977"/>
      <c r="Q380" s="977"/>
      <c r="R380" s="977"/>
      <c r="S380" s="977"/>
      <c r="T380" s="977"/>
      <c r="U380" s="977"/>
      <c r="W380" s="475"/>
      <c r="X380" s="475"/>
      <c r="Y380" s="475"/>
      <c r="AQ380" s="1735" t="s">
        <v>6943</v>
      </c>
      <c r="AR380" s="1495" t="s">
        <v>6944</v>
      </c>
      <c r="AS380" s="1735" t="s">
        <v>1051</v>
      </c>
      <c r="AT380" s="1495" t="str">
        <f t="shared" si="11"/>
        <v>0308-Brito</v>
      </c>
      <c r="AU380" s="1495" t="str">
        <f t="shared" si="12"/>
        <v>030807</v>
      </c>
    </row>
    <row r="381" spans="1:47">
      <c r="A381" s="977"/>
      <c r="B381" s="1013" t="s">
        <v>4773</v>
      </c>
      <c r="C381" s="976" t="s">
        <v>4772</v>
      </c>
      <c r="D381" s="412"/>
      <c r="E381" s="977"/>
      <c r="G381" s="1496" t="s">
        <v>5612</v>
      </c>
      <c r="H381" s="1497" t="s">
        <v>4482</v>
      </c>
      <c r="I381" s="1493" t="s">
        <v>5612</v>
      </c>
      <c r="K381" s="977"/>
      <c r="L381" s="978"/>
      <c r="M381" s="978"/>
      <c r="N381" s="978"/>
      <c r="O381" s="977"/>
      <c r="P381" s="977"/>
      <c r="Q381" s="977"/>
      <c r="R381" s="977"/>
      <c r="S381" s="977"/>
      <c r="T381" s="977"/>
      <c r="U381" s="977"/>
      <c r="W381" s="475"/>
      <c r="X381" s="475"/>
      <c r="Y381" s="475"/>
      <c r="AQ381" s="1735" t="s">
        <v>6945</v>
      </c>
      <c r="AR381" s="1495" t="s">
        <v>6946</v>
      </c>
      <c r="AS381" s="1735" t="s">
        <v>4227</v>
      </c>
      <c r="AT381" s="1495" t="str">
        <f t="shared" si="11"/>
        <v>0707-Brotas</v>
      </c>
      <c r="AU381" s="1495" t="str">
        <f t="shared" si="12"/>
        <v>070701</v>
      </c>
    </row>
    <row r="382" spans="1:47">
      <c r="A382" s="977"/>
      <c r="B382" s="1013" t="s">
        <v>4774</v>
      </c>
      <c r="C382" s="976" t="s">
        <v>4775</v>
      </c>
      <c r="D382" s="412"/>
      <c r="E382" s="977"/>
      <c r="G382" s="1496" t="s">
        <v>5638</v>
      </c>
      <c r="H382" s="1497" t="s">
        <v>4483</v>
      </c>
      <c r="I382" s="1493" t="s">
        <v>5638</v>
      </c>
      <c r="K382" s="977"/>
      <c r="L382" s="978"/>
      <c r="M382" s="978"/>
      <c r="N382" s="978"/>
      <c r="O382" s="977"/>
      <c r="P382" s="977"/>
      <c r="Q382" s="977"/>
      <c r="R382" s="977"/>
      <c r="S382" s="977"/>
      <c r="T382" s="977"/>
      <c r="U382" s="977"/>
      <c r="W382" s="475"/>
      <c r="X382" s="475"/>
      <c r="Y382" s="475"/>
      <c r="AQ382" s="1735" t="s">
        <v>6947</v>
      </c>
      <c r="AR382" s="1495" t="s">
        <v>6948</v>
      </c>
      <c r="AS382" s="1735" t="s">
        <v>5347</v>
      </c>
      <c r="AT382" s="1495" t="str">
        <f t="shared" si="11"/>
        <v>0408-Bruçó</v>
      </c>
      <c r="AU382" s="1495" t="str">
        <f t="shared" si="12"/>
        <v>040803</v>
      </c>
    </row>
    <row r="383" spans="1:47">
      <c r="A383" s="977"/>
      <c r="B383" s="1013" t="s">
        <v>4776</v>
      </c>
      <c r="C383" s="976" t="s">
        <v>4775</v>
      </c>
      <c r="D383" s="412"/>
      <c r="E383" s="977"/>
      <c r="G383" s="1496" t="s">
        <v>4634</v>
      </c>
      <c r="H383" s="1497" t="s">
        <v>4635</v>
      </c>
      <c r="I383" s="1493" t="s">
        <v>4634</v>
      </c>
      <c r="K383" s="977"/>
      <c r="L383" s="978"/>
      <c r="M383" s="978"/>
      <c r="N383" s="978"/>
      <c r="O383" s="977"/>
      <c r="P383" s="977"/>
      <c r="Q383" s="977"/>
      <c r="R383" s="977"/>
      <c r="S383" s="977"/>
      <c r="T383" s="977"/>
      <c r="U383" s="977"/>
      <c r="W383" s="475"/>
      <c r="X383" s="475"/>
      <c r="Y383" s="475"/>
      <c r="AQ383" s="1735" t="s">
        <v>6949</v>
      </c>
      <c r="AR383" s="1495" t="s">
        <v>6950</v>
      </c>
      <c r="AS383" s="1735" t="s">
        <v>30</v>
      </c>
      <c r="AT383" s="1495" t="str">
        <f t="shared" si="11"/>
        <v>0312-Brufe</v>
      </c>
      <c r="AU383" s="1495" t="str">
        <f t="shared" si="12"/>
        <v>031206</v>
      </c>
    </row>
    <row r="384" spans="1:47">
      <c r="A384" s="977"/>
      <c r="B384" s="1013" t="s">
        <v>4777</v>
      </c>
      <c r="C384" s="976" t="s">
        <v>4778</v>
      </c>
      <c r="D384" s="412"/>
      <c r="E384" s="977"/>
      <c r="G384" s="1496" t="s">
        <v>4384</v>
      </c>
      <c r="H384" s="1497" t="s">
        <v>5668</v>
      </c>
      <c r="I384" s="1493" t="s">
        <v>4384</v>
      </c>
      <c r="K384" s="977"/>
      <c r="L384" s="978"/>
      <c r="M384" s="978"/>
      <c r="N384" s="978"/>
      <c r="O384" s="977"/>
      <c r="P384" s="977"/>
      <c r="Q384" s="977"/>
      <c r="R384" s="977"/>
      <c r="S384" s="977"/>
      <c r="T384" s="977"/>
      <c r="U384" s="977"/>
      <c r="W384" s="475"/>
      <c r="X384" s="475"/>
      <c r="Y384" s="475"/>
      <c r="AQ384" s="1735" t="s">
        <v>6951</v>
      </c>
      <c r="AR384" s="1495" t="s">
        <v>6952</v>
      </c>
      <c r="AS384" s="1735" t="s">
        <v>5347</v>
      </c>
      <c r="AT384" s="1495" t="str">
        <f t="shared" si="11"/>
        <v>0408-Brunhoso</v>
      </c>
      <c r="AU384" s="1495" t="str">
        <f t="shared" si="12"/>
        <v>040804</v>
      </c>
    </row>
    <row r="385" spans="1:47">
      <c r="A385" s="977"/>
      <c r="B385" s="1013" t="s">
        <v>4779</v>
      </c>
      <c r="C385" s="976" t="s">
        <v>4780</v>
      </c>
      <c r="D385" s="412"/>
      <c r="E385" s="977"/>
      <c r="G385" s="1496" t="s">
        <v>5646</v>
      </c>
      <c r="H385" s="1497" t="s">
        <v>5647</v>
      </c>
      <c r="I385" s="1493" t="s">
        <v>5646</v>
      </c>
      <c r="K385" s="977"/>
      <c r="L385" s="978"/>
      <c r="M385" s="978"/>
      <c r="N385" s="978"/>
      <c r="O385" s="977"/>
      <c r="P385" s="977"/>
      <c r="Q385" s="977"/>
      <c r="R385" s="977"/>
      <c r="S385" s="977"/>
      <c r="T385" s="977"/>
      <c r="U385" s="977"/>
      <c r="W385" s="475"/>
      <c r="X385" s="475"/>
      <c r="Y385" s="475"/>
      <c r="AQ385" s="1735" t="s">
        <v>6953</v>
      </c>
      <c r="AR385" s="1495" t="s">
        <v>6954</v>
      </c>
      <c r="AS385" s="1735" t="s">
        <v>531</v>
      </c>
      <c r="AT385" s="1495" t="str">
        <f t="shared" si="11"/>
        <v>0605-Buarcos</v>
      </c>
      <c r="AU385" s="1495" t="str">
        <f t="shared" si="12"/>
        <v>060520</v>
      </c>
    </row>
    <row r="386" spans="1:47">
      <c r="A386" s="977"/>
      <c r="B386" s="1013" t="s">
        <v>4781</v>
      </c>
      <c r="C386" s="976" t="s">
        <v>4782</v>
      </c>
      <c r="D386" s="412"/>
      <c r="E386" s="977"/>
      <c r="G386" s="1496" t="s">
        <v>5669</v>
      </c>
      <c r="H386" s="1497" t="s">
        <v>5670</v>
      </c>
      <c r="I386" s="1493" t="s">
        <v>5669</v>
      </c>
      <c r="K386" s="977"/>
      <c r="L386" s="978"/>
      <c r="M386" s="978"/>
      <c r="N386" s="978"/>
      <c r="O386" s="977"/>
      <c r="P386" s="977"/>
      <c r="Q386" s="977"/>
      <c r="R386" s="977"/>
      <c r="S386" s="977"/>
      <c r="T386" s="977"/>
      <c r="U386" s="977"/>
      <c r="W386" s="475"/>
      <c r="X386" s="475"/>
      <c r="Y386" s="475"/>
      <c r="AQ386" s="1735" t="s">
        <v>6955</v>
      </c>
      <c r="AR386" s="1495" t="s">
        <v>6956</v>
      </c>
      <c r="AS386" s="1495" t="s">
        <v>4212</v>
      </c>
      <c r="AT386" s="1495" t="str">
        <f t="shared" si="11"/>
        <v>1107-Bucelas</v>
      </c>
      <c r="AU386" s="1495" t="str">
        <f t="shared" si="12"/>
        <v>110702</v>
      </c>
    </row>
    <row r="387" spans="1:47">
      <c r="A387" s="977"/>
      <c r="B387" s="1013" t="s">
        <v>4783</v>
      </c>
      <c r="C387" s="976" t="s">
        <v>4784</v>
      </c>
      <c r="D387" s="412"/>
      <c r="E387" s="977"/>
      <c r="G387" s="1496" t="s">
        <v>4389</v>
      </c>
      <c r="H387" s="1497" t="s">
        <v>5907</v>
      </c>
      <c r="I387" s="1493" t="s">
        <v>4389</v>
      </c>
      <c r="K387" s="977"/>
      <c r="L387" s="978"/>
      <c r="M387" s="978"/>
      <c r="N387" s="978"/>
      <c r="O387" s="977"/>
      <c r="P387" s="977"/>
      <c r="Q387" s="977"/>
      <c r="R387" s="977"/>
      <c r="S387" s="977"/>
      <c r="T387" s="977"/>
      <c r="U387" s="977"/>
      <c r="W387" s="475"/>
      <c r="X387" s="475"/>
      <c r="Y387" s="475"/>
      <c r="AQ387" s="1735" t="s">
        <v>6957</v>
      </c>
      <c r="AR387" s="1495" t="s">
        <v>6958</v>
      </c>
      <c r="AS387" s="1735" t="s">
        <v>2637</v>
      </c>
      <c r="AT387" s="1495" t="str">
        <f t="shared" si="11"/>
        <v>0304-Bucos</v>
      </c>
      <c r="AU387" s="1495" t="str">
        <f t="shared" si="12"/>
        <v>030405</v>
      </c>
    </row>
    <row r="388" spans="1:47">
      <c r="A388" s="977"/>
      <c r="B388" s="1013" t="s">
        <v>4785</v>
      </c>
      <c r="C388" s="976" t="s">
        <v>4786</v>
      </c>
      <c r="D388" s="412"/>
      <c r="E388" s="977"/>
      <c r="G388" s="1496" t="s">
        <v>5915</v>
      </c>
      <c r="H388" s="1497" t="s">
        <v>5916</v>
      </c>
      <c r="I388" s="1493" t="s">
        <v>5915</v>
      </c>
      <c r="K388" s="977"/>
      <c r="L388" s="978"/>
      <c r="M388" s="978"/>
      <c r="N388" s="978"/>
      <c r="O388" s="977"/>
      <c r="P388" s="977"/>
      <c r="Q388" s="977"/>
      <c r="R388" s="977"/>
      <c r="S388" s="977"/>
      <c r="T388" s="977"/>
      <c r="U388" s="977"/>
      <c r="W388" s="475"/>
      <c r="X388" s="475"/>
      <c r="Y388" s="475"/>
      <c r="AQ388" s="1735" t="s">
        <v>6959</v>
      </c>
      <c r="AR388" s="1495" t="s">
        <v>6960</v>
      </c>
      <c r="AS388" s="1735" t="s">
        <v>2213</v>
      </c>
      <c r="AT388" s="1495" t="str">
        <f t="shared" si="11"/>
        <v>0815-Budens</v>
      </c>
      <c r="AU388" s="1495" t="str">
        <f t="shared" si="12"/>
        <v>081502</v>
      </c>
    </row>
    <row r="389" spans="1:47">
      <c r="A389" s="977"/>
      <c r="B389" s="1013" t="s">
        <v>4787</v>
      </c>
      <c r="C389" s="976" t="s">
        <v>4786</v>
      </c>
      <c r="D389" s="412"/>
      <c r="E389" s="977"/>
      <c r="G389" s="1496" t="s">
        <v>5619</v>
      </c>
      <c r="H389" s="1497" t="s">
        <v>5620</v>
      </c>
      <c r="I389" s="1493" t="s">
        <v>5619</v>
      </c>
      <c r="K389" s="977"/>
      <c r="L389" s="978"/>
      <c r="M389" s="978"/>
      <c r="N389" s="978"/>
      <c r="O389" s="977"/>
      <c r="P389" s="977"/>
      <c r="Q389" s="977"/>
      <c r="R389" s="977"/>
      <c r="S389" s="977"/>
      <c r="T389" s="977"/>
      <c r="U389" s="977"/>
      <c r="W389" s="475"/>
      <c r="X389" s="475"/>
      <c r="Y389" s="475"/>
      <c r="AQ389" s="1735" t="s">
        <v>6961</v>
      </c>
      <c r="AR389" s="1495" t="s">
        <v>6962</v>
      </c>
      <c r="AS389" s="1495" t="s">
        <v>1956</v>
      </c>
      <c r="AT389" s="1495" t="str">
        <f t="shared" si="11"/>
        <v>1402-Bugalhos</v>
      </c>
      <c r="AU389" s="1495" t="str">
        <f t="shared" si="12"/>
        <v>140202</v>
      </c>
    </row>
    <row r="390" spans="1:47">
      <c r="A390" s="977"/>
      <c r="B390" s="1013" t="s">
        <v>4788</v>
      </c>
      <c r="C390" s="976" t="s">
        <v>4789</v>
      </c>
      <c r="D390" s="412"/>
      <c r="E390" s="977"/>
      <c r="G390" s="1496" t="s">
        <v>5782</v>
      </c>
      <c r="H390" s="1497" t="s">
        <v>4484</v>
      </c>
      <c r="I390" s="1493" t="s">
        <v>5782</v>
      </c>
      <c r="K390" s="977"/>
      <c r="L390" s="978"/>
      <c r="M390" s="978"/>
      <c r="N390" s="978"/>
      <c r="O390" s="977"/>
      <c r="P390" s="977"/>
      <c r="Q390" s="977"/>
      <c r="R390" s="977"/>
      <c r="S390" s="977"/>
      <c r="T390" s="977"/>
      <c r="U390" s="977"/>
      <c r="W390" s="475"/>
      <c r="X390" s="475"/>
      <c r="Y390" s="475"/>
      <c r="AQ390" s="1735" t="s">
        <v>6963</v>
      </c>
      <c r="AR390" s="1495" t="s">
        <v>6964</v>
      </c>
      <c r="AS390" s="1735" t="s">
        <v>2625</v>
      </c>
      <c r="AT390" s="1495" t="str">
        <f t="shared" si="11"/>
        <v>0112-Bunheiro</v>
      </c>
      <c r="AU390" s="1495" t="str">
        <f t="shared" si="12"/>
        <v>011201</v>
      </c>
    </row>
    <row r="391" spans="1:47">
      <c r="A391" s="977"/>
      <c r="B391" s="1013" t="s">
        <v>4790</v>
      </c>
      <c r="C391" s="976" t="s">
        <v>4789</v>
      </c>
      <c r="D391" s="412"/>
      <c r="E391" s="977"/>
      <c r="G391" s="1496" t="s">
        <v>5783</v>
      </c>
      <c r="H391" s="1497" t="s">
        <v>5784</v>
      </c>
      <c r="I391" s="1493" t="s">
        <v>5783</v>
      </c>
      <c r="K391" s="977"/>
      <c r="L391" s="978"/>
      <c r="M391" s="978"/>
      <c r="N391" s="978"/>
      <c r="O391" s="977"/>
      <c r="P391" s="977"/>
      <c r="Q391" s="977"/>
      <c r="R391" s="977"/>
      <c r="S391" s="977"/>
      <c r="T391" s="977"/>
      <c r="U391" s="977"/>
      <c r="W391" s="475"/>
      <c r="X391" s="475"/>
      <c r="Y391" s="475"/>
      <c r="AQ391" s="1735" t="s">
        <v>6965</v>
      </c>
      <c r="AR391" s="1495" t="s">
        <v>6966</v>
      </c>
      <c r="AS391" s="1495" t="s">
        <v>1414</v>
      </c>
      <c r="AT391" s="1495" t="str">
        <f t="shared" si="11"/>
        <v>1311-Bustelo</v>
      </c>
      <c r="AU391" s="1495" t="str">
        <f t="shared" si="12"/>
        <v>131103</v>
      </c>
    </row>
    <row r="392" spans="1:47">
      <c r="A392" s="977"/>
      <c r="B392" s="1013" t="s">
        <v>4791</v>
      </c>
      <c r="C392" s="976" t="s">
        <v>4792</v>
      </c>
      <c r="D392" s="412"/>
      <c r="E392" s="977"/>
      <c r="G392" s="1496" t="s">
        <v>5785</v>
      </c>
      <c r="H392" s="1497" t="s">
        <v>5703</v>
      </c>
      <c r="I392" s="1493" t="s">
        <v>5785</v>
      </c>
      <c r="K392" s="977"/>
      <c r="L392" s="978"/>
      <c r="M392" s="978"/>
      <c r="N392" s="978"/>
      <c r="O392" s="977"/>
      <c r="P392" s="977"/>
      <c r="Q392" s="977"/>
      <c r="R392" s="977"/>
      <c r="S392" s="977"/>
      <c r="T392" s="977"/>
      <c r="U392" s="977"/>
      <c r="W392" s="475"/>
      <c r="X392" s="475"/>
      <c r="Y392" s="475"/>
      <c r="AQ392" s="1735" t="s">
        <v>6967</v>
      </c>
      <c r="AR392" s="1495" t="s">
        <v>6966</v>
      </c>
      <c r="AS392" s="1495" t="s">
        <v>4115</v>
      </c>
      <c r="AT392" s="1495" t="str">
        <f t="shared" si="11"/>
        <v>1703-Bustelo</v>
      </c>
      <c r="AU392" s="1495" t="str">
        <f t="shared" si="12"/>
        <v>170305</v>
      </c>
    </row>
    <row r="393" spans="1:47">
      <c r="A393" s="977"/>
      <c r="B393" s="1013" t="s">
        <v>4793</v>
      </c>
      <c r="C393" s="976" t="s">
        <v>4792</v>
      </c>
      <c r="D393" s="412"/>
      <c r="E393" s="977"/>
      <c r="G393" s="1496" t="s">
        <v>5786</v>
      </c>
      <c r="H393" s="1497" t="s">
        <v>5787</v>
      </c>
      <c r="I393" s="1493" t="s">
        <v>5786</v>
      </c>
      <c r="K393" s="977"/>
      <c r="L393" s="978"/>
      <c r="M393" s="978"/>
      <c r="N393" s="978"/>
      <c r="O393" s="977"/>
      <c r="P393" s="977"/>
      <c r="Q393" s="977"/>
      <c r="R393" s="977"/>
      <c r="S393" s="977"/>
      <c r="T393" s="977"/>
      <c r="U393" s="977"/>
      <c r="W393" s="475"/>
      <c r="X393" s="475"/>
      <c r="Y393" s="475"/>
      <c r="AQ393" s="1735" t="s">
        <v>6968</v>
      </c>
      <c r="AR393" s="1495" t="s">
        <v>6969</v>
      </c>
      <c r="AS393" s="1495" t="s">
        <v>5351</v>
      </c>
      <c r="AT393" s="1495" t="str">
        <f t="shared" si="11"/>
        <v>1807-Cabaços</v>
      </c>
      <c r="AU393" s="1495" t="str">
        <f t="shared" si="12"/>
        <v>180706</v>
      </c>
    </row>
    <row r="394" spans="1:47">
      <c r="A394" s="977"/>
      <c r="B394" s="1013" t="s">
        <v>4794</v>
      </c>
      <c r="C394" s="976" t="s">
        <v>4795</v>
      </c>
      <c r="D394" s="412"/>
      <c r="E394" s="977"/>
      <c r="G394" s="1496" t="s">
        <v>5788</v>
      </c>
      <c r="H394" s="1497" t="s">
        <v>5789</v>
      </c>
      <c r="I394" s="1493" t="s">
        <v>5788</v>
      </c>
      <c r="K394" s="977"/>
      <c r="L394" s="978"/>
      <c r="M394" s="978"/>
      <c r="N394" s="978"/>
      <c r="O394" s="977"/>
      <c r="P394" s="977"/>
      <c r="Q394" s="977"/>
      <c r="R394" s="977"/>
      <c r="S394" s="977"/>
      <c r="T394" s="977"/>
      <c r="U394" s="977"/>
      <c r="W394" s="475"/>
      <c r="X394" s="475"/>
      <c r="Y394" s="475"/>
      <c r="AQ394" s="1735" t="s">
        <v>6970</v>
      </c>
      <c r="AR394" s="1495" t="s">
        <v>6971</v>
      </c>
      <c r="AS394" s="1495" t="s">
        <v>1459</v>
      </c>
      <c r="AT394" s="1495" t="str">
        <f t="shared" si="11"/>
        <v>1607-Cabaços e Fojo Lobal</v>
      </c>
      <c r="AU394" s="1495" t="str">
        <f t="shared" si="12"/>
        <v>160756</v>
      </c>
    </row>
    <row r="395" spans="1:47">
      <c r="A395" s="977"/>
      <c r="B395" s="1013" t="s">
        <v>4796</v>
      </c>
      <c r="C395" s="976" t="s">
        <v>4795</v>
      </c>
      <c r="D395" s="412"/>
      <c r="E395" s="977"/>
      <c r="G395" s="1496" t="s">
        <v>5740</v>
      </c>
      <c r="H395" s="1497" t="s">
        <v>5741</v>
      </c>
      <c r="I395" s="1493" t="s">
        <v>5740</v>
      </c>
      <c r="K395" s="977"/>
      <c r="L395" s="978"/>
      <c r="M395" s="978"/>
      <c r="N395" s="978"/>
      <c r="O395" s="977"/>
      <c r="P395" s="977"/>
      <c r="Q395" s="977"/>
      <c r="R395" s="977"/>
      <c r="S395" s="977"/>
      <c r="T395" s="977"/>
      <c r="U395" s="977"/>
      <c r="W395" s="475"/>
      <c r="X395" s="475"/>
      <c r="Y395" s="475"/>
      <c r="AQ395" s="1735" t="s">
        <v>6972</v>
      </c>
      <c r="AR395" s="1495" t="s">
        <v>6973</v>
      </c>
      <c r="AS395" s="1495" t="s">
        <v>2526</v>
      </c>
      <c r="AT395" s="1495" t="str">
        <f t="shared" ref="AT395:AT458" si="13">AS395&amp;"-"&amp;AR395</f>
        <v>1601-Cabana Maior</v>
      </c>
      <c r="AU395" s="1495" t="str">
        <f t="shared" ref="AU395:AU458" si="14">AQ395</f>
        <v>160105</v>
      </c>
    </row>
    <row r="396" spans="1:47">
      <c r="A396" s="977"/>
      <c r="B396" s="1013" t="s">
        <v>4797</v>
      </c>
      <c r="C396" s="976" t="s">
        <v>4798</v>
      </c>
      <c r="D396" s="412"/>
      <c r="E396" s="977"/>
      <c r="G396" s="1496" t="s">
        <v>5866</v>
      </c>
      <c r="H396" s="1497" t="s">
        <v>5867</v>
      </c>
      <c r="I396" s="1493" t="s">
        <v>5866</v>
      </c>
      <c r="K396" s="977"/>
      <c r="L396" s="978"/>
      <c r="M396" s="978"/>
      <c r="N396" s="978"/>
      <c r="O396" s="977"/>
      <c r="P396" s="977"/>
      <c r="Q396" s="977"/>
      <c r="R396" s="977"/>
      <c r="S396" s="977"/>
      <c r="T396" s="977"/>
      <c r="U396" s="977"/>
      <c r="W396" s="475"/>
      <c r="X396" s="475"/>
      <c r="Y396" s="475"/>
      <c r="AQ396" s="1735" t="s">
        <v>6974</v>
      </c>
      <c r="AR396" s="1495" t="s">
        <v>6975</v>
      </c>
      <c r="AS396" s="1495" t="s">
        <v>1323</v>
      </c>
      <c r="AT396" s="1495" t="str">
        <f t="shared" si="13"/>
        <v>1802-Cabanas de Viriato</v>
      </c>
      <c r="AU396" s="1495" t="str">
        <f t="shared" si="14"/>
        <v>180202</v>
      </c>
    </row>
    <row r="397" spans="1:47">
      <c r="A397" s="977"/>
      <c r="B397" s="1013" t="s">
        <v>4799</v>
      </c>
      <c r="C397" s="976" t="s">
        <v>4800</v>
      </c>
      <c r="D397" s="412"/>
      <c r="E397" s="977"/>
      <c r="G397" s="1496" t="s">
        <v>5763</v>
      </c>
      <c r="H397" s="1497" t="s">
        <v>4485</v>
      </c>
      <c r="I397" s="1493" t="s">
        <v>5763</v>
      </c>
      <c r="K397" s="977"/>
      <c r="L397" s="978"/>
      <c r="M397" s="978"/>
      <c r="N397" s="978"/>
      <c r="O397" s="977"/>
      <c r="P397" s="977"/>
      <c r="Q397" s="977"/>
      <c r="R397" s="977"/>
      <c r="S397" s="977"/>
      <c r="T397" s="977"/>
      <c r="U397" s="977"/>
      <c r="W397" s="475"/>
      <c r="X397" s="475"/>
      <c r="Y397" s="475"/>
      <c r="AQ397" s="1735" t="s">
        <v>6976</v>
      </c>
      <c r="AR397" s="1495" t="s">
        <v>6977</v>
      </c>
      <c r="AS397" s="1735" t="s">
        <v>61</v>
      </c>
      <c r="AT397" s="1495" t="str">
        <f t="shared" si="13"/>
        <v>0313-Cabanelas</v>
      </c>
      <c r="AU397" s="1495" t="str">
        <f t="shared" si="14"/>
        <v>031308</v>
      </c>
    </row>
    <row r="398" spans="1:47">
      <c r="A398" s="977"/>
      <c r="B398" s="1013" t="s">
        <v>4801</v>
      </c>
      <c r="C398" s="976" t="s">
        <v>4802</v>
      </c>
      <c r="D398" s="412"/>
      <c r="E398" s="977"/>
      <c r="G398" s="1496" t="s">
        <v>5911</v>
      </c>
      <c r="H398" s="1497" t="s">
        <v>4486</v>
      </c>
      <c r="I398" s="1493" t="s">
        <v>5911</v>
      </c>
      <c r="K398" s="977"/>
      <c r="L398" s="978"/>
      <c r="M398" s="978"/>
      <c r="N398" s="978"/>
      <c r="O398" s="977"/>
      <c r="P398" s="977"/>
      <c r="Q398" s="977"/>
      <c r="R398" s="977"/>
      <c r="S398" s="977"/>
      <c r="T398" s="977"/>
      <c r="U398" s="977"/>
      <c r="W398" s="475"/>
      <c r="X398" s="475"/>
      <c r="Y398" s="475"/>
      <c r="AQ398" s="1735" t="s">
        <v>6978</v>
      </c>
      <c r="AR398" s="1495" t="s">
        <v>6977</v>
      </c>
      <c r="AS398" s="1735" t="s">
        <v>5343</v>
      </c>
      <c r="AT398" s="1495" t="str">
        <f t="shared" si="13"/>
        <v>0407-Cabanelas</v>
      </c>
      <c r="AU398" s="1495" t="str">
        <f t="shared" si="14"/>
        <v>040709</v>
      </c>
    </row>
    <row r="399" spans="1:47">
      <c r="A399" s="977"/>
      <c r="B399" s="1013" t="s">
        <v>4803</v>
      </c>
      <c r="C399" s="976" t="s">
        <v>4802</v>
      </c>
      <c r="D399" s="412"/>
      <c r="E399" s="977"/>
      <c r="G399" s="1496" t="s">
        <v>5790</v>
      </c>
      <c r="H399" s="1497" t="s">
        <v>4487</v>
      </c>
      <c r="I399" s="1493" t="s">
        <v>5790</v>
      </c>
      <c r="K399" s="977"/>
      <c r="L399" s="978"/>
      <c r="M399" s="978"/>
      <c r="N399" s="978"/>
      <c r="O399" s="977"/>
      <c r="P399" s="977"/>
      <c r="Q399" s="977"/>
      <c r="R399" s="977"/>
      <c r="S399" s="977"/>
      <c r="T399" s="977"/>
      <c r="U399" s="977"/>
      <c r="W399" s="475"/>
      <c r="X399" s="475"/>
      <c r="Y399" s="475"/>
      <c r="AQ399" s="1735" t="s">
        <v>6979</v>
      </c>
      <c r="AR399" s="1495" t="s">
        <v>6980</v>
      </c>
      <c r="AS399" s="1735" t="s">
        <v>1773</v>
      </c>
      <c r="AT399" s="1495" t="str">
        <f t="shared" si="13"/>
        <v>0409-Cabeça Boa</v>
      </c>
      <c r="AU399" s="1495" t="str">
        <f t="shared" si="14"/>
        <v>040903</v>
      </c>
    </row>
    <row r="400" spans="1:47">
      <c r="A400" s="977"/>
      <c r="B400" s="1013" t="s">
        <v>4804</v>
      </c>
      <c r="C400" s="976" t="s">
        <v>4805</v>
      </c>
      <c r="D400" s="412"/>
      <c r="E400" s="977"/>
      <c r="G400" s="1496" t="s">
        <v>4623</v>
      </c>
      <c r="H400" s="1497" t="s">
        <v>4488</v>
      </c>
      <c r="I400" s="1493" t="s">
        <v>4623</v>
      </c>
      <c r="K400" s="977"/>
      <c r="L400" s="978"/>
      <c r="M400" s="978"/>
      <c r="N400" s="978"/>
      <c r="O400" s="977"/>
      <c r="P400" s="977"/>
      <c r="Q400" s="977"/>
      <c r="R400" s="977"/>
      <c r="S400" s="977"/>
      <c r="T400" s="977"/>
      <c r="U400" s="977"/>
      <c r="W400" s="475"/>
      <c r="X400" s="475"/>
      <c r="Y400" s="475"/>
      <c r="AQ400" s="1735" t="s">
        <v>6981</v>
      </c>
      <c r="AR400" s="1495" t="s">
        <v>6982</v>
      </c>
      <c r="AS400" s="1735" t="s">
        <v>2606</v>
      </c>
      <c r="AT400" s="1495" t="str">
        <f t="shared" si="13"/>
        <v>0205-Cabeça Gorda</v>
      </c>
      <c r="AU400" s="1495" t="str">
        <f t="shared" si="14"/>
        <v>020504</v>
      </c>
    </row>
    <row r="401" spans="1:47">
      <c r="A401" s="977"/>
      <c r="B401" s="1013" t="s">
        <v>4806</v>
      </c>
      <c r="C401" s="976" t="s">
        <v>4805</v>
      </c>
      <c r="D401" s="412"/>
      <c r="E401" s="977"/>
      <c r="G401" s="1496" t="s">
        <v>5792</v>
      </c>
      <c r="H401" s="1497" t="s">
        <v>4489</v>
      </c>
      <c r="I401" s="1493" t="s">
        <v>5792</v>
      </c>
      <c r="K401" s="977"/>
      <c r="L401" s="978"/>
      <c r="M401" s="978"/>
      <c r="N401" s="978"/>
      <c r="O401" s="977"/>
      <c r="P401" s="977"/>
      <c r="Q401" s="977"/>
      <c r="R401" s="977"/>
      <c r="S401" s="977"/>
      <c r="T401" s="977"/>
      <c r="U401" s="977"/>
      <c r="W401" s="475"/>
      <c r="X401" s="475"/>
      <c r="Y401" s="475"/>
      <c r="AQ401" s="1735" t="s">
        <v>6983</v>
      </c>
      <c r="AR401" s="1495" t="s">
        <v>6984</v>
      </c>
      <c r="AS401" s="1495" t="s">
        <v>1414</v>
      </c>
      <c r="AT401" s="1495" t="str">
        <f t="shared" si="13"/>
        <v>1311-Cabeça Santa</v>
      </c>
      <c r="AU401" s="1495" t="str">
        <f t="shared" si="14"/>
        <v>131104</v>
      </c>
    </row>
    <row r="402" spans="1:47">
      <c r="A402" s="977"/>
      <c r="B402" s="1013" t="s">
        <v>4807</v>
      </c>
      <c r="C402" s="976" t="s">
        <v>4808</v>
      </c>
      <c r="D402" s="412"/>
      <c r="E402" s="977"/>
      <c r="G402" s="1496" t="s">
        <v>5793</v>
      </c>
      <c r="H402" s="1497" t="s">
        <v>5794</v>
      </c>
      <c r="I402" s="1493" t="s">
        <v>5793</v>
      </c>
      <c r="K402" s="977"/>
      <c r="L402" s="978"/>
      <c r="M402" s="978"/>
      <c r="N402" s="978"/>
      <c r="O402" s="977"/>
      <c r="P402" s="977"/>
      <c r="Q402" s="977"/>
      <c r="R402" s="977"/>
      <c r="S402" s="977"/>
      <c r="T402" s="977"/>
      <c r="U402" s="977"/>
      <c r="W402" s="475"/>
      <c r="X402" s="475"/>
      <c r="Y402" s="475"/>
      <c r="AQ402" s="1735" t="s">
        <v>6985</v>
      </c>
      <c r="AR402" s="1495" t="s">
        <v>6986</v>
      </c>
      <c r="AS402" s="1735" t="s">
        <v>4227</v>
      </c>
      <c r="AT402" s="1495" t="str">
        <f t="shared" si="13"/>
        <v>0707-Cabeção</v>
      </c>
      <c r="AU402" s="1495" t="str">
        <f t="shared" si="14"/>
        <v>070702</v>
      </c>
    </row>
    <row r="403" spans="1:47">
      <c r="A403" s="977"/>
      <c r="B403" s="1013" t="s">
        <v>4809</v>
      </c>
      <c r="C403" s="976" t="s">
        <v>4808</v>
      </c>
      <c r="D403" s="412"/>
      <c r="E403" s="977"/>
      <c r="G403" s="1496" t="s">
        <v>4391</v>
      </c>
      <c r="H403" s="1497" t="s">
        <v>4392</v>
      </c>
      <c r="I403" s="1493" t="s">
        <v>4391</v>
      </c>
      <c r="K403" s="977"/>
      <c r="L403" s="978"/>
      <c r="M403" s="978"/>
      <c r="N403" s="978"/>
      <c r="O403" s="977"/>
      <c r="P403" s="977"/>
      <c r="Q403" s="977"/>
      <c r="R403" s="977"/>
      <c r="S403" s="977"/>
      <c r="T403" s="977"/>
      <c r="U403" s="977"/>
      <c r="W403" s="475"/>
      <c r="X403" s="475"/>
      <c r="Y403" s="475"/>
      <c r="AQ403" s="1735" t="s">
        <v>6987</v>
      </c>
      <c r="AR403" s="1495" t="s">
        <v>2636</v>
      </c>
      <c r="AS403" s="1735" t="s">
        <v>2637</v>
      </c>
      <c r="AT403" s="1495" t="str">
        <f t="shared" si="13"/>
        <v>0304-Cabeceiras de Basto</v>
      </c>
      <c r="AU403" s="1495" t="str">
        <f t="shared" si="14"/>
        <v>030406</v>
      </c>
    </row>
    <row r="404" spans="1:47">
      <c r="A404" s="977"/>
      <c r="B404" s="1013" t="s">
        <v>4810</v>
      </c>
      <c r="C404" s="976" t="s">
        <v>4811</v>
      </c>
      <c r="D404" s="412"/>
      <c r="E404" s="977"/>
      <c r="G404" s="1496" t="s">
        <v>4393</v>
      </c>
      <c r="H404" s="1497" t="s">
        <v>4394</v>
      </c>
      <c r="I404" s="1493" t="s">
        <v>4393</v>
      </c>
      <c r="K404" s="977"/>
      <c r="L404" s="978"/>
      <c r="M404" s="978"/>
      <c r="N404" s="978"/>
      <c r="O404" s="977"/>
      <c r="P404" s="977"/>
      <c r="Q404" s="977"/>
      <c r="R404" s="977"/>
      <c r="S404" s="977"/>
      <c r="T404" s="977"/>
      <c r="U404" s="977"/>
      <c r="W404" s="475"/>
      <c r="X404" s="475"/>
      <c r="Y404" s="475"/>
      <c r="AQ404" s="1735" t="s">
        <v>6988</v>
      </c>
      <c r="AR404" s="1495" t="s">
        <v>6989</v>
      </c>
      <c r="AS404" s="1495" t="s">
        <v>1018</v>
      </c>
      <c r="AT404" s="1495" t="str">
        <f t="shared" si="13"/>
        <v>1208-Cabeço de Vide</v>
      </c>
      <c r="AU404" s="1495" t="str">
        <f t="shared" si="14"/>
        <v>120801</v>
      </c>
    </row>
    <row r="405" spans="1:47">
      <c r="A405" s="977"/>
      <c r="B405" s="1013" t="s">
        <v>4812</v>
      </c>
      <c r="C405" s="976" t="s">
        <v>4811</v>
      </c>
      <c r="D405" s="412"/>
      <c r="E405" s="977"/>
      <c r="G405" s="1496" t="s">
        <v>4624</v>
      </c>
      <c r="H405" s="1497" t="s">
        <v>4625</v>
      </c>
      <c r="I405" s="1493" t="s">
        <v>4624</v>
      </c>
      <c r="K405" s="977"/>
      <c r="L405" s="978"/>
      <c r="M405" s="978"/>
      <c r="N405" s="978"/>
      <c r="O405" s="977"/>
      <c r="P405" s="977"/>
      <c r="Q405" s="977"/>
      <c r="R405" s="977"/>
      <c r="S405" s="977"/>
      <c r="T405" s="977"/>
      <c r="U405" s="977"/>
      <c r="W405" s="475"/>
      <c r="X405" s="475"/>
      <c r="Y405" s="475"/>
      <c r="AQ405" s="1735" t="s">
        <v>6990</v>
      </c>
      <c r="AR405" s="1495" t="s">
        <v>6991</v>
      </c>
      <c r="AS405" s="1735" t="s">
        <v>2980</v>
      </c>
      <c r="AT405" s="1495" t="str">
        <f t="shared" si="13"/>
        <v>0509-Cabeçudo</v>
      </c>
      <c r="AU405" s="1495" t="str">
        <f t="shared" si="14"/>
        <v>050901</v>
      </c>
    </row>
    <row r="406" spans="1:47">
      <c r="A406" s="977"/>
      <c r="B406" s="1013" t="s">
        <v>4813</v>
      </c>
      <c r="C406" s="976" t="s">
        <v>4814</v>
      </c>
      <c r="D406" s="412"/>
      <c r="E406" s="977"/>
      <c r="G406" s="1496" t="s">
        <v>5862</v>
      </c>
      <c r="H406" s="1497" t="s">
        <v>5697</v>
      </c>
      <c r="I406" s="1493" t="s">
        <v>5862</v>
      </c>
      <c r="K406" s="977"/>
      <c r="L406" s="978"/>
      <c r="M406" s="978"/>
      <c r="N406" s="978"/>
      <c r="O406" s="977"/>
      <c r="P406" s="977"/>
      <c r="Q406" s="977"/>
      <c r="R406" s="977"/>
      <c r="S406" s="977"/>
      <c r="T406" s="977"/>
      <c r="U406" s="977"/>
      <c r="W406" s="475"/>
      <c r="X406" s="475"/>
      <c r="Y406" s="475"/>
      <c r="AQ406" s="1735" t="s">
        <v>6992</v>
      </c>
      <c r="AR406" s="1495" t="s">
        <v>6993</v>
      </c>
      <c r="AS406" s="1495" t="s">
        <v>2206</v>
      </c>
      <c r="AT406" s="1495" t="str">
        <f t="shared" si="13"/>
        <v>4302-Cabo da Praia</v>
      </c>
      <c r="AU406" s="1495" t="str">
        <f t="shared" si="14"/>
        <v>430203</v>
      </c>
    </row>
    <row r="407" spans="1:47">
      <c r="A407" s="977"/>
      <c r="B407" s="1013" t="s">
        <v>4815</v>
      </c>
      <c r="C407" s="976" t="s">
        <v>4814</v>
      </c>
      <c r="D407" s="412"/>
      <c r="E407" s="977"/>
      <c r="G407" s="1496" t="s">
        <v>5730</v>
      </c>
      <c r="H407" s="1497" t="s">
        <v>5731</v>
      </c>
      <c r="I407" s="1493" t="s">
        <v>5730</v>
      </c>
      <c r="K407" s="977"/>
      <c r="L407" s="978"/>
      <c r="M407" s="978"/>
      <c r="N407" s="978"/>
      <c r="O407" s="977"/>
      <c r="P407" s="977"/>
      <c r="Q407" s="977"/>
      <c r="R407" s="977"/>
      <c r="S407" s="977"/>
      <c r="T407" s="977"/>
      <c r="U407" s="977"/>
      <c r="W407" s="475"/>
      <c r="X407" s="475"/>
      <c r="Y407" s="475"/>
      <c r="AQ407" s="1735" t="s">
        <v>6994</v>
      </c>
      <c r="AR407" s="1495" t="s">
        <v>6995</v>
      </c>
      <c r="AS407" s="1495" t="s">
        <v>1070</v>
      </c>
      <c r="AT407" s="1495" t="str">
        <f t="shared" si="13"/>
        <v>4201-Cabouco</v>
      </c>
      <c r="AU407" s="1495" t="str">
        <f t="shared" si="14"/>
        <v>420102</v>
      </c>
    </row>
    <row r="408" spans="1:47">
      <c r="A408" s="977"/>
      <c r="B408" s="1013" t="s">
        <v>4816</v>
      </c>
      <c r="C408" s="976" t="s">
        <v>4817</v>
      </c>
      <c r="D408" s="412"/>
      <c r="E408" s="977"/>
      <c r="G408" s="1496" t="s">
        <v>5738</v>
      </c>
      <c r="H408" s="1497" t="s">
        <v>5739</v>
      </c>
      <c r="I408" s="1493" t="s">
        <v>5738</v>
      </c>
      <c r="K408" s="977"/>
      <c r="L408" s="978"/>
      <c r="M408" s="978"/>
      <c r="N408" s="978"/>
      <c r="O408" s="977"/>
      <c r="P408" s="977"/>
      <c r="Q408" s="977"/>
      <c r="R408" s="977"/>
      <c r="S408" s="977"/>
      <c r="T408" s="977"/>
      <c r="U408" s="977"/>
      <c r="W408" s="475"/>
      <c r="X408" s="475"/>
      <c r="Y408" s="475"/>
      <c r="AQ408" s="1735" t="s">
        <v>6996</v>
      </c>
      <c r="AR408" s="1495" t="s">
        <v>6997</v>
      </c>
      <c r="AS408" s="1495" t="s">
        <v>1459</v>
      </c>
      <c r="AT408" s="1495" t="str">
        <f t="shared" si="13"/>
        <v>1607-Cabração e Moreira do Lima</v>
      </c>
      <c r="AU408" s="1495" t="str">
        <f t="shared" si="14"/>
        <v>160757</v>
      </c>
    </row>
    <row r="409" spans="1:47">
      <c r="A409" s="977"/>
      <c r="B409" s="1013" t="s">
        <v>4818</v>
      </c>
      <c r="C409" s="976" t="s">
        <v>4819</v>
      </c>
      <c r="D409" s="412"/>
      <c r="E409" s="977"/>
      <c r="G409" s="1496" t="s">
        <v>5759</v>
      </c>
      <c r="H409" s="1497" t="s">
        <v>5760</v>
      </c>
      <c r="I409" s="1493" t="s">
        <v>5759</v>
      </c>
      <c r="K409" s="977"/>
      <c r="L409" s="978"/>
      <c r="M409" s="978"/>
      <c r="N409" s="978"/>
      <c r="O409" s="977"/>
      <c r="P409" s="977"/>
      <c r="Q409" s="977"/>
      <c r="R409" s="977"/>
      <c r="S409" s="977"/>
      <c r="T409" s="977"/>
      <c r="U409" s="977"/>
      <c r="W409" s="475"/>
      <c r="X409" s="475"/>
      <c r="Y409" s="475"/>
      <c r="AQ409" s="1735" t="s">
        <v>6998</v>
      </c>
      <c r="AR409" s="1495" t="s">
        <v>6999</v>
      </c>
      <c r="AS409" s="1495" t="s">
        <v>2526</v>
      </c>
      <c r="AT409" s="1495" t="str">
        <f t="shared" si="13"/>
        <v>1601-Cabreiro</v>
      </c>
      <c r="AU409" s="1495" t="str">
        <f t="shared" si="14"/>
        <v>160106</v>
      </c>
    </row>
    <row r="410" spans="1:47">
      <c r="A410" s="977"/>
      <c r="B410" s="1013" t="s">
        <v>4820</v>
      </c>
      <c r="C410" s="976" t="s">
        <v>4819</v>
      </c>
      <c r="D410" s="412"/>
      <c r="E410" s="977"/>
      <c r="G410" s="1496" t="s">
        <v>5901</v>
      </c>
      <c r="H410" s="1497" t="s">
        <v>5902</v>
      </c>
      <c r="I410" s="1493" t="s">
        <v>5901</v>
      </c>
      <c r="K410" s="977"/>
      <c r="L410" s="978"/>
      <c r="M410" s="978"/>
      <c r="N410" s="978"/>
      <c r="O410" s="977"/>
      <c r="P410" s="977"/>
      <c r="Q410" s="977"/>
      <c r="R410" s="977"/>
      <c r="S410" s="977"/>
      <c r="T410" s="977"/>
      <c r="U410" s="977"/>
      <c r="W410" s="475"/>
      <c r="X410" s="475"/>
      <c r="Y410" s="475"/>
      <c r="AQ410" s="1735" t="s">
        <v>7000</v>
      </c>
      <c r="AR410" s="1495" t="s">
        <v>7001</v>
      </c>
      <c r="AS410" s="1735" t="s">
        <v>4216</v>
      </c>
      <c r="AT410" s="1495" t="str">
        <f t="shared" si="13"/>
        <v>0706-Cabrela</v>
      </c>
      <c r="AU410" s="1495" t="str">
        <f t="shared" si="14"/>
        <v>070601</v>
      </c>
    </row>
    <row r="411" spans="1:47">
      <c r="A411" s="977"/>
      <c r="B411" s="1013" t="s">
        <v>4821</v>
      </c>
      <c r="C411" s="976" t="s">
        <v>4822</v>
      </c>
      <c r="D411" s="412"/>
      <c r="E411" s="977"/>
      <c r="G411" s="1496" t="s">
        <v>5926</v>
      </c>
      <c r="H411" s="1497" t="s">
        <v>5927</v>
      </c>
      <c r="I411" s="1493" t="s">
        <v>5926</v>
      </c>
      <c r="K411" s="977"/>
      <c r="L411" s="978"/>
      <c r="M411" s="978"/>
      <c r="N411" s="978"/>
      <c r="O411" s="977"/>
      <c r="P411" s="977"/>
      <c r="Q411" s="977"/>
      <c r="R411" s="977"/>
      <c r="S411" s="977"/>
      <c r="T411" s="977"/>
      <c r="U411" s="977"/>
      <c r="W411" s="475"/>
      <c r="X411" s="475"/>
      <c r="Y411" s="475"/>
      <c r="AQ411" s="1735" t="s">
        <v>7002</v>
      </c>
      <c r="AR411" s="1495" t="s">
        <v>7003</v>
      </c>
      <c r="AS411" s="1735" t="s">
        <v>1397</v>
      </c>
      <c r="AT411" s="1495" t="str">
        <f t="shared" si="13"/>
        <v>0612-Cabril</v>
      </c>
      <c r="AU411" s="1495" t="str">
        <f t="shared" si="14"/>
        <v>061201</v>
      </c>
    </row>
    <row r="412" spans="1:47">
      <c r="A412" s="977"/>
      <c r="B412" s="1013" t="s">
        <v>4823</v>
      </c>
      <c r="C412" s="976" t="s">
        <v>4822</v>
      </c>
      <c r="D412" s="412"/>
      <c r="E412" s="977"/>
      <c r="G412" s="1496" t="s">
        <v>5929</v>
      </c>
      <c r="H412" s="1497" t="s">
        <v>5930</v>
      </c>
      <c r="I412" s="1493" t="s">
        <v>5929</v>
      </c>
      <c r="K412" s="977"/>
      <c r="L412" s="978"/>
      <c r="M412" s="978"/>
      <c r="N412" s="978"/>
      <c r="O412" s="977"/>
      <c r="P412" s="977"/>
      <c r="Q412" s="977"/>
      <c r="R412" s="977"/>
      <c r="S412" s="977"/>
      <c r="T412" s="977"/>
      <c r="U412" s="977"/>
      <c r="W412" s="475"/>
      <c r="X412" s="475"/>
      <c r="Y412" s="475"/>
      <c r="AQ412" s="1735" t="s">
        <v>7004</v>
      </c>
      <c r="AR412" s="1495" t="s">
        <v>7003</v>
      </c>
      <c r="AS412" s="1495" t="s">
        <v>5374</v>
      </c>
      <c r="AT412" s="1495" t="str">
        <f t="shared" si="13"/>
        <v>1706-Cabril</v>
      </c>
      <c r="AU412" s="1495" t="str">
        <f t="shared" si="14"/>
        <v>170601</v>
      </c>
    </row>
    <row r="413" spans="1:47">
      <c r="A413" s="977"/>
      <c r="B413" s="1013" t="s">
        <v>4824</v>
      </c>
      <c r="C413" s="976" t="s">
        <v>4825</v>
      </c>
      <c r="D413" s="412"/>
      <c r="E413" s="977"/>
      <c r="G413" s="1496" t="s">
        <v>4446</v>
      </c>
      <c r="H413" s="1497" t="s">
        <v>4490</v>
      </c>
      <c r="I413" s="1493" t="s">
        <v>4446</v>
      </c>
      <c r="K413" s="977"/>
      <c r="L413" s="978"/>
      <c r="M413" s="978"/>
      <c r="N413" s="978"/>
      <c r="O413" s="977"/>
      <c r="P413" s="977"/>
      <c r="Q413" s="977"/>
      <c r="R413" s="977"/>
      <c r="S413" s="977"/>
      <c r="T413" s="977"/>
      <c r="U413" s="977"/>
      <c r="W413" s="475"/>
      <c r="X413" s="475"/>
      <c r="Y413" s="475"/>
      <c r="AQ413" s="1735" t="s">
        <v>7005</v>
      </c>
      <c r="AR413" s="1495" t="s">
        <v>7003</v>
      </c>
      <c r="AS413" s="1495" t="s">
        <v>4094</v>
      </c>
      <c r="AT413" s="1495" t="str">
        <f t="shared" si="13"/>
        <v>1803-Cabril</v>
      </c>
      <c r="AU413" s="1495" t="str">
        <f t="shared" si="14"/>
        <v>180303</v>
      </c>
    </row>
    <row r="414" spans="1:47">
      <c r="A414" s="977"/>
      <c r="B414" s="1013" t="s">
        <v>4826</v>
      </c>
      <c r="C414" s="976" t="s">
        <v>4825</v>
      </c>
      <c r="D414" s="412"/>
      <c r="E414" s="977"/>
      <c r="G414" s="1496" t="s">
        <v>5931</v>
      </c>
      <c r="H414" s="1497" t="s">
        <v>5932</v>
      </c>
      <c r="I414" s="1493" t="s">
        <v>5931</v>
      </c>
      <c r="K414" s="977"/>
      <c r="L414" s="978"/>
      <c r="M414" s="978"/>
      <c r="N414" s="978"/>
      <c r="O414" s="977"/>
      <c r="P414" s="977"/>
      <c r="Q414" s="977"/>
      <c r="R414" s="977"/>
      <c r="S414" s="977"/>
      <c r="T414" s="977"/>
      <c r="U414" s="977"/>
      <c r="W414" s="475"/>
      <c r="X414" s="475"/>
      <c r="Y414" s="475"/>
      <c r="AQ414" s="1735" t="s">
        <v>7006</v>
      </c>
      <c r="AR414" s="1495" t="s">
        <v>7007</v>
      </c>
      <c r="AS414" s="1735" t="s">
        <v>1759</v>
      </c>
      <c r="AT414" s="1495" t="str">
        <f t="shared" si="13"/>
        <v>0814-Cachopo</v>
      </c>
      <c r="AU414" s="1495" t="str">
        <f t="shared" si="14"/>
        <v>081401</v>
      </c>
    </row>
    <row r="415" spans="1:47">
      <c r="A415" s="977"/>
      <c r="B415" s="1013" t="s">
        <v>4827</v>
      </c>
      <c r="C415" s="976" t="s">
        <v>4828</v>
      </c>
      <c r="D415" s="412"/>
      <c r="E415" s="977"/>
      <c r="G415" s="1496" t="s">
        <v>5653</v>
      </c>
      <c r="H415" s="1497" t="s">
        <v>4491</v>
      </c>
      <c r="I415" s="1493" t="s">
        <v>5653</v>
      </c>
      <c r="K415" s="977"/>
      <c r="L415" s="978"/>
      <c r="M415" s="978"/>
      <c r="N415" s="978"/>
      <c r="O415" s="977"/>
      <c r="P415" s="977"/>
      <c r="Q415" s="977"/>
      <c r="R415" s="977"/>
      <c r="S415" s="977"/>
      <c r="T415" s="977"/>
      <c r="U415" s="977"/>
      <c r="W415" s="475"/>
      <c r="X415" s="475"/>
      <c r="Y415" s="475"/>
      <c r="AQ415" s="1735" t="s">
        <v>7008</v>
      </c>
      <c r="AR415" s="1495" t="s">
        <v>7009</v>
      </c>
      <c r="AS415" s="1735" t="s">
        <v>271</v>
      </c>
      <c r="AT415" s="1495" t="str">
        <f t="shared" si="13"/>
        <v>0105-Cacia</v>
      </c>
      <c r="AU415" s="1495" t="str">
        <f t="shared" si="14"/>
        <v>010502</v>
      </c>
    </row>
    <row r="416" spans="1:47">
      <c r="A416" s="977"/>
      <c r="B416" s="1013" t="s">
        <v>4829</v>
      </c>
      <c r="C416" s="976" t="s">
        <v>4828</v>
      </c>
      <c r="D416" s="412"/>
      <c r="E416" s="977"/>
      <c r="G416" s="1496" t="s">
        <v>4390</v>
      </c>
      <c r="H416" s="1497" t="s">
        <v>4492</v>
      </c>
      <c r="I416" s="1493" t="s">
        <v>4390</v>
      </c>
      <c r="K416" s="977"/>
      <c r="L416" s="978"/>
      <c r="M416" s="978"/>
      <c r="N416" s="978"/>
      <c r="O416" s="977"/>
      <c r="P416" s="977"/>
      <c r="Q416" s="977"/>
      <c r="R416" s="977"/>
      <c r="S416" s="977"/>
      <c r="T416" s="977"/>
      <c r="U416" s="977"/>
      <c r="W416" s="475"/>
      <c r="X416" s="475"/>
      <c r="Y416" s="475"/>
      <c r="AQ416" s="1735" t="s">
        <v>7010</v>
      </c>
      <c r="AR416" s="1495" t="s">
        <v>7011</v>
      </c>
      <c r="AS416" s="1735" t="s">
        <v>1316</v>
      </c>
      <c r="AT416" s="1495" t="str">
        <f t="shared" si="13"/>
        <v>0602-Cadima</v>
      </c>
      <c r="AU416" s="1495" t="str">
        <f t="shared" si="14"/>
        <v>060203</v>
      </c>
    </row>
    <row r="417" spans="1:47">
      <c r="A417" s="977"/>
      <c r="B417" s="1013" t="s">
        <v>4830</v>
      </c>
      <c r="C417" s="976" t="s">
        <v>4831</v>
      </c>
      <c r="D417" s="412"/>
      <c r="E417" s="977"/>
      <c r="G417" s="1496" t="s">
        <v>5939</v>
      </c>
      <c r="H417" s="1497" t="s">
        <v>5940</v>
      </c>
      <c r="I417" s="1493" t="s">
        <v>5939</v>
      </c>
      <c r="K417" s="977"/>
      <c r="L417" s="978"/>
      <c r="M417" s="978"/>
      <c r="N417" s="978"/>
      <c r="O417" s="977"/>
      <c r="P417" s="977"/>
      <c r="Q417" s="977"/>
      <c r="R417" s="977"/>
      <c r="S417" s="977"/>
      <c r="T417" s="977"/>
      <c r="U417" s="977"/>
      <c r="W417" s="475"/>
      <c r="X417" s="475"/>
      <c r="Y417" s="475"/>
      <c r="AQ417" s="1735" t="s">
        <v>7012</v>
      </c>
      <c r="AR417" s="1495" t="s">
        <v>7013</v>
      </c>
      <c r="AS417" s="1495" t="s">
        <v>487</v>
      </c>
      <c r="AT417" s="1495" t="str">
        <f t="shared" si="13"/>
        <v>1207-Caia, São Pedro e Alcáçova</v>
      </c>
      <c r="AU417" s="1495" t="str">
        <f t="shared" si="14"/>
        <v>120713</v>
      </c>
    </row>
    <row r="418" spans="1:47">
      <c r="A418" s="977"/>
      <c r="B418" s="1013" t="s">
        <v>4832</v>
      </c>
      <c r="C418" s="976" t="s">
        <v>4831</v>
      </c>
      <c r="D418" s="412"/>
      <c r="E418" s="977"/>
      <c r="G418" s="1496" t="s">
        <v>5721</v>
      </c>
      <c r="H418" s="1497" t="s">
        <v>5722</v>
      </c>
      <c r="I418" s="1493" t="s">
        <v>5721</v>
      </c>
      <c r="K418" s="977"/>
      <c r="L418" s="978"/>
      <c r="M418" s="978"/>
      <c r="N418" s="978"/>
      <c r="O418" s="977"/>
      <c r="P418" s="977"/>
      <c r="Q418" s="977"/>
      <c r="R418" s="977"/>
      <c r="S418" s="977"/>
      <c r="T418" s="977"/>
      <c r="U418" s="977"/>
      <c r="W418" s="475"/>
      <c r="X418" s="475"/>
      <c r="Y418" s="475"/>
      <c r="AQ418" s="1735" t="s">
        <v>7014</v>
      </c>
      <c r="AR418" s="1495" t="s">
        <v>7015</v>
      </c>
      <c r="AS418" s="1495" t="s">
        <v>5285</v>
      </c>
      <c r="AT418" s="1495" t="str">
        <f t="shared" si="13"/>
        <v>1305-Caíde de Rei</v>
      </c>
      <c r="AU418" s="1495" t="str">
        <f t="shared" si="14"/>
        <v>130504</v>
      </c>
    </row>
    <row r="419" spans="1:47">
      <c r="A419" s="977"/>
      <c r="B419" s="1013" t="s">
        <v>4833</v>
      </c>
      <c r="C419" s="976" t="s">
        <v>3784</v>
      </c>
      <c r="D419" s="412"/>
      <c r="E419" s="977"/>
      <c r="G419" s="1496" t="s">
        <v>5707</v>
      </c>
      <c r="H419" s="1497" t="s">
        <v>5671</v>
      </c>
      <c r="I419" s="1493" t="s">
        <v>5707</v>
      </c>
      <c r="K419" s="977"/>
      <c r="L419" s="978"/>
      <c r="M419" s="978"/>
      <c r="N419" s="978"/>
      <c r="O419" s="977"/>
      <c r="P419" s="977"/>
      <c r="Q419" s="977"/>
      <c r="R419" s="977"/>
      <c r="S419" s="977"/>
      <c r="T419" s="977"/>
      <c r="U419" s="977"/>
      <c r="W419" s="475"/>
      <c r="X419" s="475"/>
      <c r="Y419" s="475"/>
      <c r="AQ419" s="1735" t="s">
        <v>7016</v>
      </c>
      <c r="AR419" s="1495" t="s">
        <v>7017</v>
      </c>
      <c r="AS419" s="1735" t="s">
        <v>3400</v>
      </c>
      <c r="AT419" s="1495" t="str">
        <f t="shared" si="13"/>
        <v>0301-Caires</v>
      </c>
      <c r="AU419" s="1495" t="str">
        <f t="shared" si="14"/>
        <v>030105</v>
      </c>
    </row>
    <row r="420" spans="1:47">
      <c r="A420" s="977"/>
      <c r="B420" s="1013" t="s">
        <v>3785</v>
      </c>
      <c r="C420" s="976" t="s">
        <v>1859</v>
      </c>
      <c r="D420" s="412"/>
      <c r="E420" s="977"/>
      <c r="G420" s="1496" t="s">
        <v>5626</v>
      </c>
      <c r="H420" s="1497" t="s">
        <v>5627</v>
      </c>
      <c r="I420" s="1493" t="s">
        <v>5626</v>
      </c>
      <c r="K420" s="977"/>
      <c r="L420" s="978"/>
      <c r="M420" s="978"/>
      <c r="N420" s="978"/>
      <c r="O420" s="977"/>
      <c r="P420" s="977"/>
      <c r="Q420" s="977"/>
      <c r="R420" s="977"/>
      <c r="S420" s="977"/>
      <c r="T420" s="977"/>
      <c r="U420" s="977"/>
      <c r="W420" s="475"/>
      <c r="X420" s="475"/>
      <c r="Y420" s="475"/>
      <c r="AQ420" s="1735" t="s">
        <v>7018</v>
      </c>
      <c r="AR420" s="1495" t="s">
        <v>7019</v>
      </c>
      <c r="AS420" s="1495" t="s">
        <v>76</v>
      </c>
      <c r="AT420" s="1495" t="str">
        <f t="shared" si="13"/>
        <v>1823-Calde</v>
      </c>
      <c r="AU420" s="1495" t="str">
        <f t="shared" si="14"/>
        <v>182305</v>
      </c>
    </row>
    <row r="421" spans="1:47">
      <c r="A421" s="977"/>
      <c r="B421" s="1013" t="s">
        <v>1860</v>
      </c>
      <c r="C421" s="976" t="s">
        <v>1859</v>
      </c>
      <c r="D421" s="412"/>
      <c r="E421" s="977"/>
      <c r="G421" s="1496" t="s">
        <v>5712</v>
      </c>
      <c r="H421" s="1497" t="s">
        <v>4493</v>
      </c>
      <c r="I421" s="1493" t="s">
        <v>5712</v>
      </c>
      <c r="K421" s="977"/>
      <c r="L421" s="978"/>
      <c r="M421" s="978"/>
      <c r="N421" s="978"/>
      <c r="O421" s="977"/>
      <c r="P421" s="977"/>
      <c r="Q421" s="977"/>
      <c r="R421" s="977"/>
      <c r="S421" s="977"/>
      <c r="T421" s="977"/>
      <c r="U421" s="977"/>
      <c r="W421" s="475"/>
      <c r="X421" s="475"/>
      <c r="Y421" s="475"/>
      <c r="AQ421" s="1735" t="s">
        <v>7020</v>
      </c>
      <c r="AR421" s="1495" t="s">
        <v>7021</v>
      </c>
      <c r="AS421" s="1735" t="s">
        <v>1051</v>
      </c>
      <c r="AT421" s="1495" t="str">
        <f t="shared" si="13"/>
        <v>0308-Caldelas</v>
      </c>
      <c r="AU421" s="1495" t="str">
        <f t="shared" si="14"/>
        <v>030808</v>
      </c>
    </row>
    <row r="422" spans="1:47">
      <c r="A422" s="977"/>
      <c r="B422" s="1013" t="s">
        <v>1861</v>
      </c>
      <c r="C422" s="976" t="s">
        <v>1862</v>
      </c>
      <c r="D422" s="412"/>
      <c r="E422" s="977"/>
      <c r="G422" s="1496" t="s">
        <v>5628</v>
      </c>
      <c r="H422" s="1497" t="s">
        <v>5629</v>
      </c>
      <c r="I422" s="1493" t="s">
        <v>5628</v>
      </c>
      <c r="K422" s="977"/>
      <c r="L422" s="978"/>
      <c r="M422" s="978"/>
      <c r="N422" s="978"/>
      <c r="O422" s="977"/>
      <c r="P422" s="977"/>
      <c r="Q422" s="977"/>
      <c r="R422" s="977"/>
      <c r="S422" s="977"/>
      <c r="T422" s="977"/>
      <c r="U422" s="977"/>
      <c r="W422" s="475"/>
      <c r="X422" s="475"/>
      <c r="Y422" s="475"/>
      <c r="AQ422" s="1735" t="s">
        <v>7022</v>
      </c>
      <c r="AR422" s="1495" t="s">
        <v>7023</v>
      </c>
      <c r="AS422" s="1495" t="s">
        <v>1459</v>
      </c>
      <c r="AT422" s="1495" t="str">
        <f t="shared" si="13"/>
        <v>1607-Calheiros</v>
      </c>
      <c r="AU422" s="1495" t="str">
        <f t="shared" si="14"/>
        <v>160713</v>
      </c>
    </row>
    <row r="423" spans="1:47">
      <c r="A423" s="977"/>
      <c r="B423" s="1013" t="s">
        <v>1863</v>
      </c>
      <c r="C423" s="976" t="s">
        <v>1862</v>
      </c>
      <c r="D423" s="412"/>
      <c r="E423" s="977"/>
      <c r="G423" s="1496" t="s">
        <v>4494</v>
      </c>
      <c r="H423" s="1497" t="s">
        <v>4495</v>
      </c>
      <c r="I423" s="1493" t="s">
        <v>4494</v>
      </c>
      <c r="K423" s="977"/>
      <c r="L423" s="978"/>
      <c r="M423" s="978"/>
      <c r="N423" s="978"/>
      <c r="O423" s="977"/>
      <c r="P423" s="977"/>
      <c r="Q423" s="977"/>
      <c r="R423" s="977"/>
      <c r="S423" s="977"/>
      <c r="T423" s="977"/>
      <c r="U423" s="977"/>
      <c r="W423" s="475"/>
      <c r="X423" s="475"/>
      <c r="Y423" s="475"/>
      <c r="AQ423" s="1735" t="s">
        <v>7024</v>
      </c>
      <c r="AR423" s="1495" t="s">
        <v>7025</v>
      </c>
      <c r="AS423" s="1495" t="s">
        <v>1296</v>
      </c>
      <c r="AT423" s="1495" t="str">
        <f t="shared" si="13"/>
        <v>3101-Calheta</v>
      </c>
      <c r="AU423" s="1495" t="str">
        <f t="shared" si="14"/>
        <v>310102</v>
      </c>
    </row>
    <row r="424" spans="1:47">
      <c r="A424" s="977"/>
      <c r="B424" s="1013" t="s">
        <v>1864</v>
      </c>
      <c r="C424" s="976" t="s">
        <v>1865</v>
      </c>
      <c r="D424" s="412"/>
      <c r="E424" s="977"/>
      <c r="G424" s="1496" t="s">
        <v>5872</v>
      </c>
      <c r="H424" s="1497" t="s">
        <v>5873</v>
      </c>
      <c r="I424" s="1493" t="s">
        <v>5872</v>
      </c>
      <c r="K424" s="977"/>
      <c r="L424" s="978"/>
      <c r="M424" s="978"/>
      <c r="N424" s="978"/>
      <c r="O424" s="977"/>
      <c r="P424" s="977"/>
      <c r="Q424" s="977"/>
      <c r="R424" s="977"/>
      <c r="S424" s="977"/>
      <c r="T424" s="977"/>
      <c r="U424" s="977"/>
      <c r="W424" s="475"/>
      <c r="X424" s="475"/>
      <c r="Y424" s="475"/>
      <c r="AQ424" s="1735" t="s">
        <v>7026</v>
      </c>
      <c r="AR424" s="1495" t="s">
        <v>7025</v>
      </c>
      <c r="AS424" s="1495" t="s">
        <v>1301</v>
      </c>
      <c r="AT424" s="1495" t="str">
        <f t="shared" si="13"/>
        <v>4501-Calheta</v>
      </c>
      <c r="AU424" s="1495" t="str">
        <f t="shared" si="14"/>
        <v>450101</v>
      </c>
    </row>
    <row r="425" spans="1:47">
      <c r="A425" s="977"/>
      <c r="B425" s="1013" t="s">
        <v>1866</v>
      </c>
      <c r="C425" s="976" t="s">
        <v>1865</v>
      </c>
      <c r="D425" s="412"/>
      <c r="E425" s="977"/>
      <c r="G425" s="1496" t="s">
        <v>5874</v>
      </c>
      <c r="H425" s="1497" t="s">
        <v>5802</v>
      </c>
      <c r="I425" s="1493" t="s">
        <v>5874</v>
      </c>
      <c r="K425" s="977"/>
      <c r="L425" s="978"/>
      <c r="M425" s="978"/>
      <c r="N425" s="978"/>
      <c r="O425" s="977"/>
      <c r="P425" s="977"/>
      <c r="Q425" s="977"/>
      <c r="R425" s="977"/>
      <c r="S425" s="977"/>
      <c r="T425" s="977"/>
      <c r="U425" s="977"/>
      <c r="W425" s="475"/>
      <c r="X425" s="475"/>
      <c r="Y425" s="475"/>
      <c r="AQ425" s="1735" t="s">
        <v>7027</v>
      </c>
      <c r="AR425" s="1495" t="s">
        <v>7028</v>
      </c>
      <c r="AS425" s="1495" t="s">
        <v>1082</v>
      </c>
      <c r="AT425" s="1495" t="str">
        <f t="shared" si="13"/>
        <v>4601-Calheta de Nesquim</v>
      </c>
      <c r="AU425" s="1495" t="str">
        <f t="shared" si="14"/>
        <v>460101</v>
      </c>
    </row>
    <row r="426" spans="1:47">
      <c r="A426" s="977"/>
      <c r="B426" s="1013" t="s">
        <v>1867</v>
      </c>
      <c r="C426" s="976" t="s">
        <v>1868</v>
      </c>
      <c r="D426" s="412"/>
      <c r="E426" s="977"/>
      <c r="G426" s="1496" t="s">
        <v>5803</v>
      </c>
      <c r="H426" s="1497" t="s">
        <v>5567</v>
      </c>
      <c r="I426" s="1493" t="s">
        <v>5803</v>
      </c>
      <c r="K426" s="977"/>
      <c r="L426" s="978"/>
      <c r="M426" s="978"/>
      <c r="N426" s="978"/>
      <c r="O426" s="977"/>
      <c r="P426" s="977"/>
      <c r="Q426" s="977"/>
      <c r="R426" s="977"/>
      <c r="S426" s="977"/>
      <c r="T426" s="977"/>
      <c r="U426" s="977"/>
      <c r="W426" s="475"/>
      <c r="X426" s="475"/>
      <c r="Y426" s="475"/>
      <c r="AQ426" s="1735" t="s">
        <v>7029</v>
      </c>
      <c r="AR426" s="1495" t="s">
        <v>7030</v>
      </c>
      <c r="AS426" s="1495" t="s">
        <v>1622</v>
      </c>
      <c r="AT426" s="1495" t="str">
        <f t="shared" si="13"/>
        <v>4205-Calhetas</v>
      </c>
      <c r="AU426" s="1495" t="str">
        <f t="shared" si="14"/>
        <v>420501</v>
      </c>
    </row>
    <row r="427" spans="1:47">
      <c r="A427" s="977"/>
      <c r="B427" s="1013" t="s">
        <v>1869</v>
      </c>
      <c r="C427" s="976" t="s">
        <v>1870</v>
      </c>
      <c r="D427" s="412"/>
      <c r="E427" s="977"/>
      <c r="G427" s="1496" t="s">
        <v>5804</v>
      </c>
      <c r="H427" s="1497" t="s">
        <v>5805</v>
      </c>
      <c r="I427" s="1493" t="s">
        <v>5804</v>
      </c>
      <c r="K427" s="977"/>
      <c r="L427" s="978"/>
      <c r="M427" s="978"/>
      <c r="N427" s="978"/>
      <c r="O427" s="977"/>
      <c r="P427" s="977"/>
      <c r="Q427" s="977"/>
      <c r="R427" s="977"/>
      <c r="S427" s="977"/>
      <c r="T427" s="977"/>
      <c r="U427" s="977"/>
      <c r="W427" s="475"/>
      <c r="X427" s="475"/>
      <c r="Y427" s="475"/>
      <c r="AQ427" s="1735" t="s">
        <v>7031</v>
      </c>
      <c r="AR427" s="1495" t="s">
        <v>7032</v>
      </c>
      <c r="AS427" s="1735" t="s">
        <v>1790</v>
      </c>
      <c r="AT427" s="1495" t="str">
        <f t="shared" si="13"/>
        <v>0118-Calvão</v>
      </c>
      <c r="AU427" s="1495" t="str">
        <f t="shared" si="14"/>
        <v>011801</v>
      </c>
    </row>
    <row r="428" spans="1:47">
      <c r="A428" s="977"/>
      <c r="B428" s="1013" t="s">
        <v>1871</v>
      </c>
      <c r="C428" s="976" t="s">
        <v>1870</v>
      </c>
      <c r="D428" s="412"/>
      <c r="E428" s="977"/>
      <c r="G428" s="1496" t="s">
        <v>5861</v>
      </c>
      <c r="H428" s="1497" t="s">
        <v>5568</v>
      </c>
      <c r="I428" s="1493" t="s">
        <v>5861</v>
      </c>
      <c r="K428" s="977"/>
      <c r="L428" s="978"/>
      <c r="M428" s="978"/>
      <c r="N428" s="978"/>
      <c r="O428" s="977"/>
      <c r="P428" s="977"/>
      <c r="Q428" s="977"/>
      <c r="R428" s="977"/>
      <c r="S428" s="977"/>
      <c r="T428" s="977"/>
      <c r="U428" s="977"/>
      <c r="W428" s="475"/>
      <c r="X428" s="475"/>
      <c r="Y428" s="475"/>
      <c r="AQ428" s="1735" t="s">
        <v>7033</v>
      </c>
      <c r="AR428" s="1495" t="s">
        <v>7034</v>
      </c>
      <c r="AS428" s="1495" t="s">
        <v>1479</v>
      </c>
      <c r="AT428" s="1495" t="str">
        <f t="shared" si="13"/>
        <v>1016-Calvaria de Cima</v>
      </c>
      <c r="AU428" s="1495" t="str">
        <f t="shared" si="14"/>
        <v>101605</v>
      </c>
    </row>
    <row r="429" spans="1:47">
      <c r="A429" s="977"/>
      <c r="B429" s="1013" t="s">
        <v>1872</v>
      </c>
      <c r="C429" s="976" t="s">
        <v>1870</v>
      </c>
      <c r="D429" s="412"/>
      <c r="E429" s="977"/>
      <c r="G429" s="1496" t="s">
        <v>5882</v>
      </c>
      <c r="H429" s="1497" t="s">
        <v>1812</v>
      </c>
      <c r="I429" s="1493" t="s">
        <v>5882</v>
      </c>
      <c r="K429" s="977"/>
      <c r="L429" s="978"/>
      <c r="M429" s="978"/>
      <c r="N429" s="978"/>
      <c r="O429" s="977"/>
      <c r="P429" s="977"/>
      <c r="Q429" s="977"/>
      <c r="R429" s="977"/>
      <c r="S429" s="977"/>
      <c r="T429" s="977"/>
      <c r="U429" s="977"/>
      <c r="W429" s="475"/>
      <c r="X429" s="475"/>
      <c r="Y429" s="475"/>
      <c r="AQ429" s="1735" t="s">
        <v>7035</v>
      </c>
      <c r="AR429" s="1495" t="s">
        <v>7036</v>
      </c>
      <c r="AS429" s="1495" t="s">
        <v>1459</v>
      </c>
      <c r="AT429" s="1495" t="str">
        <f t="shared" si="13"/>
        <v>1607-Calvelo</v>
      </c>
      <c r="AU429" s="1495" t="str">
        <f t="shared" si="14"/>
        <v>160714</v>
      </c>
    </row>
    <row r="430" spans="1:47">
      <c r="A430" s="977"/>
      <c r="B430" s="1013" t="s">
        <v>1873</v>
      </c>
      <c r="C430" s="976" t="s">
        <v>1874</v>
      </c>
      <c r="D430" s="412"/>
      <c r="E430" s="977"/>
      <c r="G430" s="1496" t="s">
        <v>5807</v>
      </c>
      <c r="H430" s="1497" t="s">
        <v>5808</v>
      </c>
      <c r="I430" s="1493" t="s">
        <v>5807</v>
      </c>
      <c r="K430" s="977"/>
      <c r="L430" s="978"/>
      <c r="M430" s="978"/>
      <c r="N430" s="978"/>
      <c r="O430" s="977"/>
      <c r="P430" s="977"/>
      <c r="Q430" s="977"/>
      <c r="R430" s="977"/>
      <c r="S430" s="977"/>
      <c r="T430" s="977"/>
      <c r="U430" s="977"/>
      <c r="W430" s="475"/>
      <c r="X430" s="475"/>
      <c r="Y430" s="475"/>
      <c r="AQ430" s="1735" t="s">
        <v>7037</v>
      </c>
      <c r="AR430" s="1495" t="s">
        <v>7038</v>
      </c>
      <c r="AS430" s="1495" t="s">
        <v>3029</v>
      </c>
      <c r="AT430" s="1495" t="str">
        <f t="shared" si="13"/>
        <v>3108-Camacha</v>
      </c>
      <c r="AU430" s="1495" t="str">
        <f t="shared" si="14"/>
        <v>310802</v>
      </c>
    </row>
    <row r="431" spans="1:47">
      <c r="A431" s="977"/>
      <c r="B431" s="1013" t="s">
        <v>1875</v>
      </c>
      <c r="C431" s="976" t="s">
        <v>1874</v>
      </c>
      <c r="D431" s="412"/>
      <c r="E431" s="977"/>
      <c r="G431" s="1496" t="s">
        <v>5899</v>
      </c>
      <c r="H431" s="1497" t="s">
        <v>5569</v>
      </c>
      <c r="I431" s="1493" t="s">
        <v>5899</v>
      </c>
      <c r="K431" s="977"/>
      <c r="L431" s="978"/>
      <c r="M431" s="978"/>
      <c r="N431" s="978"/>
      <c r="O431" s="977"/>
      <c r="P431" s="977"/>
      <c r="Q431" s="977"/>
      <c r="R431" s="977"/>
      <c r="S431" s="977"/>
      <c r="T431" s="977"/>
      <c r="U431" s="977"/>
      <c r="W431" s="475"/>
      <c r="X431" s="475"/>
      <c r="Y431" s="475"/>
      <c r="AQ431" s="1735" t="s">
        <v>7039</v>
      </c>
      <c r="AR431" s="1495" t="s">
        <v>1304</v>
      </c>
      <c r="AS431" s="1495" t="s">
        <v>1305</v>
      </c>
      <c r="AT431" s="1495" t="str">
        <f t="shared" si="13"/>
        <v>3102-Câmara de Lobos</v>
      </c>
      <c r="AU431" s="1495" t="str">
        <f t="shared" si="14"/>
        <v>310201</v>
      </c>
    </row>
    <row r="432" spans="1:47">
      <c r="A432" s="977"/>
      <c r="B432" s="1013" t="s">
        <v>1876</v>
      </c>
      <c r="C432" s="976" t="s">
        <v>1874</v>
      </c>
      <c r="D432" s="412"/>
      <c r="E432" s="977"/>
      <c r="G432" s="1496" t="s">
        <v>5732</v>
      </c>
      <c r="H432" s="1497" t="s">
        <v>5683</v>
      </c>
      <c r="I432" s="1493" t="s">
        <v>5732</v>
      </c>
      <c r="K432" s="977"/>
      <c r="L432" s="978"/>
      <c r="M432" s="978"/>
      <c r="N432" s="978"/>
      <c r="O432" s="977"/>
      <c r="P432" s="977"/>
      <c r="Q432" s="977"/>
      <c r="R432" s="977"/>
      <c r="S432" s="977"/>
      <c r="T432" s="977"/>
      <c r="U432" s="977"/>
      <c r="W432" s="475"/>
      <c r="X432" s="475"/>
      <c r="Y432" s="475"/>
      <c r="AQ432" s="1735" t="s">
        <v>7040</v>
      </c>
      <c r="AR432" s="1495" t="s">
        <v>7041</v>
      </c>
      <c r="AS432" s="1735" t="s">
        <v>4276</v>
      </c>
      <c r="AT432" s="1495" t="str">
        <f t="shared" si="13"/>
        <v>0506-Cambas</v>
      </c>
      <c r="AU432" s="1495" t="str">
        <f t="shared" si="14"/>
        <v>050603</v>
      </c>
    </row>
    <row r="433" spans="1:47">
      <c r="A433" s="977"/>
      <c r="B433" s="1013" t="s">
        <v>1877</v>
      </c>
      <c r="C433" s="976" t="s">
        <v>1878</v>
      </c>
      <c r="D433" s="412"/>
      <c r="E433" s="977"/>
      <c r="G433" s="1496" t="s">
        <v>5820</v>
      </c>
      <c r="H433" s="1497" t="s">
        <v>5821</v>
      </c>
      <c r="I433" s="1493" t="s">
        <v>5820</v>
      </c>
      <c r="K433" s="977"/>
      <c r="L433" s="978"/>
      <c r="M433" s="978"/>
      <c r="N433" s="978"/>
      <c r="O433" s="977"/>
      <c r="P433" s="977"/>
      <c r="Q433" s="977"/>
      <c r="R433" s="977"/>
      <c r="S433" s="977"/>
      <c r="T433" s="977"/>
      <c r="U433" s="977"/>
      <c r="W433" s="475"/>
      <c r="X433" s="475"/>
      <c r="Y433" s="475"/>
      <c r="AQ433" s="1735" t="s">
        <v>7042</v>
      </c>
      <c r="AR433" s="1495" t="s">
        <v>7043</v>
      </c>
      <c r="AS433" s="1735" t="s">
        <v>279</v>
      </c>
      <c r="AT433" s="1495" t="str">
        <f t="shared" si="13"/>
        <v>0302-Cambeses</v>
      </c>
      <c r="AU433" s="1495" t="str">
        <f t="shared" si="14"/>
        <v>030216</v>
      </c>
    </row>
    <row r="434" spans="1:47">
      <c r="A434" s="977"/>
      <c r="B434" s="1013" t="s">
        <v>1879</v>
      </c>
      <c r="C434" s="976" t="s">
        <v>1878</v>
      </c>
      <c r="D434" s="412"/>
      <c r="E434" s="977"/>
      <c r="G434" s="1496" t="s">
        <v>5822</v>
      </c>
      <c r="H434" s="1497" t="s">
        <v>5570</v>
      </c>
      <c r="I434" s="1493" t="s">
        <v>5822</v>
      </c>
      <c r="K434" s="977"/>
      <c r="L434" s="978"/>
      <c r="M434" s="978"/>
      <c r="N434" s="978"/>
      <c r="O434" s="977"/>
      <c r="P434" s="977"/>
      <c r="Q434" s="977"/>
      <c r="R434" s="977"/>
      <c r="S434" s="977"/>
      <c r="T434" s="977"/>
      <c r="U434" s="977"/>
      <c r="W434" s="475"/>
      <c r="X434" s="475"/>
      <c r="Y434" s="475"/>
      <c r="AQ434" s="1735" t="s">
        <v>7044</v>
      </c>
      <c r="AR434" s="1495" t="s">
        <v>7043</v>
      </c>
      <c r="AS434" s="1495" t="s">
        <v>5358</v>
      </c>
      <c r="AT434" s="1495" t="str">
        <f t="shared" si="13"/>
        <v>1604-Cambeses</v>
      </c>
      <c r="AU434" s="1495" t="str">
        <f t="shared" si="14"/>
        <v>160407</v>
      </c>
    </row>
    <row r="435" spans="1:47">
      <c r="A435" s="977"/>
      <c r="B435" s="1013" t="s">
        <v>1880</v>
      </c>
      <c r="C435" s="976" t="s">
        <v>1878</v>
      </c>
      <c r="D435" s="412"/>
      <c r="E435" s="977"/>
      <c r="G435" s="1496" t="s">
        <v>5733</v>
      </c>
      <c r="H435" s="1497" t="s">
        <v>5734</v>
      </c>
      <c r="I435" s="1493" t="s">
        <v>5733</v>
      </c>
      <c r="K435" s="977"/>
      <c r="L435" s="978"/>
      <c r="M435" s="978"/>
      <c r="N435" s="978"/>
      <c r="O435" s="977"/>
      <c r="P435" s="977"/>
      <c r="Q435" s="977"/>
      <c r="R435" s="977"/>
      <c r="S435" s="977"/>
      <c r="T435" s="977"/>
      <c r="U435" s="977"/>
      <c r="W435" s="475"/>
      <c r="X435" s="475"/>
      <c r="Y435" s="475"/>
      <c r="AQ435" s="1735" t="s">
        <v>7045</v>
      </c>
      <c r="AR435" s="1495" t="s">
        <v>7046</v>
      </c>
      <c r="AS435" s="1495" t="s">
        <v>1085</v>
      </c>
      <c r="AT435" s="1495" t="str">
        <f t="shared" si="13"/>
        <v>1805-Cambres</v>
      </c>
      <c r="AU435" s="1495" t="str">
        <f t="shared" si="14"/>
        <v>180505</v>
      </c>
    </row>
    <row r="436" spans="1:47">
      <c r="A436" s="977"/>
      <c r="B436" s="1013" t="s">
        <v>1881</v>
      </c>
      <c r="C436" s="976" t="s">
        <v>1882</v>
      </c>
      <c r="D436" s="412"/>
      <c r="E436" s="977"/>
      <c r="G436" s="1496" t="s">
        <v>5735</v>
      </c>
      <c r="H436" s="1497" t="s">
        <v>5736</v>
      </c>
      <c r="I436" s="1493" t="s">
        <v>5735</v>
      </c>
      <c r="K436" s="977"/>
      <c r="L436" s="978"/>
      <c r="M436" s="978"/>
      <c r="N436" s="978"/>
      <c r="O436" s="977"/>
      <c r="P436" s="977"/>
      <c r="Q436" s="977"/>
      <c r="R436" s="977"/>
      <c r="S436" s="977"/>
      <c r="T436" s="977"/>
      <c r="U436" s="977"/>
      <c r="W436" s="475"/>
      <c r="X436" s="475"/>
      <c r="Y436" s="475"/>
      <c r="AQ436" s="1735" t="s">
        <v>7047</v>
      </c>
      <c r="AR436" s="1495" t="s">
        <v>7048</v>
      </c>
      <c r="AS436" s="1495" t="s">
        <v>1615</v>
      </c>
      <c r="AT436" s="1495" t="str">
        <f t="shared" si="13"/>
        <v>3107-Campanário</v>
      </c>
      <c r="AU436" s="1495" t="str">
        <f t="shared" si="14"/>
        <v>310701</v>
      </c>
    </row>
    <row r="437" spans="1:47">
      <c r="A437" s="977"/>
      <c r="B437" s="1013" t="s">
        <v>1883</v>
      </c>
      <c r="C437" s="976" t="s">
        <v>1884</v>
      </c>
      <c r="D437" s="412"/>
      <c r="E437" s="977"/>
      <c r="G437" s="1496" t="s">
        <v>5615</v>
      </c>
      <c r="H437" s="1497" t="s">
        <v>5571</v>
      </c>
      <c r="I437" s="1493" t="s">
        <v>5615</v>
      </c>
      <c r="K437" s="977"/>
      <c r="L437" s="978"/>
      <c r="M437" s="978"/>
      <c r="N437" s="978"/>
      <c r="O437" s="977"/>
      <c r="P437" s="977"/>
      <c r="Q437" s="977"/>
      <c r="R437" s="977"/>
      <c r="S437" s="977"/>
      <c r="T437" s="977"/>
      <c r="U437" s="977"/>
      <c r="W437" s="475"/>
      <c r="X437" s="475"/>
      <c r="Y437" s="475"/>
      <c r="AQ437" s="1735" t="s">
        <v>7049</v>
      </c>
      <c r="AR437" s="1495" t="s">
        <v>7050</v>
      </c>
      <c r="AS437" s="1495" t="s">
        <v>1475</v>
      </c>
      <c r="AT437" s="1495" t="str">
        <f t="shared" si="13"/>
        <v>1312-Campanhã</v>
      </c>
      <c r="AU437" s="1495" t="str">
        <f t="shared" si="14"/>
        <v>131203</v>
      </c>
    </row>
    <row r="438" spans="1:47">
      <c r="A438" s="977"/>
      <c r="B438" s="1013" t="s">
        <v>1885</v>
      </c>
      <c r="C438" s="976" t="s">
        <v>1886</v>
      </c>
      <c r="D438" s="412"/>
      <c r="E438" s="977"/>
      <c r="G438" s="1496" t="s">
        <v>5737</v>
      </c>
      <c r="H438" s="1497" t="s">
        <v>5572</v>
      </c>
      <c r="I438" s="1493" t="s">
        <v>5737</v>
      </c>
      <c r="K438" s="977"/>
      <c r="L438" s="978"/>
      <c r="M438" s="978"/>
      <c r="N438" s="978"/>
      <c r="O438" s="977"/>
      <c r="P438" s="977"/>
      <c r="Q438" s="977"/>
      <c r="R438" s="977"/>
      <c r="S438" s="977"/>
      <c r="T438" s="977"/>
      <c r="U438" s="977"/>
      <c r="W438" s="475"/>
      <c r="X438" s="475"/>
      <c r="Y438" s="475"/>
      <c r="AQ438" s="1735" t="s">
        <v>7051</v>
      </c>
      <c r="AR438" s="1495" t="s">
        <v>7052</v>
      </c>
      <c r="AS438" s="1495" t="s">
        <v>1770</v>
      </c>
      <c r="AT438" s="1495" t="str">
        <f t="shared" si="13"/>
        <v>1714-Campeã</v>
      </c>
      <c r="AU438" s="1495" t="str">
        <f t="shared" si="14"/>
        <v>171406</v>
      </c>
    </row>
    <row r="439" spans="1:47">
      <c r="A439" s="977"/>
      <c r="B439" s="1013" t="s">
        <v>1887</v>
      </c>
      <c r="C439" s="976" t="s">
        <v>1886</v>
      </c>
      <c r="D439" s="412"/>
      <c r="E439" s="977"/>
      <c r="G439" s="1496" t="s">
        <v>5919</v>
      </c>
      <c r="H439" s="1497" t="s">
        <v>5920</v>
      </c>
      <c r="I439" s="1493" t="s">
        <v>5919</v>
      </c>
      <c r="K439" s="977"/>
      <c r="L439" s="978"/>
      <c r="M439" s="978"/>
      <c r="N439" s="978"/>
      <c r="O439" s="977"/>
      <c r="P439" s="977"/>
      <c r="Q439" s="977"/>
      <c r="R439" s="977"/>
      <c r="S439" s="977"/>
      <c r="T439" s="977"/>
      <c r="U439" s="977"/>
      <c r="W439" s="475"/>
      <c r="X439" s="475"/>
      <c r="Y439" s="475"/>
      <c r="AQ439" s="1735" t="s">
        <v>7053</v>
      </c>
      <c r="AR439" s="1495" t="s">
        <v>7054</v>
      </c>
      <c r="AS439" s="1495" t="s">
        <v>1007</v>
      </c>
      <c r="AT439" s="1495" t="str">
        <f t="shared" si="13"/>
        <v>1008-Campelo</v>
      </c>
      <c r="AU439" s="1495" t="str">
        <f t="shared" si="14"/>
        <v>100803</v>
      </c>
    </row>
    <row r="440" spans="1:47">
      <c r="A440" s="977"/>
      <c r="B440" s="1013" t="s">
        <v>1888</v>
      </c>
      <c r="C440" s="976" t="s">
        <v>1889</v>
      </c>
      <c r="D440" s="412"/>
      <c r="E440" s="977"/>
      <c r="G440" s="1496" t="s">
        <v>4479</v>
      </c>
      <c r="H440" s="1497" t="s">
        <v>5573</v>
      </c>
      <c r="I440" s="1493" t="s">
        <v>4479</v>
      </c>
      <c r="K440" s="977"/>
      <c r="L440" s="978"/>
      <c r="M440" s="978"/>
      <c r="N440" s="978"/>
      <c r="O440" s="977"/>
      <c r="P440" s="977"/>
      <c r="Q440" s="977"/>
      <c r="R440" s="977"/>
      <c r="S440" s="977"/>
      <c r="T440" s="977"/>
      <c r="U440" s="977"/>
      <c r="W440" s="475"/>
      <c r="X440" s="475"/>
      <c r="Y440" s="475"/>
      <c r="AQ440" s="1735" t="s">
        <v>7055</v>
      </c>
      <c r="AR440" s="1495" t="s">
        <v>7056</v>
      </c>
      <c r="AS440" s="1495" t="s">
        <v>83</v>
      </c>
      <c r="AT440" s="1495" t="str">
        <f t="shared" si="13"/>
        <v>1824-Campia</v>
      </c>
      <c r="AU440" s="1495" t="str">
        <f t="shared" si="14"/>
        <v>182403</v>
      </c>
    </row>
    <row r="441" spans="1:47">
      <c r="A441" s="977"/>
      <c r="B441" s="1013" t="s">
        <v>1890</v>
      </c>
      <c r="C441" s="976" t="s">
        <v>1889</v>
      </c>
      <c r="D441" s="412"/>
      <c r="E441" s="977"/>
      <c r="G441" s="1496" t="s">
        <v>5701</v>
      </c>
      <c r="H441" s="1497" t="s">
        <v>5702</v>
      </c>
      <c r="I441" s="1493" t="s">
        <v>5701</v>
      </c>
      <c r="K441" s="977"/>
      <c r="L441" s="978"/>
      <c r="M441" s="978"/>
      <c r="N441" s="978"/>
      <c r="O441" s="977"/>
      <c r="P441" s="977"/>
      <c r="Q441" s="977"/>
      <c r="R441" s="977"/>
      <c r="S441" s="977"/>
      <c r="T441" s="977"/>
      <c r="U441" s="977"/>
      <c r="W441" s="475"/>
      <c r="X441" s="475"/>
      <c r="Y441" s="475"/>
      <c r="AQ441" s="1735" t="s">
        <v>7057</v>
      </c>
      <c r="AR441" s="1495" t="s">
        <v>7058</v>
      </c>
      <c r="AS441" s="1495" t="s">
        <v>76</v>
      </c>
      <c r="AT441" s="1495" t="str">
        <f t="shared" si="13"/>
        <v>1823-Campo</v>
      </c>
      <c r="AU441" s="1495" t="str">
        <f t="shared" si="14"/>
        <v>182306</v>
      </c>
    </row>
    <row r="442" spans="1:47">
      <c r="A442" s="977"/>
      <c r="B442" s="1013" t="s">
        <v>1891</v>
      </c>
      <c r="C442" s="976" t="s">
        <v>1892</v>
      </c>
      <c r="D442" s="412"/>
      <c r="E442" s="977"/>
      <c r="G442" s="1496" t="s">
        <v>5761</v>
      </c>
      <c r="H442" s="1497" t="s">
        <v>5762</v>
      </c>
      <c r="I442" s="1493" t="s">
        <v>5761</v>
      </c>
      <c r="K442" s="977"/>
      <c r="L442" s="978"/>
      <c r="M442" s="978"/>
      <c r="N442" s="978"/>
      <c r="O442" s="977"/>
      <c r="P442" s="977"/>
      <c r="Q442" s="977"/>
      <c r="R442" s="977"/>
      <c r="S442" s="977"/>
      <c r="T442" s="977"/>
      <c r="U442" s="977"/>
      <c r="W442" s="475"/>
      <c r="X442" s="475"/>
      <c r="Y442" s="475"/>
      <c r="AQ442" s="1735" t="s">
        <v>7059</v>
      </c>
      <c r="AR442" s="1495" t="s">
        <v>7060</v>
      </c>
      <c r="AS442" s="1495" t="s">
        <v>1769</v>
      </c>
      <c r="AT442" s="1495" t="str">
        <f t="shared" si="13"/>
        <v>1821-Campo de Besteiros</v>
      </c>
      <c r="AU442" s="1495" t="str">
        <f t="shared" si="14"/>
        <v>182102</v>
      </c>
    </row>
    <row r="443" spans="1:47">
      <c r="A443" s="977"/>
      <c r="B443" s="1013" t="s">
        <v>1893</v>
      </c>
      <c r="C443" s="976" t="s">
        <v>1892</v>
      </c>
      <c r="D443" s="412"/>
      <c r="E443" s="977"/>
      <c r="G443" s="1496" t="s">
        <v>5912</v>
      </c>
      <c r="H443" s="1497" t="s">
        <v>5913</v>
      </c>
      <c r="I443" s="1493" t="s">
        <v>5912</v>
      </c>
      <c r="K443" s="977"/>
      <c r="L443" s="978"/>
      <c r="M443" s="978"/>
      <c r="N443" s="978"/>
      <c r="O443" s="977"/>
      <c r="P443" s="977"/>
      <c r="Q443" s="977"/>
      <c r="R443" s="977"/>
      <c r="S443" s="977"/>
      <c r="T443" s="977"/>
      <c r="U443" s="977"/>
      <c r="W443" s="475"/>
      <c r="X443" s="475"/>
      <c r="Y443" s="475"/>
      <c r="AQ443" s="1735" t="s">
        <v>7061</v>
      </c>
      <c r="AR443" s="1495" t="s">
        <v>7062</v>
      </c>
      <c r="AS443" s="1495" t="s">
        <v>561</v>
      </c>
      <c r="AT443" s="1495" t="str">
        <f t="shared" si="13"/>
        <v>1106-Campo de Ourique</v>
      </c>
      <c r="AU443" s="1495" t="str">
        <f t="shared" si="14"/>
        <v>110659</v>
      </c>
    </row>
    <row r="444" spans="1:47">
      <c r="A444" s="977"/>
      <c r="B444" s="1013" t="s">
        <v>1894</v>
      </c>
      <c r="C444" s="976" t="s">
        <v>1895</v>
      </c>
      <c r="D444" s="412"/>
      <c r="E444" s="977"/>
      <c r="G444" s="1496" t="s">
        <v>5921</v>
      </c>
      <c r="H444" s="1497" t="s">
        <v>5574</v>
      </c>
      <c r="I444" s="1493" t="s">
        <v>5921</v>
      </c>
      <c r="K444" s="977"/>
      <c r="L444" s="978"/>
      <c r="M444" s="978"/>
      <c r="N444" s="978"/>
      <c r="O444" s="977"/>
      <c r="P444" s="977"/>
      <c r="Q444" s="977"/>
      <c r="R444" s="977"/>
      <c r="S444" s="977"/>
      <c r="T444" s="977"/>
      <c r="U444" s="977"/>
      <c r="W444" s="475"/>
      <c r="X444" s="475"/>
      <c r="Y444" s="475"/>
      <c r="AQ444" s="1735" t="s">
        <v>7063</v>
      </c>
      <c r="AR444" s="1495" t="s">
        <v>7064</v>
      </c>
      <c r="AS444" s="1735" t="s">
        <v>1762</v>
      </c>
      <c r="AT444" s="1495" t="str">
        <f t="shared" si="13"/>
        <v>0310-Campo do Gerês</v>
      </c>
      <c r="AU444" s="1495" t="str">
        <f t="shared" si="14"/>
        <v>031003</v>
      </c>
    </row>
    <row r="445" spans="1:47">
      <c r="A445" s="977"/>
      <c r="B445" s="1013" t="s">
        <v>1896</v>
      </c>
      <c r="C445" s="976" t="s">
        <v>1897</v>
      </c>
      <c r="D445" s="412"/>
      <c r="E445" s="977"/>
      <c r="G445" s="1496" t="s">
        <v>5715</v>
      </c>
      <c r="H445" s="1497" t="s">
        <v>5716</v>
      </c>
      <c r="I445" s="1493" t="s">
        <v>5715</v>
      </c>
      <c r="K445" s="977"/>
      <c r="L445" s="978"/>
      <c r="M445" s="978"/>
      <c r="N445" s="978"/>
      <c r="O445" s="977"/>
      <c r="P445" s="977"/>
      <c r="Q445" s="977"/>
      <c r="R445" s="977"/>
      <c r="S445" s="977"/>
      <c r="T445" s="977"/>
      <c r="U445" s="977"/>
      <c r="W445" s="475"/>
      <c r="X445" s="475"/>
      <c r="Y445" s="475"/>
      <c r="AQ445" s="1735" t="s">
        <v>7065</v>
      </c>
      <c r="AR445" s="1495" t="s">
        <v>7066</v>
      </c>
      <c r="AS445" s="1495" t="s">
        <v>561</v>
      </c>
      <c r="AT445" s="1495" t="str">
        <f t="shared" si="13"/>
        <v>1106-Campolide</v>
      </c>
      <c r="AU445" s="1495" t="str">
        <f t="shared" si="14"/>
        <v>110610</v>
      </c>
    </row>
    <row r="446" spans="1:47">
      <c r="A446" s="977"/>
      <c r="B446" s="1013" t="s">
        <v>1898</v>
      </c>
      <c r="C446" s="976" t="s">
        <v>1899</v>
      </c>
      <c r="D446" s="412"/>
      <c r="E446" s="977"/>
      <c r="G446" s="1496" t="s">
        <v>5841</v>
      </c>
      <c r="H446" s="1497" t="s">
        <v>5842</v>
      </c>
      <c r="I446" s="1493" t="s">
        <v>5841</v>
      </c>
      <c r="K446" s="977"/>
      <c r="L446" s="978"/>
      <c r="M446" s="978"/>
      <c r="N446" s="978"/>
      <c r="O446" s="977"/>
      <c r="P446" s="977"/>
      <c r="Q446" s="977"/>
      <c r="R446" s="977"/>
      <c r="S446" s="977"/>
      <c r="T446" s="977"/>
      <c r="U446" s="977"/>
      <c r="W446" s="475"/>
      <c r="X446" s="475"/>
      <c r="Y446" s="475"/>
      <c r="AQ446" s="1735" t="s">
        <v>7067</v>
      </c>
      <c r="AR446" s="1495" t="s">
        <v>7068</v>
      </c>
      <c r="AS446" s="1495" t="s">
        <v>1769</v>
      </c>
      <c r="AT446" s="1495" t="str">
        <f t="shared" si="13"/>
        <v>1821-Canas de Santa Maria</v>
      </c>
      <c r="AU446" s="1495" t="str">
        <f t="shared" si="14"/>
        <v>182103</v>
      </c>
    </row>
    <row r="447" spans="1:47">
      <c r="A447" s="977"/>
      <c r="B447" s="1013" t="s">
        <v>1900</v>
      </c>
      <c r="C447" s="976" t="s">
        <v>1901</v>
      </c>
      <c r="D447" s="412"/>
      <c r="E447" s="977"/>
      <c r="G447" s="1496" t="s">
        <v>5925</v>
      </c>
      <c r="H447" s="1497" t="s">
        <v>5575</v>
      </c>
      <c r="I447" s="1493" t="s">
        <v>5925</v>
      </c>
      <c r="K447" s="977"/>
      <c r="L447" s="978"/>
      <c r="M447" s="978"/>
      <c r="N447" s="978"/>
      <c r="O447" s="977"/>
      <c r="P447" s="977"/>
      <c r="Q447" s="977"/>
      <c r="R447" s="977"/>
      <c r="S447" s="977"/>
      <c r="T447" s="977"/>
      <c r="U447" s="977"/>
      <c r="W447" s="475"/>
      <c r="X447" s="475"/>
      <c r="Y447" s="475"/>
      <c r="AQ447" s="1735" t="s">
        <v>7069</v>
      </c>
      <c r="AR447" s="1495" t="s">
        <v>7070</v>
      </c>
      <c r="AS447" s="1495" t="s">
        <v>4251</v>
      </c>
      <c r="AT447" s="1495" t="str">
        <f t="shared" si="13"/>
        <v>1809-Canas de Senhorim</v>
      </c>
      <c r="AU447" s="1495" t="str">
        <f t="shared" si="14"/>
        <v>180901</v>
      </c>
    </row>
    <row r="448" spans="1:47">
      <c r="A448" s="977"/>
      <c r="B448" s="1013" t="s">
        <v>1902</v>
      </c>
      <c r="C448" s="976" t="s">
        <v>1903</v>
      </c>
      <c r="D448" s="412"/>
      <c r="E448" s="977"/>
      <c r="G448" s="1496" t="s">
        <v>5704</v>
      </c>
      <c r="H448" s="1497" t="s">
        <v>5705</v>
      </c>
      <c r="I448" s="1493" t="s">
        <v>5704</v>
      </c>
      <c r="K448" s="977"/>
      <c r="L448" s="978"/>
      <c r="M448" s="978"/>
      <c r="N448" s="978"/>
      <c r="O448" s="977"/>
      <c r="P448" s="977"/>
      <c r="Q448" s="977"/>
      <c r="R448" s="977"/>
      <c r="S448" s="977"/>
      <c r="T448" s="977"/>
      <c r="U448" s="977"/>
      <c r="W448" s="475"/>
      <c r="X448" s="475"/>
      <c r="Y448" s="475"/>
      <c r="AQ448" s="1735" t="s">
        <v>7071</v>
      </c>
      <c r="AR448" s="1495" t="s">
        <v>7072</v>
      </c>
      <c r="AS448" s="1495" t="s">
        <v>1756</v>
      </c>
      <c r="AT448" s="1495" t="str">
        <f t="shared" si="13"/>
        <v>1712-Canaveses</v>
      </c>
      <c r="AU448" s="1495" t="str">
        <f t="shared" si="14"/>
        <v>171206</v>
      </c>
    </row>
    <row r="449" spans="1:47">
      <c r="A449" s="977"/>
      <c r="B449" s="1013" t="s">
        <v>1904</v>
      </c>
      <c r="C449" s="976" t="s">
        <v>1905</v>
      </c>
      <c r="D449" s="412"/>
      <c r="E449" s="977"/>
      <c r="G449" s="1496" t="s">
        <v>5706</v>
      </c>
      <c r="H449" s="1497" t="s">
        <v>5745</v>
      </c>
      <c r="I449" s="1493" t="s">
        <v>5706</v>
      </c>
      <c r="K449" s="977"/>
      <c r="L449" s="978"/>
      <c r="M449" s="978"/>
      <c r="N449" s="978"/>
      <c r="O449" s="977"/>
      <c r="P449" s="977"/>
      <c r="Q449" s="977"/>
      <c r="R449" s="977"/>
      <c r="S449" s="977"/>
      <c r="T449" s="977"/>
      <c r="U449" s="977"/>
      <c r="W449" s="475"/>
      <c r="X449" s="475"/>
      <c r="Y449" s="475"/>
      <c r="AQ449" s="1735" t="s">
        <v>7073</v>
      </c>
      <c r="AR449" s="1495" t="s">
        <v>7074</v>
      </c>
      <c r="AS449" s="1735" t="s">
        <v>510</v>
      </c>
      <c r="AT449" s="1495" t="str">
        <f t="shared" si="13"/>
        <v>0705-Canaviais</v>
      </c>
      <c r="AU449" s="1495" t="str">
        <f t="shared" si="14"/>
        <v>070515</v>
      </c>
    </row>
    <row r="450" spans="1:47">
      <c r="A450" s="977"/>
      <c r="B450" s="1013" t="s">
        <v>1906</v>
      </c>
      <c r="C450" s="976" t="s">
        <v>1907</v>
      </c>
      <c r="D450" s="412"/>
      <c r="E450" s="977"/>
      <c r="G450" s="1496" t="s">
        <v>5928</v>
      </c>
      <c r="H450" s="1497" t="s">
        <v>4395</v>
      </c>
      <c r="I450" s="1493" t="s">
        <v>5928</v>
      </c>
      <c r="K450" s="977"/>
      <c r="L450" s="978"/>
      <c r="M450" s="978"/>
      <c r="N450" s="978"/>
      <c r="O450" s="977"/>
      <c r="P450" s="977"/>
      <c r="Q450" s="977"/>
      <c r="R450" s="977"/>
      <c r="S450" s="977"/>
      <c r="T450" s="977"/>
      <c r="U450" s="977"/>
      <c r="W450" s="475"/>
      <c r="X450" s="475"/>
      <c r="Y450" s="475"/>
      <c r="AQ450" s="1735" t="s">
        <v>7075</v>
      </c>
      <c r="AR450" s="1495" t="s">
        <v>7076</v>
      </c>
      <c r="AS450" s="1735" t="s">
        <v>73</v>
      </c>
      <c r="AT450" s="1495" t="str">
        <f t="shared" si="13"/>
        <v>0412-Candedo</v>
      </c>
      <c r="AU450" s="1495" t="str">
        <f t="shared" si="14"/>
        <v>041203</v>
      </c>
    </row>
    <row r="451" spans="1:47">
      <c r="A451" s="977"/>
      <c r="B451" s="1013" t="s">
        <v>1908</v>
      </c>
      <c r="C451" s="976" t="s">
        <v>1909</v>
      </c>
      <c r="D451" s="412"/>
      <c r="E451" s="977"/>
      <c r="G451" s="1496" t="s">
        <v>5746</v>
      </c>
      <c r="H451" s="1497" t="s">
        <v>5747</v>
      </c>
      <c r="I451" s="1493" t="s">
        <v>5746</v>
      </c>
      <c r="K451" s="977"/>
      <c r="L451" s="978"/>
      <c r="M451" s="978"/>
      <c r="N451" s="978"/>
      <c r="O451" s="977"/>
      <c r="P451" s="977"/>
      <c r="Q451" s="977"/>
      <c r="R451" s="977"/>
      <c r="S451" s="977"/>
      <c r="T451" s="977"/>
      <c r="U451" s="977"/>
      <c r="W451" s="475"/>
      <c r="X451" s="475"/>
      <c r="Y451" s="475"/>
      <c r="AQ451" s="1735" t="s">
        <v>7077</v>
      </c>
      <c r="AR451" s="1495" t="s">
        <v>7076</v>
      </c>
      <c r="AS451" s="1495" t="s">
        <v>4241</v>
      </c>
      <c r="AT451" s="1495" t="str">
        <f t="shared" si="13"/>
        <v>1707-Candedo</v>
      </c>
      <c r="AU451" s="1495" t="str">
        <f t="shared" si="14"/>
        <v>170701</v>
      </c>
    </row>
    <row r="452" spans="1:47">
      <c r="A452" s="977"/>
      <c r="B452" s="1013" t="s">
        <v>1910</v>
      </c>
      <c r="C452" s="976" t="s">
        <v>1909</v>
      </c>
      <c r="D452" s="412"/>
      <c r="E452" s="977"/>
      <c r="G452" s="1496" t="s">
        <v>5728</v>
      </c>
      <c r="H452" s="1497" t="s">
        <v>4396</v>
      </c>
      <c r="I452" s="1493" t="s">
        <v>5728</v>
      </c>
      <c r="K452" s="977"/>
      <c r="L452" s="978"/>
      <c r="M452" s="978"/>
      <c r="N452" s="978"/>
      <c r="O452" s="977"/>
      <c r="P452" s="977"/>
      <c r="Q452" s="977"/>
      <c r="R452" s="977"/>
      <c r="S452" s="977"/>
      <c r="T452" s="977"/>
      <c r="U452" s="977"/>
      <c r="AQ452" s="1735" t="s">
        <v>7078</v>
      </c>
      <c r="AR452" s="1495" t="s">
        <v>7079</v>
      </c>
      <c r="AS452" s="1495" t="s">
        <v>1448</v>
      </c>
      <c r="AT452" s="1495" t="str">
        <f t="shared" si="13"/>
        <v>4203-Candelária</v>
      </c>
      <c r="AU452" s="1495" t="str">
        <f t="shared" si="14"/>
        <v>420303</v>
      </c>
    </row>
    <row r="453" spans="1:47">
      <c r="A453" s="977"/>
      <c r="B453" s="1013" t="s">
        <v>1911</v>
      </c>
      <c r="C453" s="976" t="s">
        <v>1912</v>
      </c>
      <c r="D453" s="412"/>
      <c r="E453" s="977"/>
      <c r="G453" s="1496" t="s">
        <v>5656</v>
      </c>
      <c r="H453" s="1497" t="s">
        <v>5657</v>
      </c>
      <c r="I453" s="1493" t="s">
        <v>5656</v>
      </c>
      <c r="K453" s="977"/>
      <c r="L453" s="978"/>
      <c r="M453" s="978"/>
      <c r="N453" s="978"/>
      <c r="O453" s="977"/>
      <c r="P453" s="977"/>
      <c r="Q453" s="977"/>
      <c r="R453" s="977"/>
      <c r="S453" s="977"/>
      <c r="T453" s="977"/>
      <c r="U453" s="977"/>
      <c r="AQ453" s="1735" t="s">
        <v>7080</v>
      </c>
      <c r="AR453" s="1495" t="s">
        <v>7079</v>
      </c>
      <c r="AS453" s="1495" t="s">
        <v>5300</v>
      </c>
      <c r="AT453" s="1495" t="str">
        <f t="shared" si="13"/>
        <v>4602-Candelária</v>
      </c>
      <c r="AU453" s="1495" t="str">
        <f t="shared" si="14"/>
        <v>460202</v>
      </c>
    </row>
    <row r="454" spans="1:47">
      <c r="A454" s="977"/>
      <c r="B454" s="1013" t="s">
        <v>4874</v>
      </c>
      <c r="C454" s="976" t="s">
        <v>1912</v>
      </c>
      <c r="D454" s="412"/>
      <c r="E454" s="977"/>
      <c r="G454" s="1496" t="s">
        <v>5748</v>
      </c>
      <c r="H454" s="1497" t="s">
        <v>4397</v>
      </c>
      <c r="I454" s="1493" t="s">
        <v>5748</v>
      </c>
      <c r="K454" s="977"/>
      <c r="L454" s="978"/>
      <c r="M454" s="978"/>
      <c r="N454" s="978"/>
      <c r="O454" s="977"/>
      <c r="P454" s="977"/>
      <c r="Q454" s="977"/>
      <c r="R454" s="977"/>
      <c r="S454" s="977"/>
      <c r="T454" s="977"/>
      <c r="U454" s="977"/>
      <c r="AQ454" s="1735" t="s">
        <v>7081</v>
      </c>
      <c r="AR454" s="1495" t="s">
        <v>7082</v>
      </c>
      <c r="AS454" s="1495" t="s">
        <v>2024</v>
      </c>
      <c r="AT454" s="1495" t="str">
        <f t="shared" si="13"/>
        <v>1301-Candemil</v>
      </c>
      <c r="AU454" s="1495" t="str">
        <f t="shared" si="14"/>
        <v>130107</v>
      </c>
    </row>
    <row r="455" spans="1:47">
      <c r="A455" s="977"/>
      <c r="B455" s="1013" t="s">
        <v>4875</v>
      </c>
      <c r="C455" s="976" t="s">
        <v>4876</v>
      </c>
      <c r="D455" s="412"/>
      <c r="E455" s="977"/>
      <c r="G455" s="1496" t="s">
        <v>5636</v>
      </c>
      <c r="H455" s="1497" t="s">
        <v>5914</v>
      </c>
      <c r="I455" s="1493" t="s">
        <v>5636</v>
      </c>
      <c r="K455" s="977"/>
      <c r="L455" s="978"/>
      <c r="M455" s="978"/>
      <c r="N455" s="978"/>
      <c r="O455" s="977"/>
      <c r="P455" s="977"/>
      <c r="Q455" s="977"/>
      <c r="R455" s="977"/>
      <c r="S455" s="977"/>
      <c r="T455" s="977"/>
      <c r="U455" s="977"/>
      <c r="AQ455" s="1735" t="s">
        <v>7083</v>
      </c>
      <c r="AR455" s="1495" t="s">
        <v>7084</v>
      </c>
      <c r="AS455" s="1735" t="s">
        <v>1749</v>
      </c>
      <c r="AT455" s="1495" t="str">
        <f t="shared" si="13"/>
        <v>0616-Candosa</v>
      </c>
      <c r="AU455" s="1495" t="str">
        <f t="shared" si="14"/>
        <v>061602</v>
      </c>
    </row>
    <row r="456" spans="1:47">
      <c r="A456" s="977"/>
      <c r="B456" s="1013" t="s">
        <v>4877</v>
      </c>
      <c r="C456" s="976" t="s">
        <v>4876</v>
      </c>
      <c r="D456" s="412"/>
      <c r="E456" s="977"/>
      <c r="G456" s="1496" t="s">
        <v>5637</v>
      </c>
      <c r="H456" s="1497" t="s">
        <v>4398</v>
      </c>
      <c r="I456" s="1493" t="s">
        <v>5637</v>
      </c>
      <c r="K456" s="977"/>
      <c r="L456" s="978"/>
      <c r="M456" s="978"/>
      <c r="N456" s="978"/>
      <c r="O456" s="977"/>
      <c r="P456" s="977"/>
      <c r="Q456" s="977"/>
      <c r="R456" s="977"/>
      <c r="S456" s="977"/>
      <c r="T456" s="977"/>
      <c r="U456" s="977"/>
      <c r="AQ456" s="1735" t="s">
        <v>7085</v>
      </c>
      <c r="AR456" s="1495" t="s">
        <v>7086</v>
      </c>
      <c r="AS456" s="1735" t="s">
        <v>1051</v>
      </c>
      <c r="AT456" s="1495" t="str">
        <f t="shared" si="13"/>
        <v>0308-Candoso (São Martinho)</v>
      </c>
      <c r="AU456" s="1495" t="str">
        <f t="shared" si="14"/>
        <v>030857</v>
      </c>
    </row>
    <row r="457" spans="1:47">
      <c r="A457" s="977"/>
      <c r="B457" s="1013" t="s">
        <v>4878</v>
      </c>
      <c r="C457" s="976" t="s">
        <v>4876</v>
      </c>
      <c r="D457" s="412"/>
      <c r="E457" s="977"/>
      <c r="G457" s="1496" t="s">
        <v>5833</v>
      </c>
      <c r="H457" s="1497" t="s">
        <v>5834</v>
      </c>
      <c r="I457" s="1493" t="s">
        <v>5833</v>
      </c>
      <c r="K457" s="977"/>
      <c r="L457" s="978"/>
      <c r="M457" s="978"/>
      <c r="N457" s="978"/>
      <c r="O457" s="977"/>
      <c r="P457" s="977"/>
      <c r="Q457" s="977"/>
      <c r="R457" s="977"/>
      <c r="S457" s="977"/>
      <c r="T457" s="977"/>
      <c r="U457" s="977"/>
      <c r="AQ457" s="1735" t="s">
        <v>7087</v>
      </c>
      <c r="AR457" s="1495" t="s">
        <v>7088</v>
      </c>
      <c r="AS457" s="1495" t="s">
        <v>1619</v>
      </c>
      <c r="AT457" s="1495" t="str">
        <f t="shared" si="13"/>
        <v>1709-Canedo</v>
      </c>
      <c r="AU457" s="1495" t="str">
        <f t="shared" si="14"/>
        <v>170902</v>
      </c>
    </row>
    <row r="458" spans="1:47">
      <c r="A458" s="977"/>
      <c r="B458" s="1013" t="s">
        <v>4879</v>
      </c>
      <c r="C458" s="976" t="s">
        <v>4880</v>
      </c>
      <c r="D458" s="412"/>
      <c r="E458" s="977"/>
      <c r="G458" s="1496" t="s">
        <v>4399</v>
      </c>
      <c r="H458" s="1497" t="s">
        <v>4400</v>
      </c>
      <c r="I458" s="1493" t="s">
        <v>4399</v>
      </c>
      <c r="K458" s="977"/>
      <c r="L458" s="978"/>
      <c r="M458" s="978"/>
      <c r="N458" s="978"/>
      <c r="O458" s="977"/>
      <c r="P458" s="977"/>
      <c r="Q458" s="977"/>
      <c r="R458" s="977"/>
      <c r="S458" s="977"/>
      <c r="T458" s="977"/>
      <c r="U458" s="977"/>
      <c r="AQ458" s="1735" t="s">
        <v>7089</v>
      </c>
      <c r="AR458" s="1495" t="s">
        <v>7090</v>
      </c>
      <c r="AS458" s="1495" t="s">
        <v>1414</v>
      </c>
      <c r="AT458" s="1495" t="str">
        <f t="shared" si="13"/>
        <v>1311-Canelas</v>
      </c>
      <c r="AU458" s="1495" t="str">
        <f t="shared" si="14"/>
        <v>131105</v>
      </c>
    </row>
    <row r="459" spans="1:47">
      <c r="A459" s="977"/>
      <c r="B459" s="1013" t="s">
        <v>4881</v>
      </c>
      <c r="C459" s="976" t="s">
        <v>4880</v>
      </c>
      <c r="D459" s="412"/>
      <c r="E459" s="977"/>
      <c r="G459" s="1496" t="s">
        <v>5835</v>
      </c>
      <c r="H459" s="1497" t="s">
        <v>4475</v>
      </c>
      <c r="I459" s="1493" t="s">
        <v>5835</v>
      </c>
      <c r="K459" s="977"/>
      <c r="L459" s="978"/>
      <c r="M459" s="978"/>
      <c r="N459" s="978"/>
      <c r="O459" s="977"/>
      <c r="P459" s="977"/>
      <c r="Q459" s="977"/>
      <c r="R459" s="977"/>
      <c r="S459" s="977"/>
      <c r="T459" s="977"/>
      <c r="U459" s="977"/>
      <c r="AQ459" s="1735" t="s">
        <v>7091</v>
      </c>
      <c r="AR459" s="1495" t="s">
        <v>7090</v>
      </c>
      <c r="AS459" s="1495" t="s">
        <v>38</v>
      </c>
      <c r="AT459" s="1495" t="str">
        <f t="shared" ref="AT459:AT522" si="15">AS459&amp;"-"&amp;AR459</f>
        <v>1317-Canelas</v>
      </c>
      <c r="AU459" s="1495" t="str">
        <f t="shared" ref="AU459:AU522" si="16">AQ459</f>
        <v>131703</v>
      </c>
    </row>
    <row r="460" spans="1:47">
      <c r="A460" s="977"/>
      <c r="B460" s="1013" t="s">
        <v>4882</v>
      </c>
      <c r="C460" s="976" t="s">
        <v>4883</v>
      </c>
      <c r="D460" s="412"/>
      <c r="E460" s="977"/>
      <c r="G460" s="1496" t="s">
        <v>5839</v>
      </c>
      <c r="H460" s="1497" t="s">
        <v>5840</v>
      </c>
      <c r="I460" s="1493" t="s">
        <v>5839</v>
      </c>
      <c r="K460" s="977"/>
      <c r="L460" s="978"/>
      <c r="M460" s="978"/>
      <c r="N460" s="978"/>
      <c r="O460" s="977"/>
      <c r="P460" s="977"/>
      <c r="Q460" s="977"/>
      <c r="R460" s="977"/>
      <c r="S460" s="977"/>
      <c r="T460" s="977"/>
      <c r="U460" s="977"/>
      <c r="AQ460" s="1735" t="s">
        <v>7092</v>
      </c>
      <c r="AR460" s="1495" t="s">
        <v>7093</v>
      </c>
      <c r="AS460" s="1495" t="s">
        <v>4223</v>
      </c>
      <c r="AT460" s="1495" t="str">
        <f t="shared" si="15"/>
        <v>1507-Canha</v>
      </c>
      <c r="AU460" s="1495" t="str">
        <f t="shared" si="16"/>
        <v>150701</v>
      </c>
    </row>
    <row r="461" spans="1:47">
      <c r="A461" s="977"/>
      <c r="B461" s="1013" t="s">
        <v>4884</v>
      </c>
      <c r="C461" s="976" t="s">
        <v>4885</v>
      </c>
      <c r="D461" s="412"/>
      <c r="E461" s="977"/>
      <c r="G461" s="1496" t="s">
        <v>4628</v>
      </c>
      <c r="H461" s="1497" t="s">
        <v>4629</v>
      </c>
      <c r="I461" s="1493" t="s">
        <v>4628</v>
      </c>
      <c r="K461" s="977"/>
      <c r="L461" s="978"/>
      <c r="M461" s="978"/>
      <c r="N461" s="978"/>
      <c r="O461" s="977"/>
      <c r="P461" s="977"/>
      <c r="Q461" s="977"/>
      <c r="R461" s="977"/>
      <c r="S461" s="977"/>
      <c r="T461" s="977"/>
      <c r="U461" s="977"/>
      <c r="AQ461" s="1735" t="s">
        <v>7094</v>
      </c>
      <c r="AR461" s="1495" t="s">
        <v>7095</v>
      </c>
      <c r="AS461" s="1495" t="s">
        <v>1452</v>
      </c>
      <c r="AT461" s="1495" t="str">
        <f t="shared" si="15"/>
        <v>3105-Canhas</v>
      </c>
      <c r="AU461" s="1495" t="str">
        <f t="shared" si="16"/>
        <v>310501</v>
      </c>
    </row>
    <row r="462" spans="1:47">
      <c r="A462" s="977"/>
      <c r="B462" s="1013" t="s">
        <v>4886</v>
      </c>
      <c r="C462" s="976" t="s">
        <v>4887</v>
      </c>
      <c r="D462" s="412"/>
      <c r="E462" s="977"/>
      <c r="G462" s="1496" t="s">
        <v>5658</v>
      </c>
      <c r="H462" s="1497" t="s">
        <v>5659</v>
      </c>
      <c r="I462" s="1493" t="s">
        <v>5658</v>
      </c>
      <c r="K462" s="977"/>
      <c r="L462" s="978"/>
      <c r="M462" s="978"/>
      <c r="N462" s="978"/>
      <c r="O462" s="977"/>
      <c r="P462" s="977"/>
      <c r="Q462" s="977"/>
      <c r="R462" s="977"/>
      <c r="S462" s="977"/>
      <c r="T462" s="977"/>
      <c r="U462" s="977"/>
      <c r="AQ462" s="1735" t="s">
        <v>7096</v>
      </c>
      <c r="AR462" s="1495" t="s">
        <v>7097</v>
      </c>
      <c r="AS462" s="1495" t="s">
        <v>5297</v>
      </c>
      <c r="AT462" s="1495" t="str">
        <f t="shared" si="15"/>
        <v>3104-Caniçal</v>
      </c>
      <c r="AU462" s="1495" t="str">
        <f t="shared" si="16"/>
        <v>310402</v>
      </c>
    </row>
    <row r="463" spans="1:47">
      <c r="A463" s="977"/>
      <c r="B463" s="1013" t="s">
        <v>4888</v>
      </c>
      <c r="C463" s="976" t="s">
        <v>4889</v>
      </c>
      <c r="D463" s="412"/>
      <c r="E463" s="977"/>
      <c r="G463" s="1496" t="s">
        <v>4630</v>
      </c>
      <c r="H463" s="1497" t="s">
        <v>4401</v>
      </c>
      <c r="I463" s="1493" t="s">
        <v>4630</v>
      </c>
      <c r="K463" s="977"/>
      <c r="L463" s="978"/>
      <c r="M463" s="978"/>
      <c r="N463" s="978"/>
      <c r="O463" s="977"/>
      <c r="P463" s="977"/>
      <c r="Q463" s="977"/>
      <c r="R463" s="977"/>
      <c r="S463" s="977"/>
      <c r="T463" s="977"/>
      <c r="U463" s="977"/>
      <c r="AQ463" s="1735" t="s">
        <v>7098</v>
      </c>
      <c r="AR463" s="1495" t="s">
        <v>7099</v>
      </c>
      <c r="AS463" s="1495" t="s">
        <v>3029</v>
      </c>
      <c r="AT463" s="1495" t="str">
        <f t="shared" si="15"/>
        <v>3108-Caniço</v>
      </c>
      <c r="AU463" s="1495" t="str">
        <f t="shared" si="16"/>
        <v>310803</v>
      </c>
    </row>
    <row r="464" spans="1:47">
      <c r="A464" s="977"/>
      <c r="B464" s="1013" t="s">
        <v>4890</v>
      </c>
      <c r="C464" s="976" t="s">
        <v>4889</v>
      </c>
      <c r="D464" s="412"/>
      <c r="E464" s="977"/>
      <c r="G464" s="1496" t="s">
        <v>5660</v>
      </c>
      <c r="H464" s="1497" t="s">
        <v>5661</v>
      </c>
      <c r="I464" s="1493" t="s">
        <v>5660</v>
      </c>
      <c r="K464" s="977"/>
      <c r="L464" s="978"/>
      <c r="M464" s="978"/>
      <c r="N464" s="978"/>
      <c r="O464" s="977"/>
      <c r="P464" s="977"/>
      <c r="Q464" s="977"/>
      <c r="R464" s="977"/>
      <c r="S464" s="977"/>
      <c r="T464" s="977"/>
      <c r="U464" s="977"/>
      <c r="AQ464" s="1735" t="s">
        <v>7100</v>
      </c>
      <c r="AR464" s="1495" t="s">
        <v>7101</v>
      </c>
      <c r="AS464" s="1495" t="s">
        <v>38</v>
      </c>
      <c r="AT464" s="1495" t="str">
        <f t="shared" si="15"/>
        <v>1317-Canidelo</v>
      </c>
      <c r="AU464" s="1495" t="str">
        <f t="shared" si="16"/>
        <v>131704</v>
      </c>
    </row>
    <row r="465" spans="1:47">
      <c r="A465" s="977"/>
      <c r="B465" s="1013" t="s">
        <v>4891</v>
      </c>
      <c r="C465" s="976" t="s">
        <v>4892</v>
      </c>
      <c r="D465" s="412"/>
      <c r="E465" s="977"/>
      <c r="G465" s="1496" t="s">
        <v>5796</v>
      </c>
      <c r="H465" s="1497" t="s">
        <v>5797</v>
      </c>
      <c r="I465" s="1493" t="s">
        <v>5796</v>
      </c>
      <c r="K465" s="977"/>
      <c r="L465" s="978"/>
      <c r="M465" s="978"/>
      <c r="N465" s="978"/>
      <c r="O465" s="977"/>
      <c r="P465" s="977"/>
      <c r="Q465" s="977"/>
      <c r="R465" s="977"/>
      <c r="S465" s="977"/>
      <c r="T465" s="977"/>
      <c r="U465" s="977"/>
      <c r="AQ465" s="1735" t="s">
        <v>7102</v>
      </c>
      <c r="AR465" s="1495" t="s">
        <v>7103</v>
      </c>
      <c r="AS465" s="1495" t="s">
        <v>1745</v>
      </c>
      <c r="AT465" s="1495" t="str">
        <f t="shared" si="15"/>
        <v>1215-Cano</v>
      </c>
      <c r="AU465" s="1495" t="str">
        <f t="shared" si="16"/>
        <v>121501</v>
      </c>
    </row>
    <row r="466" spans="1:47">
      <c r="A466" s="977"/>
      <c r="B466" s="1013" t="s">
        <v>4893</v>
      </c>
      <c r="C466" s="976" t="s">
        <v>4894</v>
      </c>
      <c r="D466" s="412"/>
      <c r="E466" s="977"/>
      <c r="G466" s="1496" t="s">
        <v>5798</v>
      </c>
      <c r="H466" s="1497" t="s">
        <v>5799</v>
      </c>
      <c r="I466" s="1493" t="s">
        <v>5798</v>
      </c>
      <c r="K466" s="977"/>
      <c r="L466" s="978"/>
      <c r="M466" s="978"/>
      <c r="N466" s="978"/>
      <c r="O466" s="977"/>
      <c r="P466" s="977"/>
      <c r="Q466" s="977"/>
      <c r="R466" s="977"/>
      <c r="S466" s="977"/>
      <c r="T466" s="977"/>
      <c r="U466" s="977"/>
      <c r="AQ466" s="1735" t="s">
        <v>7104</v>
      </c>
      <c r="AR466" s="1495" t="s">
        <v>7105</v>
      </c>
      <c r="AS466" s="1735" t="s">
        <v>2203</v>
      </c>
      <c r="AT466" s="1495" t="str">
        <f t="shared" si="15"/>
        <v>0311-Cantelães</v>
      </c>
      <c r="AU466" s="1495" t="str">
        <f t="shared" si="16"/>
        <v>031105</v>
      </c>
    </row>
    <row r="467" spans="1:47">
      <c r="A467" s="977"/>
      <c r="B467" s="1013" t="s">
        <v>4895</v>
      </c>
      <c r="C467" s="976" t="s">
        <v>4896</v>
      </c>
      <c r="D467" s="412"/>
      <c r="E467" s="977"/>
      <c r="G467" s="1496" t="s">
        <v>5800</v>
      </c>
      <c r="H467" s="1497" t="s">
        <v>5801</v>
      </c>
      <c r="I467" s="1493" t="s">
        <v>5800</v>
      </c>
      <c r="K467" s="977"/>
      <c r="L467" s="978"/>
      <c r="M467" s="978"/>
      <c r="N467" s="978"/>
      <c r="O467" s="977"/>
      <c r="P467" s="977"/>
      <c r="Q467" s="977"/>
      <c r="R467" s="977"/>
      <c r="S467" s="977"/>
      <c r="T467" s="977"/>
      <c r="U467" s="977"/>
      <c r="AQ467" s="1735" t="s">
        <v>7106</v>
      </c>
      <c r="AR467" s="1495" t="s">
        <v>7107</v>
      </c>
      <c r="AS467" s="1495" t="s">
        <v>1414</v>
      </c>
      <c r="AT467" s="1495" t="str">
        <f t="shared" si="15"/>
        <v>1311-Capela</v>
      </c>
      <c r="AU467" s="1495" t="str">
        <f t="shared" si="16"/>
        <v>131106</v>
      </c>
    </row>
    <row r="468" spans="1:47">
      <c r="A468" s="977"/>
      <c r="B468" s="1013" t="s">
        <v>4897</v>
      </c>
      <c r="C468" s="976" t="s">
        <v>4898</v>
      </c>
      <c r="D468" s="412"/>
      <c r="E468" s="977"/>
      <c r="G468" s="1496" t="s">
        <v>4385</v>
      </c>
      <c r="H468" s="1497" t="s">
        <v>4402</v>
      </c>
      <c r="I468" s="1493" t="s">
        <v>4385</v>
      </c>
      <c r="K468" s="977"/>
      <c r="L468" s="978"/>
      <c r="M468" s="978"/>
      <c r="N468" s="978"/>
      <c r="O468" s="977"/>
      <c r="P468" s="977"/>
      <c r="Q468" s="977"/>
      <c r="R468" s="977"/>
      <c r="S468" s="977"/>
      <c r="T468" s="977"/>
      <c r="U468" s="977"/>
      <c r="AQ468" s="1735" t="s">
        <v>7108</v>
      </c>
      <c r="AR468" s="1495" t="s">
        <v>7109</v>
      </c>
      <c r="AS468" s="1495" t="s">
        <v>1448</v>
      </c>
      <c r="AT468" s="1495" t="str">
        <f t="shared" si="15"/>
        <v>4203-Capelas</v>
      </c>
      <c r="AU468" s="1495" t="str">
        <f t="shared" si="16"/>
        <v>420304</v>
      </c>
    </row>
    <row r="469" spans="1:47">
      <c r="A469" s="977"/>
      <c r="B469" s="1013" t="s">
        <v>4899</v>
      </c>
      <c r="C469" s="976" t="s">
        <v>4900</v>
      </c>
      <c r="D469" s="412"/>
      <c r="E469" s="977"/>
      <c r="G469" s="1496" t="s">
        <v>5836</v>
      </c>
      <c r="H469" s="1497" t="s">
        <v>4403</v>
      </c>
      <c r="I469" s="1493" t="s">
        <v>5836</v>
      </c>
      <c r="K469" s="977"/>
      <c r="L469" s="978"/>
      <c r="M469" s="978"/>
      <c r="N469" s="978"/>
      <c r="O469" s="977"/>
      <c r="P469" s="977"/>
      <c r="Q469" s="977"/>
      <c r="R469" s="977"/>
      <c r="S469" s="977"/>
      <c r="T469" s="977"/>
      <c r="U469" s="977"/>
      <c r="AQ469" s="1735" t="s">
        <v>7110</v>
      </c>
      <c r="AR469" s="1495" t="s">
        <v>7111</v>
      </c>
      <c r="AS469" s="1735" t="s">
        <v>1938</v>
      </c>
      <c r="AT469" s="1495" t="str">
        <f t="shared" si="15"/>
        <v>0701-Capelins (Santo António)</v>
      </c>
      <c r="AU469" s="1495" t="str">
        <f t="shared" si="16"/>
        <v>070104</v>
      </c>
    </row>
    <row r="470" spans="1:47">
      <c r="A470" s="977"/>
      <c r="B470" s="1013" t="s">
        <v>4901</v>
      </c>
      <c r="C470" s="976" t="s">
        <v>4902</v>
      </c>
      <c r="D470" s="412"/>
      <c r="E470" s="977"/>
      <c r="G470" s="1496" t="s">
        <v>5684</v>
      </c>
      <c r="H470" s="1497" t="s">
        <v>4404</v>
      </c>
      <c r="I470" s="1493" t="s">
        <v>5684</v>
      </c>
      <c r="K470" s="977"/>
      <c r="L470" s="978"/>
      <c r="M470" s="978"/>
      <c r="N470" s="978"/>
      <c r="O470" s="977"/>
      <c r="P470" s="977"/>
      <c r="Q470" s="977"/>
      <c r="R470" s="977"/>
      <c r="S470" s="977"/>
      <c r="T470" s="977"/>
      <c r="U470" s="977"/>
      <c r="AQ470" s="1735" t="s">
        <v>7112</v>
      </c>
      <c r="AR470" s="1495" t="s">
        <v>7113</v>
      </c>
      <c r="AS470" s="1495" t="s">
        <v>1055</v>
      </c>
      <c r="AT470" s="1495" t="str">
        <f t="shared" si="15"/>
        <v>4701-Capelo</v>
      </c>
      <c r="AU470" s="1495" t="str">
        <f t="shared" si="16"/>
        <v>470101</v>
      </c>
    </row>
    <row r="471" spans="1:47">
      <c r="A471" s="977"/>
      <c r="B471" s="1013" t="s">
        <v>4903</v>
      </c>
      <c r="C471" s="976" t="s">
        <v>4904</v>
      </c>
      <c r="D471" s="412"/>
      <c r="E471" s="977"/>
      <c r="G471" s="1496" t="s">
        <v>4405</v>
      </c>
      <c r="H471" s="1497" t="s">
        <v>4406</v>
      </c>
      <c r="I471" s="1493" t="s">
        <v>4405</v>
      </c>
      <c r="K471" s="977"/>
      <c r="L471" s="978"/>
      <c r="M471" s="978"/>
      <c r="N471" s="978"/>
      <c r="O471" s="977"/>
      <c r="P471" s="977"/>
      <c r="Q471" s="977"/>
      <c r="R471" s="977"/>
      <c r="S471" s="977"/>
      <c r="T471" s="977"/>
      <c r="U471" s="977"/>
      <c r="AQ471" s="1735" t="s">
        <v>7114</v>
      </c>
      <c r="AR471" s="1495" t="s">
        <v>7115</v>
      </c>
      <c r="AS471" s="1495" t="s">
        <v>1763</v>
      </c>
      <c r="AT471" s="1495" t="str">
        <f t="shared" si="15"/>
        <v>1713-Capeludos</v>
      </c>
      <c r="AU471" s="1495" t="str">
        <f t="shared" si="16"/>
        <v>171305</v>
      </c>
    </row>
    <row r="472" spans="1:47">
      <c r="A472" s="977"/>
      <c r="B472" s="1013" t="s">
        <v>4905</v>
      </c>
      <c r="C472" s="976" t="s">
        <v>4906</v>
      </c>
      <c r="D472" s="412"/>
      <c r="E472" s="977"/>
      <c r="G472" s="1496" t="s">
        <v>5795</v>
      </c>
      <c r="H472" s="1497" t="s">
        <v>4407</v>
      </c>
      <c r="I472" s="1493" t="s">
        <v>5795</v>
      </c>
      <c r="K472" s="977"/>
      <c r="L472" s="978"/>
      <c r="M472" s="978"/>
      <c r="N472" s="978"/>
      <c r="O472" s="977"/>
      <c r="P472" s="977"/>
      <c r="Q472" s="977"/>
      <c r="R472" s="977"/>
      <c r="S472" s="977"/>
      <c r="T472" s="977"/>
      <c r="U472" s="977"/>
      <c r="AQ472" s="1735" t="s">
        <v>7116</v>
      </c>
      <c r="AR472" s="1495" t="s">
        <v>7117</v>
      </c>
      <c r="AS472" s="1735" t="s">
        <v>1024</v>
      </c>
      <c r="AT472" s="1495" t="str">
        <f t="shared" si="15"/>
        <v>0504-Capinha</v>
      </c>
      <c r="AU472" s="1495" t="str">
        <f t="shared" si="16"/>
        <v>050411</v>
      </c>
    </row>
    <row r="473" spans="1:47">
      <c r="A473" s="977"/>
      <c r="B473" s="1013" t="s">
        <v>4907</v>
      </c>
      <c r="C473" s="976" t="s">
        <v>4906</v>
      </c>
      <c r="D473" s="412"/>
      <c r="E473" s="977"/>
      <c r="G473" s="1496" t="s">
        <v>5616</v>
      </c>
      <c r="H473" s="1497" t="s">
        <v>5617</v>
      </c>
      <c r="I473" s="1493" t="s">
        <v>5616</v>
      </c>
      <c r="K473" s="977"/>
      <c r="L473" s="978"/>
      <c r="M473" s="978"/>
      <c r="N473" s="978"/>
      <c r="O473" s="977"/>
      <c r="P473" s="977"/>
      <c r="Q473" s="977"/>
      <c r="R473" s="977"/>
      <c r="S473" s="977"/>
      <c r="T473" s="977"/>
      <c r="U473" s="977"/>
      <c r="AQ473" s="1735" t="s">
        <v>7118</v>
      </c>
      <c r="AR473" s="1495" t="s">
        <v>7119</v>
      </c>
      <c r="AS473" s="1495" t="s">
        <v>1088</v>
      </c>
      <c r="AT473" s="1495" t="str">
        <f t="shared" si="15"/>
        <v>1009-Caranguejeira</v>
      </c>
      <c r="AU473" s="1495" t="str">
        <f t="shared" si="16"/>
        <v>100907</v>
      </c>
    </row>
    <row r="474" spans="1:47">
      <c r="A474" s="977"/>
      <c r="B474" s="1013" t="s">
        <v>4908</v>
      </c>
      <c r="C474" s="976" t="s">
        <v>4909</v>
      </c>
      <c r="D474" s="412"/>
      <c r="E474" s="977"/>
      <c r="G474" s="1496" t="s">
        <v>4408</v>
      </c>
      <c r="H474" s="1497" t="s">
        <v>4409</v>
      </c>
      <c r="I474" s="1493" t="s">
        <v>4408</v>
      </c>
      <c r="K474" s="977"/>
      <c r="L474" s="978"/>
      <c r="M474" s="978"/>
      <c r="N474" s="978"/>
      <c r="O474" s="977"/>
      <c r="P474" s="977"/>
      <c r="Q474" s="977"/>
      <c r="R474" s="977"/>
      <c r="S474" s="977"/>
      <c r="T474" s="977"/>
      <c r="U474" s="977"/>
      <c r="AQ474" s="1735" t="s">
        <v>7120</v>
      </c>
      <c r="AR474" s="1495" t="s">
        <v>7121</v>
      </c>
      <c r="AS474" s="1735" t="s">
        <v>279</v>
      </c>
      <c r="AT474" s="1495" t="str">
        <f t="shared" si="15"/>
        <v>0302-Carapeços</v>
      </c>
      <c r="AU474" s="1495" t="str">
        <f t="shared" si="16"/>
        <v>030218</v>
      </c>
    </row>
    <row r="475" spans="1:47">
      <c r="A475" s="977"/>
      <c r="B475" s="1013" t="s">
        <v>4910</v>
      </c>
      <c r="C475" s="976" t="s">
        <v>4911</v>
      </c>
      <c r="D475" s="412"/>
      <c r="E475" s="977"/>
      <c r="G475" s="1496" t="s">
        <v>5813</v>
      </c>
      <c r="H475" s="1497" t="s">
        <v>5698</v>
      </c>
      <c r="I475" s="1493" t="s">
        <v>5813</v>
      </c>
      <c r="K475" s="977"/>
      <c r="L475" s="978"/>
      <c r="M475" s="978"/>
      <c r="N475" s="978"/>
      <c r="O475" s="977"/>
      <c r="P475" s="977"/>
      <c r="Q475" s="977"/>
      <c r="R475" s="977"/>
      <c r="S475" s="977"/>
      <c r="T475" s="977"/>
      <c r="U475" s="977"/>
      <c r="AQ475" s="1735" t="s">
        <v>7122</v>
      </c>
      <c r="AR475" s="1495" t="s">
        <v>7123</v>
      </c>
      <c r="AS475" s="1735" t="s">
        <v>2827</v>
      </c>
      <c r="AT475" s="1495" t="str">
        <f t="shared" si="15"/>
        <v>0608-Carapelhos</v>
      </c>
      <c r="AU475" s="1495" t="str">
        <f t="shared" si="16"/>
        <v>060803</v>
      </c>
    </row>
    <row r="476" spans="1:47">
      <c r="A476" s="977"/>
      <c r="B476" s="1013" t="s">
        <v>4912</v>
      </c>
      <c r="C476" s="976" t="s">
        <v>4911</v>
      </c>
      <c r="D476" s="412"/>
      <c r="E476" s="977"/>
      <c r="G476" s="1496" t="s">
        <v>5694</v>
      </c>
      <c r="H476" s="1497" t="s">
        <v>4410</v>
      </c>
      <c r="I476" s="1493" t="s">
        <v>5694</v>
      </c>
      <c r="K476" s="977"/>
      <c r="L476" s="978"/>
      <c r="M476" s="978"/>
      <c r="N476" s="978"/>
      <c r="O476" s="977"/>
      <c r="P476" s="977"/>
      <c r="Q476" s="977"/>
      <c r="R476" s="977"/>
      <c r="S476" s="977"/>
      <c r="T476" s="977"/>
      <c r="U476" s="977"/>
      <c r="AQ476" s="1735" t="s">
        <v>7124</v>
      </c>
      <c r="AR476" s="1495" t="s">
        <v>7125</v>
      </c>
      <c r="AS476" s="1735" t="s">
        <v>1749</v>
      </c>
      <c r="AT476" s="1495" t="str">
        <f t="shared" si="15"/>
        <v>0616-Carapinha</v>
      </c>
      <c r="AU476" s="1495" t="str">
        <f t="shared" si="16"/>
        <v>061603</v>
      </c>
    </row>
    <row r="477" spans="1:47">
      <c r="A477" s="977"/>
      <c r="B477" s="1013" t="s">
        <v>4913</v>
      </c>
      <c r="C477" s="976" t="s">
        <v>4914</v>
      </c>
      <c r="D477" s="412"/>
      <c r="E477" s="977"/>
      <c r="G477" s="1496" t="s">
        <v>5777</v>
      </c>
      <c r="H477" s="1497" t="s">
        <v>4411</v>
      </c>
      <c r="I477" s="1493" t="s">
        <v>5777</v>
      </c>
      <c r="K477" s="977"/>
      <c r="L477" s="978"/>
      <c r="M477" s="978"/>
      <c r="N477" s="978"/>
      <c r="O477" s="977"/>
      <c r="P477" s="977"/>
      <c r="Q477" s="977"/>
      <c r="R477" s="977"/>
      <c r="S477" s="977"/>
      <c r="T477" s="977"/>
      <c r="U477" s="977"/>
      <c r="AQ477" s="1735" t="s">
        <v>7126</v>
      </c>
      <c r="AR477" s="1495" t="s">
        <v>7127</v>
      </c>
      <c r="AS477" s="1735" t="s">
        <v>4220</v>
      </c>
      <c r="AT477" s="1495" t="str">
        <f t="shared" si="15"/>
        <v>0610-Carapinheira</v>
      </c>
      <c r="AU477" s="1495" t="str">
        <f t="shared" si="16"/>
        <v>061003</v>
      </c>
    </row>
    <row r="478" spans="1:47">
      <c r="A478" s="977"/>
      <c r="B478" s="1013" t="s">
        <v>4915</v>
      </c>
      <c r="C478" s="976" t="s">
        <v>4914</v>
      </c>
      <c r="D478" s="412"/>
      <c r="E478" s="977"/>
      <c r="G478" s="1496" t="s">
        <v>5699</v>
      </c>
      <c r="H478" s="1497" t="s">
        <v>4412</v>
      </c>
      <c r="I478" s="1493" t="s">
        <v>5699</v>
      </c>
      <c r="K478" s="977"/>
      <c r="L478" s="978"/>
      <c r="M478" s="978"/>
      <c r="N478" s="978"/>
      <c r="O478" s="977"/>
      <c r="P478" s="977"/>
      <c r="Q478" s="977"/>
      <c r="R478" s="977"/>
      <c r="S478" s="977"/>
      <c r="T478" s="977"/>
      <c r="U478" s="977"/>
      <c r="AQ478" s="1735" t="s">
        <v>7128</v>
      </c>
      <c r="AR478" s="1495" t="s">
        <v>7129</v>
      </c>
      <c r="AS478" s="1735" t="s">
        <v>1929</v>
      </c>
      <c r="AT478" s="1495" t="str">
        <f t="shared" si="15"/>
        <v>0901-Carapito</v>
      </c>
      <c r="AU478" s="1495" t="str">
        <f t="shared" si="16"/>
        <v>090102</v>
      </c>
    </row>
    <row r="479" spans="1:47">
      <c r="A479" s="977"/>
      <c r="B479" s="1013" t="s">
        <v>4916</v>
      </c>
      <c r="C479" s="976" t="s">
        <v>4917</v>
      </c>
      <c r="D479" s="412"/>
      <c r="E479" s="977"/>
      <c r="G479" s="1496" t="s">
        <v>5700</v>
      </c>
      <c r="H479" s="1497" t="s">
        <v>4413</v>
      </c>
      <c r="I479" s="1493" t="s">
        <v>5700</v>
      </c>
      <c r="K479" s="977"/>
      <c r="L479" s="978"/>
      <c r="M479" s="978"/>
      <c r="N479" s="978"/>
      <c r="O479" s="977"/>
      <c r="P479" s="977"/>
      <c r="Q479" s="977"/>
      <c r="R479" s="977"/>
      <c r="S479" s="977"/>
      <c r="T479" s="977"/>
      <c r="U479" s="977"/>
      <c r="AQ479" s="1735" t="s">
        <v>7130</v>
      </c>
      <c r="AR479" s="1495" t="s">
        <v>7131</v>
      </c>
      <c r="AS479" s="1735" t="s">
        <v>5343</v>
      </c>
      <c r="AT479" s="1495" t="str">
        <f t="shared" si="15"/>
        <v>0407-Caravelas</v>
      </c>
      <c r="AU479" s="1495" t="str">
        <f t="shared" si="16"/>
        <v>040710</v>
      </c>
    </row>
    <row r="480" spans="1:47">
      <c r="A480" s="977"/>
      <c r="B480" s="1013" t="s">
        <v>4918</v>
      </c>
      <c r="C480" s="976" t="s">
        <v>4917</v>
      </c>
      <c r="D480" s="412"/>
      <c r="E480" s="977"/>
      <c r="G480" s="1496" t="s">
        <v>4621</v>
      </c>
      <c r="H480" s="1497" t="s">
        <v>4414</v>
      </c>
      <c r="I480" s="1493" t="s">
        <v>4621</v>
      </c>
      <c r="K480" s="977"/>
      <c r="L480" s="978"/>
      <c r="M480" s="978"/>
      <c r="N480" s="978"/>
      <c r="O480" s="977"/>
      <c r="P480" s="977"/>
      <c r="Q480" s="977"/>
      <c r="R480" s="977"/>
      <c r="S480" s="977"/>
      <c r="T480" s="977"/>
      <c r="U480" s="977"/>
      <c r="AQ480" s="1735" t="s">
        <v>7132</v>
      </c>
      <c r="AR480" s="1495" t="s">
        <v>7133</v>
      </c>
      <c r="AS480" s="1735" t="s">
        <v>69</v>
      </c>
      <c r="AT480" s="1495" t="str">
        <f t="shared" si="15"/>
        <v>0411-Carção</v>
      </c>
      <c r="AU480" s="1495" t="str">
        <f t="shared" si="16"/>
        <v>041107</v>
      </c>
    </row>
    <row r="481" spans="1:47">
      <c r="A481" s="977"/>
      <c r="B481" s="1013" t="s">
        <v>4919</v>
      </c>
      <c r="C481" s="976" t="s">
        <v>4920</v>
      </c>
      <c r="D481" s="412"/>
      <c r="E481" s="977"/>
      <c r="G481" s="1496" t="s">
        <v>5690</v>
      </c>
      <c r="H481" s="1497" t="s">
        <v>4415</v>
      </c>
      <c r="I481" s="1493" t="s">
        <v>5690</v>
      </c>
      <c r="K481" s="977"/>
      <c r="L481" s="978"/>
      <c r="M481" s="978"/>
      <c r="N481" s="978"/>
      <c r="O481" s="977"/>
      <c r="P481" s="977"/>
      <c r="Q481" s="977"/>
      <c r="R481" s="977"/>
      <c r="S481" s="977"/>
      <c r="T481" s="977"/>
      <c r="U481" s="977"/>
      <c r="AQ481" s="1735" t="s">
        <v>7134</v>
      </c>
      <c r="AR481" s="1495" t="s">
        <v>7135</v>
      </c>
      <c r="AS481" s="1495" t="s">
        <v>5289</v>
      </c>
      <c r="AT481" s="1495" t="str">
        <f t="shared" si="15"/>
        <v>1413-Cardigos</v>
      </c>
      <c r="AU481" s="1495" t="str">
        <f t="shared" si="16"/>
        <v>141303</v>
      </c>
    </row>
    <row r="482" spans="1:47">
      <c r="A482" s="977"/>
      <c r="B482" s="1013" t="s">
        <v>4921</v>
      </c>
      <c r="C482" s="976" t="s">
        <v>4920</v>
      </c>
      <c r="D482" s="412"/>
      <c r="E482" s="977"/>
      <c r="G482" s="1496" t="s">
        <v>5858</v>
      </c>
      <c r="H482" s="1497" t="s">
        <v>5859</v>
      </c>
      <c r="I482" s="1493" t="s">
        <v>5858</v>
      </c>
      <c r="K482" s="977"/>
      <c r="L482" s="978"/>
      <c r="M482" s="978"/>
      <c r="N482" s="978"/>
      <c r="O482" s="977"/>
      <c r="P482" s="977"/>
      <c r="Q482" s="977"/>
      <c r="R482" s="977"/>
      <c r="S482" s="977"/>
      <c r="T482" s="977"/>
      <c r="U482" s="977"/>
      <c r="AQ482" s="1735" t="s">
        <v>7136</v>
      </c>
      <c r="AR482" s="1495" t="s">
        <v>7137</v>
      </c>
      <c r="AS482" s="1495" t="s">
        <v>2555</v>
      </c>
      <c r="AT482" s="1495" t="str">
        <f t="shared" si="15"/>
        <v>1102-Cardosas</v>
      </c>
      <c r="AU482" s="1495" t="str">
        <f t="shared" si="16"/>
        <v>110203</v>
      </c>
    </row>
    <row r="483" spans="1:47">
      <c r="A483" s="977"/>
      <c r="B483" s="1013" t="s">
        <v>4922</v>
      </c>
      <c r="C483" s="976" t="s">
        <v>4923</v>
      </c>
      <c r="D483" s="412"/>
      <c r="E483" s="977"/>
      <c r="G483" s="1496" t="s">
        <v>5938</v>
      </c>
      <c r="H483" s="1497" t="s">
        <v>4416</v>
      </c>
      <c r="I483" s="1493" t="s">
        <v>5938</v>
      </c>
      <c r="K483" s="977"/>
      <c r="L483" s="978"/>
      <c r="M483" s="978"/>
      <c r="N483" s="978"/>
      <c r="O483" s="977"/>
      <c r="P483" s="977"/>
      <c r="Q483" s="977"/>
      <c r="R483" s="977"/>
      <c r="S483" s="977"/>
      <c r="T483" s="977"/>
      <c r="U483" s="977"/>
      <c r="AQ483" s="1735" t="s">
        <v>7138</v>
      </c>
      <c r="AR483" s="1495" t="s">
        <v>7139</v>
      </c>
      <c r="AS483" s="1735" t="s">
        <v>2612</v>
      </c>
      <c r="AT483" s="1495" t="str">
        <f t="shared" si="15"/>
        <v>0501-Caria</v>
      </c>
      <c r="AU483" s="1495" t="str">
        <f t="shared" si="16"/>
        <v>050102</v>
      </c>
    </row>
    <row r="484" spans="1:47">
      <c r="A484" s="977"/>
      <c r="B484" s="1013" t="s">
        <v>4924</v>
      </c>
      <c r="C484" s="976" t="s">
        <v>4923</v>
      </c>
      <c r="D484" s="412"/>
      <c r="E484" s="977"/>
      <c r="G484" s="1496" t="s">
        <v>5860</v>
      </c>
      <c r="H484" s="1497" t="s">
        <v>5649</v>
      </c>
      <c r="I484" s="1493" t="s">
        <v>5860</v>
      </c>
      <c r="K484" s="977"/>
      <c r="L484" s="978"/>
      <c r="M484" s="978"/>
      <c r="N484" s="978"/>
      <c r="O484" s="977"/>
      <c r="P484" s="977"/>
      <c r="Q484" s="977"/>
      <c r="R484" s="977"/>
      <c r="S484" s="977"/>
      <c r="T484" s="977"/>
      <c r="U484" s="977"/>
      <c r="AQ484" s="1735" t="s">
        <v>7140</v>
      </c>
      <c r="AR484" s="1495" t="s">
        <v>7139</v>
      </c>
      <c r="AS484" s="1495" t="s">
        <v>5351</v>
      </c>
      <c r="AT484" s="1495" t="str">
        <f t="shared" si="15"/>
        <v>1807-Caria</v>
      </c>
      <c r="AU484" s="1495" t="str">
        <f t="shared" si="16"/>
        <v>180707</v>
      </c>
    </row>
    <row r="485" spans="1:47">
      <c r="A485" s="977"/>
      <c r="B485" s="1013" t="s">
        <v>4925</v>
      </c>
      <c r="C485" s="976" t="s">
        <v>4926</v>
      </c>
      <c r="D485" s="412"/>
      <c r="E485" s="977"/>
      <c r="G485" s="1496" t="s">
        <v>5662</v>
      </c>
      <c r="H485" s="1497" t="s">
        <v>4417</v>
      </c>
      <c r="I485" s="1493" t="s">
        <v>5662</v>
      </c>
      <c r="K485" s="977"/>
      <c r="L485" s="978"/>
      <c r="M485" s="978"/>
      <c r="N485" s="978"/>
      <c r="O485" s="977"/>
      <c r="P485" s="977"/>
      <c r="Q485" s="977"/>
      <c r="R485" s="977"/>
      <c r="S485" s="977"/>
      <c r="T485" s="977"/>
      <c r="U485" s="977"/>
      <c r="AQ485" s="1735" t="s">
        <v>7141</v>
      </c>
      <c r="AR485" s="1495" t="s">
        <v>7142</v>
      </c>
      <c r="AS485" s="1495" t="s">
        <v>1444</v>
      </c>
      <c r="AT485" s="1495" t="str">
        <f t="shared" si="15"/>
        <v>1015-Carnide</v>
      </c>
      <c r="AU485" s="1495" t="str">
        <f t="shared" si="16"/>
        <v>101504</v>
      </c>
    </row>
    <row r="486" spans="1:47">
      <c r="A486" s="977"/>
      <c r="B486" s="1013" t="s">
        <v>4927</v>
      </c>
      <c r="C486" s="976" t="s">
        <v>4928</v>
      </c>
      <c r="D486" s="412"/>
      <c r="E486" s="977"/>
      <c r="G486" s="1496" t="s">
        <v>4641</v>
      </c>
      <c r="H486" s="1497" t="s">
        <v>4642</v>
      </c>
      <c r="I486" s="1493" t="s">
        <v>4641</v>
      </c>
      <c r="K486" s="977"/>
      <c r="L486" s="978"/>
      <c r="M486" s="978"/>
      <c r="N486" s="978"/>
      <c r="O486" s="977"/>
      <c r="P486" s="977"/>
      <c r="Q486" s="977"/>
      <c r="R486" s="977"/>
      <c r="S486" s="977"/>
      <c r="T486" s="977"/>
      <c r="U486" s="977"/>
      <c r="AQ486" s="1735" t="s">
        <v>7143</v>
      </c>
      <c r="AR486" s="1495" t="s">
        <v>7142</v>
      </c>
      <c r="AS486" s="1495" t="s">
        <v>561</v>
      </c>
      <c r="AT486" s="1495" t="str">
        <f t="shared" si="15"/>
        <v>1106-Carnide</v>
      </c>
      <c r="AU486" s="1495" t="str">
        <f t="shared" si="16"/>
        <v>110611</v>
      </c>
    </row>
    <row r="487" spans="1:47">
      <c r="A487" s="977"/>
      <c r="B487" s="1013" t="s">
        <v>4929</v>
      </c>
      <c r="C487" s="976" t="s">
        <v>4930</v>
      </c>
      <c r="D487" s="412"/>
      <c r="E487" s="977"/>
      <c r="G487" s="1496" t="s">
        <v>4643</v>
      </c>
      <c r="H487" s="1497" t="s">
        <v>4418</v>
      </c>
      <c r="I487" s="1493" t="s">
        <v>4643</v>
      </c>
      <c r="K487" s="977"/>
      <c r="L487" s="978"/>
      <c r="M487" s="978"/>
      <c r="N487" s="978"/>
      <c r="O487" s="977"/>
      <c r="P487" s="977"/>
      <c r="Q487" s="977"/>
      <c r="R487" s="977"/>
      <c r="S487" s="977"/>
      <c r="T487" s="977"/>
      <c r="U487" s="977"/>
      <c r="AQ487" s="1735" t="s">
        <v>7144</v>
      </c>
      <c r="AR487" s="1495" t="s">
        <v>7145</v>
      </c>
      <c r="AS487" s="1495" t="s">
        <v>1972</v>
      </c>
      <c r="AT487" s="1495" t="str">
        <f t="shared" si="15"/>
        <v>1101-Carnota</v>
      </c>
      <c r="AU487" s="1495" t="str">
        <f t="shared" si="16"/>
        <v>110106</v>
      </c>
    </row>
    <row r="488" spans="1:47">
      <c r="A488" s="977"/>
      <c r="B488" s="1013" t="s">
        <v>4931</v>
      </c>
      <c r="C488" s="976" t="s">
        <v>4932</v>
      </c>
      <c r="D488" s="412"/>
      <c r="E488" s="977"/>
      <c r="G488" s="1496" t="s">
        <v>5618</v>
      </c>
      <c r="H488" s="1497" t="s">
        <v>4419</v>
      </c>
      <c r="I488" s="1493" t="s">
        <v>5618</v>
      </c>
      <c r="K488" s="977"/>
      <c r="L488" s="978"/>
      <c r="M488" s="978"/>
      <c r="N488" s="978"/>
      <c r="O488" s="977"/>
      <c r="P488" s="977"/>
      <c r="Q488" s="977"/>
      <c r="R488" s="977"/>
      <c r="S488" s="977"/>
      <c r="T488" s="977"/>
      <c r="U488" s="977"/>
      <c r="AQ488" s="1735" t="s">
        <v>7146</v>
      </c>
      <c r="AR488" s="1495" t="s">
        <v>7147</v>
      </c>
      <c r="AS488" s="1495" t="s">
        <v>1611</v>
      </c>
      <c r="AT488" s="1495" t="str">
        <f t="shared" si="15"/>
        <v>1813-Cárquere</v>
      </c>
      <c r="AU488" s="1495" t="str">
        <f t="shared" si="16"/>
        <v>181303</v>
      </c>
    </row>
    <row r="489" spans="1:47">
      <c r="A489" s="977"/>
      <c r="B489" s="1013" t="s">
        <v>4933</v>
      </c>
      <c r="C489" s="976" t="s">
        <v>4934</v>
      </c>
      <c r="D489" s="412"/>
      <c r="E489" s="977"/>
      <c r="G489" s="1496" t="s">
        <v>5663</v>
      </c>
      <c r="H489" s="1497" t="s">
        <v>5664</v>
      </c>
      <c r="I489" s="1493" t="s">
        <v>5663</v>
      </c>
      <c r="K489" s="977"/>
      <c r="L489" s="978"/>
      <c r="M489" s="978"/>
      <c r="N489" s="978"/>
      <c r="O489" s="977"/>
      <c r="P489" s="977"/>
      <c r="Q489" s="977"/>
      <c r="R489" s="977"/>
      <c r="S489" s="977"/>
      <c r="T489" s="977"/>
      <c r="U489" s="977"/>
      <c r="AQ489" s="1735" t="s">
        <v>7148</v>
      </c>
      <c r="AR489" s="1495" t="s">
        <v>7149</v>
      </c>
      <c r="AS489" s="1735" t="s">
        <v>2633</v>
      </c>
      <c r="AT489" s="1495" t="str">
        <f t="shared" si="15"/>
        <v>0402-Carragosa</v>
      </c>
      <c r="AU489" s="1495" t="str">
        <f t="shared" si="16"/>
        <v>040206</v>
      </c>
    </row>
    <row r="490" spans="1:47">
      <c r="A490" s="977"/>
      <c r="B490" s="1013" t="s">
        <v>4935</v>
      </c>
      <c r="C490" s="976" t="s">
        <v>4934</v>
      </c>
      <c r="D490" s="412"/>
      <c r="E490" s="977"/>
      <c r="G490" s="1496" t="s">
        <v>5895</v>
      </c>
      <c r="H490" s="1497" t="s">
        <v>4420</v>
      </c>
      <c r="I490" s="1493" t="s">
        <v>5895</v>
      </c>
      <c r="K490" s="977"/>
      <c r="L490" s="978"/>
      <c r="M490" s="978"/>
      <c r="N490" s="978"/>
      <c r="O490" s="977"/>
      <c r="P490" s="977"/>
      <c r="Q490" s="977"/>
      <c r="R490" s="977"/>
      <c r="S490" s="977"/>
      <c r="T490" s="977"/>
      <c r="U490" s="977"/>
      <c r="AQ490" s="1735" t="s">
        <v>7150</v>
      </c>
      <c r="AR490" s="1495" t="s">
        <v>7151</v>
      </c>
      <c r="AS490" s="1735" t="s">
        <v>5293</v>
      </c>
      <c r="AT490" s="1495" t="str">
        <f t="shared" si="15"/>
        <v>0405-Carrapatas</v>
      </c>
      <c r="AU490" s="1495" t="str">
        <f t="shared" si="16"/>
        <v>040507</v>
      </c>
    </row>
    <row r="491" spans="1:47">
      <c r="A491" s="977"/>
      <c r="B491" s="1013" t="s">
        <v>4936</v>
      </c>
      <c r="C491" s="976" t="s">
        <v>4934</v>
      </c>
      <c r="D491" s="412"/>
      <c r="E491" s="977"/>
      <c r="G491" s="1496" t="s">
        <v>5665</v>
      </c>
      <c r="H491" s="1497" t="s">
        <v>4421</v>
      </c>
      <c r="I491" s="1493" t="s">
        <v>5665</v>
      </c>
      <c r="K491" s="977"/>
      <c r="L491" s="978"/>
      <c r="M491" s="978"/>
      <c r="N491" s="978"/>
      <c r="O491" s="977"/>
      <c r="P491" s="977"/>
      <c r="Q491" s="977"/>
      <c r="R491" s="977"/>
      <c r="S491" s="977"/>
      <c r="T491" s="977"/>
      <c r="U491" s="977"/>
      <c r="AQ491" s="1735" t="s">
        <v>7152</v>
      </c>
      <c r="AR491" s="1495" t="s">
        <v>7153</v>
      </c>
      <c r="AS491" s="1735" t="s">
        <v>4105</v>
      </c>
      <c r="AT491" s="1495" t="str">
        <f t="shared" si="15"/>
        <v>0903-Carrapichana</v>
      </c>
      <c r="AU491" s="1495" t="str">
        <f t="shared" si="16"/>
        <v>090304</v>
      </c>
    </row>
    <row r="492" spans="1:47">
      <c r="A492" s="977"/>
      <c r="B492" s="1013" t="s">
        <v>4937</v>
      </c>
      <c r="C492" s="976" t="s">
        <v>4938</v>
      </c>
      <c r="D492" s="412"/>
      <c r="E492" s="977"/>
      <c r="G492" s="1496" t="s">
        <v>5904</v>
      </c>
      <c r="H492" s="1497" t="s">
        <v>5894</v>
      </c>
      <c r="I492" s="1493" t="s">
        <v>5904</v>
      </c>
      <c r="K492" s="977"/>
      <c r="L492" s="978"/>
      <c r="M492" s="978"/>
      <c r="N492" s="978"/>
      <c r="O492" s="977"/>
      <c r="P492" s="977"/>
      <c r="Q492" s="977"/>
      <c r="R492" s="977"/>
      <c r="S492" s="977"/>
      <c r="T492" s="977"/>
      <c r="U492" s="977"/>
      <c r="AQ492" s="1735" t="s">
        <v>7154</v>
      </c>
      <c r="AR492" s="1495" t="s">
        <v>1319</v>
      </c>
      <c r="AS492" s="1735" t="s">
        <v>1320</v>
      </c>
      <c r="AT492" s="1495" t="str">
        <f t="shared" si="15"/>
        <v>0403-Carrazeda de Ansiães</v>
      </c>
      <c r="AU492" s="1495" t="str">
        <f t="shared" si="16"/>
        <v>040304</v>
      </c>
    </row>
    <row r="493" spans="1:47">
      <c r="A493" s="977"/>
      <c r="B493" s="1013" t="s">
        <v>4939</v>
      </c>
      <c r="C493" s="976" t="s">
        <v>4940</v>
      </c>
      <c r="D493" s="412"/>
      <c r="E493" s="977"/>
      <c r="G493" s="1496" t="s">
        <v>5685</v>
      </c>
      <c r="H493" s="1497" t="s">
        <v>5686</v>
      </c>
      <c r="I493" s="1493" t="s">
        <v>5685</v>
      </c>
      <c r="K493" s="977"/>
      <c r="L493" s="978"/>
      <c r="M493" s="978"/>
      <c r="N493" s="978"/>
      <c r="O493" s="977"/>
      <c r="P493" s="977"/>
      <c r="Q493" s="977"/>
      <c r="R493" s="977"/>
      <c r="S493" s="977"/>
      <c r="T493" s="977"/>
      <c r="U493" s="977"/>
      <c r="AQ493" s="1735" t="s">
        <v>7155</v>
      </c>
      <c r="AR493" s="1495" t="s">
        <v>7156</v>
      </c>
      <c r="AS493" s="1735" t="s">
        <v>3400</v>
      </c>
      <c r="AT493" s="1495" t="str">
        <f t="shared" si="15"/>
        <v>0301-Carrazedo</v>
      </c>
      <c r="AU493" s="1495" t="str">
        <f t="shared" si="16"/>
        <v>030107</v>
      </c>
    </row>
    <row r="494" spans="1:47">
      <c r="A494" s="977"/>
      <c r="B494" s="1013" t="s">
        <v>4941</v>
      </c>
      <c r="C494" s="976" t="s">
        <v>4942</v>
      </c>
      <c r="D494" s="412"/>
      <c r="E494" s="977"/>
      <c r="G494" s="1496" t="s">
        <v>5687</v>
      </c>
      <c r="H494" s="1497" t="s">
        <v>5688</v>
      </c>
      <c r="I494" s="1493" t="s">
        <v>5687</v>
      </c>
      <c r="K494" s="977"/>
      <c r="L494" s="978"/>
      <c r="M494" s="978"/>
      <c r="N494" s="978"/>
      <c r="O494" s="977"/>
      <c r="P494" s="977"/>
      <c r="Q494" s="977"/>
      <c r="R494" s="977"/>
      <c r="S494" s="977"/>
      <c r="T494" s="977"/>
      <c r="U494" s="977"/>
      <c r="AQ494" s="1735" t="s">
        <v>7157</v>
      </c>
      <c r="AR494" s="1495" t="s">
        <v>7158</v>
      </c>
      <c r="AS494" s="1495" t="s">
        <v>1756</v>
      </c>
      <c r="AT494" s="1495" t="str">
        <f t="shared" si="15"/>
        <v>1712-Carrazedo de Montenegro e Curros</v>
      </c>
      <c r="AU494" s="1495" t="str">
        <f t="shared" si="16"/>
        <v>171232</v>
      </c>
    </row>
    <row r="495" spans="1:47">
      <c r="A495" s="977"/>
      <c r="B495" s="1013" t="s">
        <v>4943</v>
      </c>
      <c r="C495" s="976" t="s">
        <v>4942</v>
      </c>
      <c r="D495" s="412"/>
      <c r="E495" s="977"/>
      <c r="G495" s="1496" t="s">
        <v>5751</v>
      </c>
      <c r="H495" s="1497" t="s">
        <v>4422</v>
      </c>
      <c r="I495" s="1493" t="s">
        <v>5751</v>
      </c>
      <c r="K495" s="977"/>
      <c r="L495" s="978"/>
      <c r="M495" s="978"/>
      <c r="N495" s="978"/>
      <c r="O495" s="977"/>
      <c r="P495" s="977"/>
      <c r="Q495" s="977"/>
      <c r="R495" s="977"/>
      <c r="S495" s="977"/>
      <c r="T495" s="977"/>
      <c r="U495" s="977"/>
      <c r="AQ495" s="1735" t="s">
        <v>7159</v>
      </c>
      <c r="AR495" s="1495" t="s">
        <v>7160</v>
      </c>
      <c r="AS495" s="1495" t="s">
        <v>2196</v>
      </c>
      <c r="AT495" s="1495" t="str">
        <f t="shared" si="15"/>
        <v>1609-Carreço</v>
      </c>
      <c r="AU495" s="1495" t="str">
        <f t="shared" si="16"/>
        <v>160908</v>
      </c>
    </row>
    <row r="496" spans="1:47">
      <c r="A496" s="977"/>
      <c r="B496" s="1013" t="s">
        <v>4944</v>
      </c>
      <c r="C496" s="976" t="s">
        <v>4945</v>
      </c>
      <c r="D496" s="412"/>
      <c r="E496" s="977"/>
      <c r="G496" s="1496" t="s">
        <v>5723</v>
      </c>
      <c r="H496" s="1497" t="s">
        <v>5724</v>
      </c>
      <c r="I496" s="1493" t="s">
        <v>5723</v>
      </c>
      <c r="K496" s="977"/>
      <c r="L496" s="978"/>
      <c r="M496" s="978"/>
      <c r="N496" s="978"/>
      <c r="O496" s="977"/>
      <c r="P496" s="977"/>
      <c r="Q496" s="977"/>
      <c r="R496" s="977"/>
      <c r="S496" s="977"/>
      <c r="T496" s="977"/>
      <c r="U496" s="977"/>
      <c r="AQ496" s="1735" t="s">
        <v>7161</v>
      </c>
      <c r="AR496" s="1495" t="s">
        <v>7162</v>
      </c>
      <c r="AS496" s="1495" t="s">
        <v>633</v>
      </c>
      <c r="AT496" s="1495" t="str">
        <f t="shared" si="15"/>
        <v>1818-Carregal</v>
      </c>
      <c r="AU496" s="1495" t="str">
        <f t="shared" si="16"/>
        <v>181802</v>
      </c>
    </row>
    <row r="497" spans="1:47">
      <c r="A497" s="977"/>
      <c r="B497" s="1013" t="s">
        <v>4946</v>
      </c>
      <c r="C497" s="976" t="s">
        <v>4945</v>
      </c>
      <c r="D497" s="412"/>
      <c r="E497" s="977"/>
      <c r="G497" s="1496" t="s">
        <v>5810</v>
      </c>
      <c r="H497" s="1497" t="s">
        <v>5811</v>
      </c>
      <c r="I497" s="1493" t="s">
        <v>5810</v>
      </c>
      <c r="K497" s="977"/>
      <c r="L497" s="978"/>
      <c r="M497" s="978"/>
      <c r="N497" s="978"/>
      <c r="O497" s="977"/>
      <c r="P497" s="977"/>
      <c r="Q497" s="977"/>
      <c r="R497" s="977"/>
      <c r="S497" s="977"/>
      <c r="T497" s="977"/>
      <c r="U497" s="977"/>
      <c r="AQ497" s="1735" t="s">
        <v>7163</v>
      </c>
      <c r="AR497" s="1495" t="s">
        <v>7164</v>
      </c>
      <c r="AS497" s="1735" t="s">
        <v>2631</v>
      </c>
      <c r="AT497" s="1495" t="str">
        <f t="shared" si="15"/>
        <v>0113-Carregosa</v>
      </c>
      <c r="AU497" s="1495" t="str">
        <f t="shared" si="16"/>
        <v>011301</v>
      </c>
    </row>
    <row r="498" spans="1:47">
      <c r="A498" s="977"/>
      <c r="B498" s="1013" t="s">
        <v>4947</v>
      </c>
      <c r="C498" s="976" t="s">
        <v>4948</v>
      </c>
      <c r="D498" s="412"/>
      <c r="E498" s="977"/>
      <c r="G498" s="1496" t="s">
        <v>4423</v>
      </c>
      <c r="H498" s="1497" t="s">
        <v>4424</v>
      </c>
      <c r="I498" s="1493" t="s">
        <v>4423</v>
      </c>
      <c r="K498" s="977"/>
      <c r="L498" s="978"/>
      <c r="M498" s="978"/>
      <c r="N498" s="978"/>
      <c r="O498" s="977"/>
      <c r="P498" s="977"/>
      <c r="Q498" s="977"/>
      <c r="R498" s="977"/>
      <c r="S498" s="977"/>
      <c r="T498" s="977"/>
      <c r="U498" s="977"/>
      <c r="AQ498" s="1735" t="s">
        <v>7165</v>
      </c>
      <c r="AR498" s="1495" t="s">
        <v>7166</v>
      </c>
      <c r="AS498" s="1495" t="s">
        <v>4112</v>
      </c>
      <c r="AT498" s="1495" t="str">
        <f t="shared" si="15"/>
        <v>1407-Carregueira</v>
      </c>
      <c r="AU498" s="1495" t="str">
        <f t="shared" si="16"/>
        <v>140707</v>
      </c>
    </row>
    <row r="499" spans="1:47">
      <c r="A499" s="977"/>
      <c r="B499" s="1013" t="s">
        <v>4949</v>
      </c>
      <c r="C499" s="976" t="s">
        <v>4948</v>
      </c>
      <c r="D499" s="412"/>
      <c r="E499" s="977"/>
      <c r="G499" s="1496" t="s">
        <v>5809</v>
      </c>
      <c r="H499" s="1497" t="s">
        <v>4425</v>
      </c>
      <c r="I499" s="1493" t="s">
        <v>5809</v>
      </c>
      <c r="K499" s="977"/>
      <c r="L499" s="978"/>
      <c r="M499" s="978"/>
      <c r="N499" s="978"/>
      <c r="O499" s="977"/>
      <c r="P499" s="977"/>
      <c r="Q499" s="977"/>
      <c r="R499" s="977"/>
      <c r="S499" s="977"/>
      <c r="T499" s="977"/>
      <c r="U499" s="977"/>
      <c r="AQ499" s="1735" t="s">
        <v>7167</v>
      </c>
      <c r="AR499" s="1495" t="s">
        <v>7168</v>
      </c>
      <c r="AS499" s="1495" t="s">
        <v>1766</v>
      </c>
      <c r="AT499" s="1495" t="str">
        <f t="shared" si="15"/>
        <v>1418-Carregueiros</v>
      </c>
      <c r="AU499" s="1495" t="str">
        <f t="shared" si="16"/>
        <v>141804</v>
      </c>
    </row>
    <row r="500" spans="1:47">
      <c r="A500" s="977"/>
      <c r="B500" s="1013" t="s">
        <v>4950</v>
      </c>
      <c r="C500" s="976" t="s">
        <v>4951</v>
      </c>
      <c r="D500" s="412"/>
      <c r="E500" s="977"/>
      <c r="G500" s="1496" t="s">
        <v>5812</v>
      </c>
      <c r="H500" s="1497" t="s">
        <v>4426</v>
      </c>
      <c r="I500" s="1493" t="s">
        <v>5812</v>
      </c>
      <c r="K500" s="977"/>
      <c r="L500" s="978"/>
      <c r="M500" s="978"/>
      <c r="N500" s="978"/>
      <c r="O500" s="977"/>
      <c r="P500" s="977"/>
      <c r="Q500" s="977"/>
      <c r="R500" s="977"/>
      <c r="S500" s="977"/>
      <c r="T500" s="977"/>
      <c r="U500" s="977"/>
      <c r="AQ500" s="1735" t="s">
        <v>7169</v>
      </c>
      <c r="AR500" s="1495" t="s">
        <v>7170</v>
      </c>
      <c r="AS500" s="1495" t="s">
        <v>1444</v>
      </c>
      <c r="AT500" s="1495" t="str">
        <f t="shared" si="15"/>
        <v>1015-Carriço</v>
      </c>
      <c r="AU500" s="1495" t="str">
        <f t="shared" si="16"/>
        <v>101505</v>
      </c>
    </row>
    <row r="501" spans="1:47">
      <c r="A501" s="977"/>
      <c r="B501" s="1013" t="s">
        <v>4952</v>
      </c>
      <c r="C501" s="976" t="s">
        <v>4953</v>
      </c>
      <c r="D501" s="412"/>
      <c r="E501" s="977"/>
      <c r="G501" s="1496" t="s">
        <v>5613</v>
      </c>
      <c r="H501" s="1497" t="s">
        <v>5614</v>
      </c>
      <c r="I501" s="1493" t="s">
        <v>5613</v>
      </c>
      <c r="K501" s="977"/>
      <c r="L501" s="978"/>
      <c r="M501" s="978"/>
      <c r="N501" s="978"/>
      <c r="O501" s="977"/>
      <c r="P501" s="977"/>
      <c r="Q501" s="977"/>
      <c r="R501" s="977"/>
      <c r="S501" s="977"/>
      <c r="T501" s="977"/>
      <c r="U501" s="977"/>
      <c r="AQ501" s="1735" t="s">
        <v>7171</v>
      </c>
      <c r="AR501" s="1495" t="s">
        <v>7172</v>
      </c>
      <c r="AS501" s="1735" t="s">
        <v>5343</v>
      </c>
      <c r="AT501" s="1495" t="str">
        <f t="shared" si="15"/>
        <v>0407-Carvalhais</v>
      </c>
      <c r="AU501" s="1495" t="str">
        <f t="shared" si="16"/>
        <v>040711</v>
      </c>
    </row>
    <row r="502" spans="1:47">
      <c r="A502" s="977"/>
      <c r="B502" s="1013" t="s">
        <v>4954</v>
      </c>
      <c r="C502" s="976" t="s">
        <v>4953</v>
      </c>
      <c r="D502" s="412"/>
      <c r="E502" s="977"/>
      <c r="G502" s="1496" t="s">
        <v>4427</v>
      </c>
      <c r="H502" s="1497" t="s">
        <v>4428</v>
      </c>
      <c r="I502" s="1493" t="s">
        <v>4427</v>
      </c>
      <c r="K502" s="977"/>
      <c r="L502" s="978"/>
      <c r="M502" s="978"/>
      <c r="N502" s="978"/>
      <c r="O502" s="977"/>
      <c r="P502" s="977"/>
      <c r="Q502" s="977"/>
      <c r="R502" s="977"/>
      <c r="S502" s="977"/>
      <c r="T502" s="977"/>
      <c r="U502" s="977"/>
      <c r="AQ502" s="1735" t="s">
        <v>7173</v>
      </c>
      <c r="AR502" s="1495" t="s">
        <v>7174</v>
      </c>
      <c r="AS502" s="1735" t="s">
        <v>279</v>
      </c>
      <c r="AT502" s="1495" t="str">
        <f t="shared" si="15"/>
        <v>0302-Carvalhal</v>
      </c>
      <c r="AU502" s="1495" t="str">
        <f t="shared" si="16"/>
        <v>030220</v>
      </c>
    </row>
    <row r="503" spans="1:47">
      <c r="A503" s="977"/>
      <c r="B503" s="1013" t="s">
        <v>4955</v>
      </c>
      <c r="C503" s="976" t="s">
        <v>4956</v>
      </c>
      <c r="D503" s="412"/>
      <c r="E503" s="977"/>
      <c r="G503" s="1496" t="s">
        <v>5771</v>
      </c>
      <c r="H503" s="1497" t="s">
        <v>5772</v>
      </c>
      <c r="I503" s="1493" t="s">
        <v>5771</v>
      </c>
      <c r="K503" s="977"/>
      <c r="L503" s="978"/>
      <c r="M503" s="978"/>
      <c r="N503" s="978"/>
      <c r="O503" s="977"/>
      <c r="P503" s="977"/>
      <c r="Q503" s="977"/>
      <c r="R503" s="977"/>
      <c r="S503" s="977"/>
      <c r="T503" s="977"/>
      <c r="U503" s="977"/>
      <c r="AQ503" s="1735" t="s">
        <v>7175</v>
      </c>
      <c r="AR503" s="1495" t="s">
        <v>7174</v>
      </c>
      <c r="AS503" s="1735" t="s">
        <v>2980</v>
      </c>
      <c r="AT503" s="1495" t="str">
        <f t="shared" si="15"/>
        <v>0509-Carvalhal</v>
      </c>
      <c r="AU503" s="1495" t="str">
        <f t="shared" si="16"/>
        <v>050902</v>
      </c>
    </row>
    <row r="504" spans="1:47">
      <c r="A504" s="977"/>
      <c r="B504" s="1013" t="s">
        <v>4957</v>
      </c>
      <c r="C504" s="976" t="s">
        <v>4956</v>
      </c>
      <c r="D504" s="412"/>
      <c r="E504" s="977"/>
      <c r="G504" s="1496" t="s">
        <v>4638</v>
      </c>
      <c r="H504" s="1497" t="s">
        <v>4429</v>
      </c>
      <c r="I504" s="1493" t="s">
        <v>4638</v>
      </c>
      <c r="K504" s="977"/>
      <c r="L504" s="978"/>
      <c r="M504" s="978"/>
      <c r="N504" s="978"/>
      <c r="O504" s="977"/>
      <c r="P504" s="977"/>
      <c r="Q504" s="977"/>
      <c r="R504" s="977"/>
      <c r="S504" s="977"/>
      <c r="T504" s="977"/>
      <c r="U504" s="977"/>
      <c r="AQ504" s="1735" t="s">
        <v>7176</v>
      </c>
      <c r="AR504" s="1495" t="s">
        <v>7174</v>
      </c>
      <c r="AS504" s="1495" t="s">
        <v>2620</v>
      </c>
      <c r="AT504" s="1495" t="str">
        <f t="shared" si="15"/>
        <v>1005-Carvalhal</v>
      </c>
      <c r="AU504" s="1495" t="str">
        <f t="shared" si="16"/>
        <v>100502</v>
      </c>
    </row>
    <row r="505" spans="1:47">
      <c r="A505" s="977"/>
      <c r="B505" s="1013" t="s">
        <v>4958</v>
      </c>
      <c r="C505" s="976" t="s">
        <v>4959</v>
      </c>
      <c r="D505" s="412"/>
      <c r="E505" s="977"/>
      <c r="G505" s="1496" t="s">
        <v>5755</v>
      </c>
      <c r="H505" s="1497" t="s">
        <v>4430</v>
      </c>
      <c r="I505" s="1493" t="s">
        <v>5755</v>
      </c>
      <c r="K505" s="977"/>
      <c r="L505" s="978"/>
      <c r="M505" s="978"/>
      <c r="N505" s="978"/>
      <c r="O505" s="977"/>
      <c r="P505" s="977"/>
      <c r="Q505" s="977"/>
      <c r="R505" s="977"/>
      <c r="S505" s="977"/>
      <c r="T505" s="977"/>
      <c r="U505" s="977"/>
      <c r="AQ505" s="1735" t="s">
        <v>7177</v>
      </c>
      <c r="AR505" s="1495" t="s">
        <v>7174</v>
      </c>
      <c r="AS505" s="1495" t="s">
        <v>3857</v>
      </c>
      <c r="AT505" s="1495" t="str">
        <f t="shared" si="15"/>
        <v>1401-Carvalhal</v>
      </c>
      <c r="AU505" s="1495" t="str">
        <f t="shared" si="16"/>
        <v>140119</v>
      </c>
    </row>
    <row r="506" spans="1:47">
      <c r="A506" s="977"/>
      <c r="B506" s="1013" t="s">
        <v>4960</v>
      </c>
      <c r="C506" s="976" t="s">
        <v>4959</v>
      </c>
      <c r="D506" s="412"/>
      <c r="E506" s="977"/>
      <c r="G506" s="1496" t="s">
        <v>5770</v>
      </c>
      <c r="H506" s="1497" t="s">
        <v>4431</v>
      </c>
      <c r="I506" s="1493" t="s">
        <v>5770</v>
      </c>
      <c r="K506" s="977"/>
      <c r="L506" s="978"/>
      <c r="M506" s="978"/>
      <c r="N506" s="978"/>
      <c r="O506" s="977"/>
      <c r="P506" s="977"/>
      <c r="Q506" s="977"/>
      <c r="R506" s="977"/>
      <c r="S506" s="977"/>
      <c r="T506" s="977"/>
      <c r="U506" s="977"/>
      <c r="AQ506" s="1735" t="s">
        <v>7178</v>
      </c>
      <c r="AR506" s="1495" t="s">
        <v>7174</v>
      </c>
      <c r="AS506" s="1495" t="s">
        <v>1045</v>
      </c>
      <c r="AT506" s="1495" t="str">
        <f t="shared" si="15"/>
        <v>1505-Carvalhal</v>
      </c>
      <c r="AU506" s="1495" t="str">
        <f t="shared" si="16"/>
        <v>150505</v>
      </c>
    </row>
    <row r="507" spans="1:47">
      <c r="A507" s="977"/>
      <c r="B507" s="1013" t="s">
        <v>4961</v>
      </c>
      <c r="C507" s="976" t="s">
        <v>5204</v>
      </c>
      <c r="D507" s="412"/>
      <c r="E507" s="977"/>
      <c r="G507" s="1496" t="s">
        <v>5695</v>
      </c>
      <c r="H507" s="1497" t="s">
        <v>5696</v>
      </c>
      <c r="I507" s="1493" t="s">
        <v>5695</v>
      </c>
      <c r="K507" s="977"/>
      <c r="L507" s="978"/>
      <c r="M507" s="978"/>
      <c r="N507" s="978"/>
      <c r="O507" s="977"/>
      <c r="P507" s="977"/>
      <c r="Q507" s="977"/>
      <c r="R507" s="977"/>
      <c r="S507" s="977"/>
      <c r="T507" s="977"/>
      <c r="U507" s="977"/>
      <c r="AQ507" s="1735" t="s">
        <v>7179</v>
      </c>
      <c r="AR507" s="1495" t="s">
        <v>7180</v>
      </c>
      <c r="AS507" s="1495" t="s">
        <v>2645</v>
      </c>
      <c r="AT507" s="1495" t="str">
        <f t="shared" si="15"/>
        <v>1006-Carvalhal Benfeito</v>
      </c>
      <c r="AU507" s="1495" t="str">
        <f t="shared" si="16"/>
        <v>100604</v>
      </c>
    </row>
    <row r="508" spans="1:47">
      <c r="A508" s="977"/>
      <c r="B508" s="1013" t="s">
        <v>5205</v>
      </c>
      <c r="C508" s="976" t="s">
        <v>5204</v>
      </c>
      <c r="D508" s="412"/>
      <c r="E508" s="977"/>
      <c r="G508" s="1496" t="s">
        <v>5756</v>
      </c>
      <c r="H508" s="1497" t="s">
        <v>4432</v>
      </c>
      <c r="I508" s="1493" t="s">
        <v>5756</v>
      </c>
      <c r="K508" s="977"/>
      <c r="L508" s="978"/>
      <c r="M508" s="978"/>
      <c r="N508" s="978"/>
      <c r="O508" s="977"/>
      <c r="P508" s="977"/>
      <c r="Q508" s="977"/>
      <c r="R508" s="977"/>
      <c r="S508" s="977"/>
      <c r="T508" s="977"/>
      <c r="U508" s="977"/>
      <c r="AQ508" s="1735" t="s">
        <v>7181</v>
      </c>
      <c r="AR508" s="1495" t="s">
        <v>7182</v>
      </c>
      <c r="AS508" s="1735" t="s">
        <v>279</v>
      </c>
      <c r="AT508" s="1495" t="str">
        <f t="shared" si="15"/>
        <v>0302-Carvalhas</v>
      </c>
      <c r="AU508" s="1495" t="str">
        <f t="shared" si="16"/>
        <v>030221</v>
      </c>
    </row>
    <row r="509" spans="1:47">
      <c r="A509" s="977"/>
      <c r="B509" s="1013" t="s">
        <v>5206</v>
      </c>
      <c r="C509" s="976" t="s">
        <v>5207</v>
      </c>
      <c r="D509" s="412"/>
      <c r="E509" s="977"/>
      <c r="G509" s="1496" t="s">
        <v>5869</v>
      </c>
      <c r="H509" s="1497" t="s">
        <v>4433</v>
      </c>
      <c r="I509" s="1493" t="s">
        <v>5869</v>
      </c>
      <c r="K509" s="977"/>
      <c r="L509" s="978"/>
      <c r="M509" s="978"/>
      <c r="N509" s="978"/>
      <c r="O509" s="977"/>
      <c r="P509" s="977"/>
      <c r="Q509" s="977"/>
      <c r="R509" s="977"/>
      <c r="S509" s="977"/>
      <c r="T509" s="977"/>
      <c r="U509" s="977"/>
      <c r="AQ509" s="1735" t="s">
        <v>7183</v>
      </c>
      <c r="AR509" s="1495" t="s">
        <v>7184</v>
      </c>
      <c r="AS509" s="1735" t="s">
        <v>1762</v>
      </c>
      <c r="AT509" s="1495" t="str">
        <f t="shared" si="15"/>
        <v>0310-Carvalheira</v>
      </c>
      <c r="AU509" s="1495" t="str">
        <f t="shared" si="16"/>
        <v>031004</v>
      </c>
    </row>
    <row r="510" spans="1:47">
      <c r="A510" s="977"/>
      <c r="B510" s="1013" t="s">
        <v>5208</v>
      </c>
      <c r="C510" s="976" t="s">
        <v>5209</v>
      </c>
      <c r="D510" s="412"/>
      <c r="E510" s="977"/>
      <c r="G510" s="1496" t="s">
        <v>5757</v>
      </c>
      <c r="H510" s="1497" t="s">
        <v>5758</v>
      </c>
      <c r="I510" s="1493" t="s">
        <v>5757</v>
      </c>
      <c r="K510" s="977"/>
      <c r="L510" s="978"/>
      <c r="M510" s="978"/>
      <c r="N510" s="978"/>
      <c r="O510" s="977"/>
      <c r="P510" s="977"/>
      <c r="Q510" s="977"/>
      <c r="R510" s="977"/>
      <c r="S510" s="977"/>
      <c r="T510" s="977"/>
      <c r="U510" s="977"/>
      <c r="AQ510" s="1735" t="s">
        <v>7185</v>
      </c>
      <c r="AR510" s="1495" t="s">
        <v>7186</v>
      </c>
      <c r="AS510" s="1735" t="s">
        <v>1411</v>
      </c>
      <c r="AT510" s="1495" t="str">
        <f t="shared" si="15"/>
        <v>0613-Carvalho</v>
      </c>
      <c r="AU510" s="1495" t="str">
        <f t="shared" si="16"/>
        <v>061301</v>
      </c>
    </row>
    <row r="511" spans="1:47">
      <c r="A511" s="977"/>
      <c r="B511" s="1013" t="s">
        <v>5210</v>
      </c>
      <c r="C511" s="976" t="s">
        <v>5211</v>
      </c>
      <c r="D511" s="412"/>
      <c r="E511" s="977"/>
      <c r="G511" s="1496" t="s">
        <v>5667</v>
      </c>
      <c r="H511" s="1497" t="s">
        <v>5672</v>
      </c>
      <c r="I511" s="1493" t="s">
        <v>5667</v>
      </c>
      <c r="K511" s="977"/>
      <c r="L511" s="978"/>
      <c r="M511" s="978"/>
      <c r="N511" s="978"/>
      <c r="O511" s="977"/>
      <c r="P511" s="977"/>
      <c r="Q511" s="977"/>
      <c r="R511" s="977"/>
      <c r="S511" s="977"/>
      <c r="T511" s="977"/>
      <c r="U511" s="977"/>
      <c r="AQ511" s="1735" t="s">
        <v>7187</v>
      </c>
      <c r="AR511" s="1495" t="s">
        <v>7188</v>
      </c>
      <c r="AS511" s="1495" t="s">
        <v>1389</v>
      </c>
      <c r="AT511" s="1495" t="str">
        <f t="shared" si="15"/>
        <v>1309-Carvalhosa</v>
      </c>
      <c r="AU511" s="1495" t="str">
        <f t="shared" si="16"/>
        <v>130902</v>
      </c>
    </row>
    <row r="512" spans="1:47">
      <c r="A512" s="977"/>
      <c r="B512" s="1013" t="s">
        <v>5212</v>
      </c>
      <c r="C512" s="976" t="s">
        <v>5211</v>
      </c>
      <c r="D512" s="412"/>
      <c r="E512" s="977"/>
      <c r="G512" s="1496" t="s">
        <v>4626</v>
      </c>
      <c r="H512" s="1497" t="s">
        <v>4627</v>
      </c>
      <c r="I512" s="1493" t="s">
        <v>4626</v>
      </c>
      <c r="K512" s="977"/>
      <c r="L512" s="978"/>
      <c r="M512" s="978"/>
      <c r="N512" s="978"/>
      <c r="O512" s="977"/>
      <c r="P512" s="977"/>
      <c r="Q512" s="977"/>
      <c r="R512" s="977"/>
      <c r="S512" s="977"/>
      <c r="T512" s="977"/>
      <c r="U512" s="977"/>
      <c r="AQ512" s="1735" t="s">
        <v>7189</v>
      </c>
      <c r="AR512" s="1495" t="s">
        <v>7190</v>
      </c>
      <c r="AS512" s="1735" t="s">
        <v>1773</v>
      </c>
      <c r="AT512" s="1495" t="str">
        <f t="shared" si="15"/>
        <v>0409-Carviçais</v>
      </c>
      <c r="AU512" s="1495" t="str">
        <f t="shared" si="16"/>
        <v>040905</v>
      </c>
    </row>
    <row r="513" spans="1:47">
      <c r="A513" s="977"/>
      <c r="B513" s="1013" t="s">
        <v>5213</v>
      </c>
      <c r="C513" s="976" t="s">
        <v>5214</v>
      </c>
      <c r="D513" s="412"/>
      <c r="E513" s="977"/>
      <c r="G513" s="1496" t="s">
        <v>5870</v>
      </c>
      <c r="H513" s="1497" t="s">
        <v>5718</v>
      </c>
      <c r="I513" s="1493" t="s">
        <v>5870</v>
      </c>
      <c r="K513" s="977"/>
      <c r="L513" s="978"/>
      <c r="M513" s="978"/>
      <c r="N513" s="978"/>
      <c r="O513" s="977"/>
      <c r="P513" s="977"/>
      <c r="Q513" s="977"/>
      <c r="R513" s="977"/>
      <c r="S513" s="977"/>
      <c r="T513" s="977"/>
      <c r="U513" s="977"/>
      <c r="AQ513" s="1735" t="s">
        <v>7191</v>
      </c>
      <c r="AR513" s="1495" t="s">
        <v>7192</v>
      </c>
      <c r="AS513" s="1495" t="s">
        <v>5304</v>
      </c>
      <c r="AT513" s="1495" t="str">
        <f t="shared" si="15"/>
        <v>1109-Carvoeira</v>
      </c>
      <c r="AU513" s="1495" t="str">
        <f t="shared" si="16"/>
        <v>110902</v>
      </c>
    </row>
    <row r="514" spans="1:47">
      <c r="A514" s="977"/>
      <c r="B514" s="1013" t="s">
        <v>5215</v>
      </c>
      <c r="C514" s="976" t="s">
        <v>5214</v>
      </c>
      <c r="D514" s="412"/>
      <c r="E514" s="977"/>
      <c r="G514" s="1496" t="s">
        <v>5754</v>
      </c>
      <c r="H514" s="1497" t="s">
        <v>4434</v>
      </c>
      <c r="I514" s="1493" t="s">
        <v>5754</v>
      </c>
      <c r="K514" s="977"/>
      <c r="L514" s="978"/>
      <c r="M514" s="978"/>
      <c r="N514" s="978"/>
      <c r="O514" s="977"/>
      <c r="P514" s="977"/>
      <c r="Q514" s="977"/>
      <c r="R514" s="977"/>
      <c r="S514" s="977"/>
      <c r="T514" s="977"/>
      <c r="U514" s="977"/>
      <c r="AQ514" s="1735" t="s">
        <v>7193</v>
      </c>
      <c r="AR514" s="1495" t="s">
        <v>7194</v>
      </c>
      <c r="AS514" s="1495" t="s">
        <v>5289</v>
      </c>
      <c r="AT514" s="1495" t="str">
        <f t="shared" si="15"/>
        <v>1413-Carvoeiro</v>
      </c>
      <c r="AU514" s="1495" t="str">
        <f t="shared" si="16"/>
        <v>141304</v>
      </c>
    </row>
    <row r="515" spans="1:47">
      <c r="A515" s="977"/>
      <c r="B515" s="1013" t="s">
        <v>5216</v>
      </c>
      <c r="C515" s="976" t="s">
        <v>5217</v>
      </c>
      <c r="D515" s="412"/>
      <c r="E515" s="977"/>
      <c r="G515" s="1496" t="s">
        <v>5905</v>
      </c>
      <c r="H515" s="1497" t="s">
        <v>4435</v>
      </c>
      <c r="I515" s="1493" t="s">
        <v>5905</v>
      </c>
      <c r="K515" s="977"/>
      <c r="L515" s="978"/>
      <c r="M515" s="978"/>
      <c r="N515" s="978"/>
      <c r="O515" s="977"/>
      <c r="P515" s="977"/>
      <c r="Q515" s="977"/>
      <c r="R515" s="977"/>
      <c r="S515" s="977"/>
      <c r="T515" s="977"/>
      <c r="U515" s="977"/>
      <c r="AQ515" s="1735" t="s">
        <v>7195</v>
      </c>
      <c r="AR515" s="1495" t="s">
        <v>7196</v>
      </c>
      <c r="AS515" s="1495" t="s">
        <v>1745</v>
      </c>
      <c r="AT515" s="1495" t="str">
        <f t="shared" si="15"/>
        <v>1215-Casa Branca</v>
      </c>
      <c r="AU515" s="1495" t="str">
        <f t="shared" si="16"/>
        <v>121502</v>
      </c>
    </row>
    <row r="516" spans="1:47">
      <c r="A516" s="977"/>
      <c r="B516" s="1013" t="s">
        <v>5218</v>
      </c>
      <c r="C516" s="976" t="s">
        <v>5219</v>
      </c>
      <c r="D516" s="412"/>
      <c r="E516" s="977"/>
      <c r="G516" s="1496" t="s">
        <v>5906</v>
      </c>
      <c r="H516" s="1497" t="s">
        <v>4436</v>
      </c>
      <c r="I516" s="1493" t="s">
        <v>5906</v>
      </c>
      <c r="K516" s="977"/>
      <c r="L516" s="978"/>
      <c r="M516" s="978"/>
      <c r="N516" s="978"/>
      <c r="O516" s="977"/>
      <c r="P516" s="977"/>
      <c r="Q516" s="977"/>
      <c r="R516" s="977"/>
      <c r="S516" s="977"/>
      <c r="T516" s="977"/>
      <c r="U516" s="977"/>
      <c r="AQ516" s="1735" t="s">
        <v>7197</v>
      </c>
      <c r="AR516" s="1495" t="s">
        <v>7198</v>
      </c>
      <c r="AS516" s="1735" t="s">
        <v>2613</v>
      </c>
      <c r="AT516" s="1495" t="str">
        <f t="shared" si="15"/>
        <v>0111-Casal Comba</v>
      </c>
      <c r="AU516" s="1495" t="str">
        <f t="shared" si="16"/>
        <v>011103</v>
      </c>
    </row>
    <row r="517" spans="1:47">
      <c r="A517" s="977"/>
      <c r="B517" s="1013" t="s">
        <v>5220</v>
      </c>
      <c r="C517" s="976" t="s">
        <v>5221</v>
      </c>
      <c r="D517" s="412"/>
      <c r="E517" s="977"/>
      <c r="G517" s="1496" t="s">
        <v>5691</v>
      </c>
      <c r="H517" s="1497" t="s">
        <v>5714</v>
      </c>
      <c r="I517" s="1493" t="s">
        <v>5691</v>
      </c>
      <c r="K517" s="977"/>
      <c r="L517" s="978"/>
      <c r="M517" s="978"/>
      <c r="N517" s="978"/>
      <c r="O517" s="977"/>
      <c r="P517" s="977"/>
      <c r="Q517" s="977"/>
      <c r="R517" s="977"/>
      <c r="S517" s="977"/>
      <c r="T517" s="977"/>
      <c r="U517" s="977"/>
      <c r="AQ517" s="1735" t="s">
        <v>7199</v>
      </c>
      <c r="AR517" s="1495" t="s">
        <v>7200</v>
      </c>
      <c r="AS517" s="1495" t="s">
        <v>1735</v>
      </c>
      <c r="AT517" s="1495" t="str">
        <f t="shared" si="15"/>
        <v>1111-Casal de Cambra</v>
      </c>
      <c r="AU517" s="1495" t="str">
        <f t="shared" si="16"/>
        <v>111115</v>
      </c>
    </row>
    <row r="518" spans="1:47">
      <c r="A518" s="977"/>
      <c r="B518" s="1013" t="s">
        <v>5222</v>
      </c>
      <c r="C518" s="976" t="s">
        <v>5223</v>
      </c>
      <c r="D518" s="412"/>
      <c r="E518" s="977"/>
      <c r="G518" s="1496" t="s">
        <v>5652</v>
      </c>
      <c r="H518" s="1497" t="s">
        <v>4639</v>
      </c>
      <c r="I518" s="1493" t="s">
        <v>5652</v>
      </c>
      <c r="K518" s="977"/>
      <c r="L518" s="978"/>
      <c r="M518" s="978"/>
      <c r="N518" s="978"/>
      <c r="O518" s="977"/>
      <c r="P518" s="977"/>
      <c r="Q518" s="977"/>
      <c r="R518" s="977"/>
      <c r="S518" s="977"/>
      <c r="T518" s="977"/>
      <c r="U518" s="977"/>
      <c r="AQ518" s="1735" t="s">
        <v>7201</v>
      </c>
      <c r="AR518" s="1495" t="s">
        <v>7202</v>
      </c>
      <c r="AS518" s="1735" t="s">
        <v>1047</v>
      </c>
      <c r="AT518" s="1495" t="str">
        <f t="shared" si="15"/>
        <v>0907-Casal de Cinza</v>
      </c>
      <c r="AU518" s="1495" t="str">
        <f t="shared" si="16"/>
        <v>090711</v>
      </c>
    </row>
    <row r="519" spans="1:47">
      <c r="A519" s="977"/>
      <c r="B519" s="1013" t="s">
        <v>5224</v>
      </c>
      <c r="C519" s="976" t="s">
        <v>5223</v>
      </c>
      <c r="D519" s="412"/>
      <c r="E519" s="977"/>
      <c r="G519" s="1496" t="s">
        <v>4640</v>
      </c>
      <c r="H519" s="1497" t="s">
        <v>4386</v>
      </c>
      <c r="I519" s="1493" t="s">
        <v>4640</v>
      </c>
      <c r="K519" s="977"/>
      <c r="L519" s="978"/>
      <c r="M519" s="978"/>
      <c r="N519" s="978"/>
      <c r="O519" s="977"/>
      <c r="P519" s="977"/>
      <c r="Q519" s="977"/>
      <c r="R519" s="977"/>
      <c r="S519" s="977"/>
      <c r="T519" s="977"/>
      <c r="U519" s="977"/>
      <c r="AQ519" s="1735" t="s">
        <v>7203</v>
      </c>
      <c r="AR519" s="1495" t="s">
        <v>7204</v>
      </c>
      <c r="AS519" s="1735" t="s">
        <v>1011</v>
      </c>
      <c r="AT519" s="1495" t="str">
        <f t="shared" si="15"/>
        <v>0905-Casal Vasco</v>
      </c>
      <c r="AU519" s="1495" t="str">
        <f t="shared" si="16"/>
        <v>090502</v>
      </c>
    </row>
    <row r="520" spans="1:47">
      <c r="A520" s="977"/>
      <c r="B520" s="1013" t="s">
        <v>5225</v>
      </c>
      <c r="C520" s="976" t="s">
        <v>3461</v>
      </c>
      <c r="D520" s="412"/>
      <c r="E520" s="977"/>
      <c r="G520" s="1496" t="s">
        <v>4387</v>
      </c>
      <c r="H520" s="1497" t="s">
        <v>4388</v>
      </c>
      <c r="I520" s="1493" t="s">
        <v>4387</v>
      </c>
      <c r="K520" s="977"/>
      <c r="L520" s="978"/>
      <c r="M520" s="978"/>
      <c r="N520" s="978"/>
      <c r="O520" s="977"/>
      <c r="P520" s="977"/>
      <c r="Q520" s="977"/>
      <c r="R520" s="977"/>
      <c r="S520" s="977"/>
      <c r="T520" s="977"/>
      <c r="U520" s="977"/>
      <c r="AQ520" s="1735" t="s">
        <v>7205</v>
      </c>
      <c r="AR520" s="1495" t="s">
        <v>7206</v>
      </c>
      <c r="AS520" s="1735" t="s">
        <v>4105</v>
      </c>
      <c r="AT520" s="1495" t="str">
        <f t="shared" si="15"/>
        <v>0903-Casas do Soeiro</v>
      </c>
      <c r="AU520" s="1495" t="str">
        <f t="shared" si="16"/>
        <v>090322</v>
      </c>
    </row>
    <row r="521" spans="1:47">
      <c r="A521" s="977"/>
      <c r="B521" s="1013" t="s">
        <v>3462</v>
      </c>
      <c r="C521" s="976" t="s">
        <v>3461</v>
      </c>
      <c r="D521" s="412"/>
      <c r="E521" s="977"/>
      <c r="G521" s="1496" t="s">
        <v>5883</v>
      </c>
      <c r="H521" s="1497" t="s">
        <v>5884</v>
      </c>
      <c r="I521" s="1493" t="s">
        <v>5883</v>
      </c>
      <c r="K521" s="977"/>
      <c r="L521" s="978"/>
      <c r="M521" s="978"/>
      <c r="N521" s="978"/>
      <c r="O521" s="977"/>
      <c r="P521" s="977"/>
      <c r="Q521" s="977"/>
      <c r="R521" s="977"/>
      <c r="S521" s="977"/>
      <c r="T521" s="977"/>
      <c r="U521" s="977"/>
      <c r="AQ521" s="1735" t="s">
        <v>7207</v>
      </c>
      <c r="AR521" s="1495" t="s">
        <v>7208</v>
      </c>
      <c r="AS521" s="1495" t="s">
        <v>1425</v>
      </c>
      <c r="AT521" s="1495" t="str">
        <f t="shared" si="15"/>
        <v>1812-Castainço</v>
      </c>
      <c r="AU521" s="1495" t="str">
        <f t="shared" si="16"/>
        <v>181203</v>
      </c>
    </row>
    <row r="522" spans="1:47">
      <c r="A522" s="977"/>
      <c r="B522" s="1013" t="s">
        <v>3463</v>
      </c>
      <c r="C522" s="976" t="s">
        <v>3464</v>
      </c>
      <c r="D522" s="412"/>
      <c r="E522" s="977"/>
      <c r="G522" s="1496" t="s">
        <v>5885</v>
      </c>
      <c r="H522" s="1497" t="s">
        <v>4437</v>
      </c>
      <c r="I522" s="1493" t="s">
        <v>5885</v>
      </c>
      <c r="K522" s="977"/>
      <c r="L522" s="978"/>
      <c r="M522" s="978"/>
      <c r="N522" s="978"/>
      <c r="O522" s="977"/>
      <c r="P522" s="977"/>
      <c r="Q522" s="977"/>
      <c r="R522" s="977"/>
      <c r="S522" s="977"/>
      <c r="T522" s="977"/>
      <c r="U522" s="977"/>
      <c r="AQ522" s="1735" t="s">
        <v>7209</v>
      </c>
      <c r="AR522" s="1495" t="s">
        <v>7210</v>
      </c>
      <c r="AS522" s="1735" t="s">
        <v>1047</v>
      </c>
      <c r="AT522" s="1495" t="str">
        <f t="shared" si="15"/>
        <v>0907-Castanheira</v>
      </c>
      <c r="AU522" s="1495" t="str">
        <f t="shared" si="16"/>
        <v>090712</v>
      </c>
    </row>
    <row r="523" spans="1:47">
      <c r="A523" s="977"/>
      <c r="B523" s="1013" t="s">
        <v>3465</v>
      </c>
      <c r="C523" s="976" t="s">
        <v>3466</v>
      </c>
      <c r="D523" s="412"/>
      <c r="E523" s="977"/>
      <c r="G523" s="1496" t="s">
        <v>4632</v>
      </c>
      <c r="H523" s="1497" t="s">
        <v>4633</v>
      </c>
      <c r="I523" s="1493" t="s">
        <v>4632</v>
      </c>
      <c r="K523" s="977"/>
      <c r="L523" s="978"/>
      <c r="M523" s="978"/>
      <c r="N523" s="978"/>
      <c r="O523" s="977"/>
      <c r="P523" s="977"/>
      <c r="Q523" s="977"/>
      <c r="R523" s="977"/>
      <c r="S523" s="977"/>
      <c r="T523" s="977"/>
      <c r="U523" s="977"/>
      <c r="AQ523" s="1735" t="s">
        <v>7211</v>
      </c>
      <c r="AR523" s="1495" t="s">
        <v>7210</v>
      </c>
      <c r="AS523" s="1735" t="s">
        <v>1783</v>
      </c>
      <c r="AT523" s="1495" t="str">
        <f t="shared" ref="AT523:AT586" si="17">AS523&amp;"-"&amp;AR523</f>
        <v>0913-Castanheira</v>
      </c>
      <c r="AU523" s="1495" t="str">
        <f t="shared" ref="AU523:AU586" si="18">AQ523</f>
        <v>091303</v>
      </c>
    </row>
    <row r="524" spans="1:47">
      <c r="A524" s="977"/>
      <c r="B524" s="1013" t="s">
        <v>3467</v>
      </c>
      <c r="C524" s="976" t="s">
        <v>3468</v>
      </c>
      <c r="D524" s="412"/>
      <c r="E524" s="977"/>
      <c r="G524" s="1496" t="s">
        <v>5791</v>
      </c>
      <c r="H524" s="1497" t="s">
        <v>4631</v>
      </c>
      <c r="I524" s="1493" t="s">
        <v>5791</v>
      </c>
      <c r="K524" s="977"/>
      <c r="L524" s="978"/>
      <c r="M524" s="978"/>
      <c r="N524" s="978"/>
      <c r="O524" s="977"/>
      <c r="P524" s="977"/>
      <c r="Q524" s="977"/>
      <c r="R524" s="977"/>
      <c r="S524" s="977"/>
      <c r="T524" s="977"/>
      <c r="U524" s="977"/>
      <c r="AQ524" s="1735" t="s">
        <v>7212</v>
      </c>
      <c r="AR524" s="1495" t="s">
        <v>7210</v>
      </c>
      <c r="AS524" s="1495" t="s">
        <v>1404</v>
      </c>
      <c r="AT524" s="1495" t="str">
        <f t="shared" si="17"/>
        <v>1605-Castanheira</v>
      </c>
      <c r="AU524" s="1495" t="str">
        <f t="shared" si="18"/>
        <v>160503</v>
      </c>
    </row>
    <row r="525" spans="1:47">
      <c r="A525" s="977"/>
      <c r="B525" s="1013" t="s">
        <v>3469</v>
      </c>
      <c r="C525" s="976" t="s">
        <v>3470</v>
      </c>
      <c r="D525" s="412"/>
      <c r="E525" s="977"/>
      <c r="G525" s="1496" t="s">
        <v>5768</v>
      </c>
      <c r="H525" s="1497" t="s">
        <v>5769</v>
      </c>
      <c r="I525" s="1493" t="s">
        <v>5768</v>
      </c>
      <c r="K525" s="977"/>
      <c r="L525" s="978"/>
      <c r="M525" s="978"/>
      <c r="N525" s="978"/>
      <c r="O525" s="977"/>
      <c r="P525" s="977"/>
      <c r="Q525" s="977"/>
      <c r="R525" s="977"/>
      <c r="S525" s="977"/>
      <c r="T525" s="977"/>
      <c r="U525" s="977"/>
      <c r="AQ525" s="1735" t="s">
        <v>7213</v>
      </c>
      <c r="AR525" s="1495" t="s">
        <v>7214</v>
      </c>
      <c r="AS525" s="1495" t="s">
        <v>3072</v>
      </c>
      <c r="AT525" s="1495" t="str">
        <f t="shared" si="17"/>
        <v>1815-Castanheiro do Sul</v>
      </c>
      <c r="AU525" s="1495" t="str">
        <f t="shared" si="18"/>
        <v>181501</v>
      </c>
    </row>
    <row r="526" spans="1:47">
      <c r="A526" s="977"/>
      <c r="B526" s="1013" t="s">
        <v>3471</v>
      </c>
      <c r="C526" s="976" t="s">
        <v>3472</v>
      </c>
      <c r="D526" s="412"/>
      <c r="E526" s="977"/>
      <c r="G526" s="1496" t="s">
        <v>5888</v>
      </c>
      <c r="H526" s="1497" t="s">
        <v>5889</v>
      </c>
      <c r="I526" s="1493" t="s">
        <v>5888</v>
      </c>
      <c r="K526" s="977"/>
      <c r="L526" s="978"/>
      <c r="M526" s="978"/>
      <c r="N526" s="978"/>
      <c r="O526" s="977"/>
      <c r="P526" s="977"/>
      <c r="Q526" s="977"/>
      <c r="R526" s="977"/>
      <c r="S526" s="977"/>
      <c r="T526" s="977"/>
      <c r="U526" s="977"/>
      <c r="AQ526" s="1735" t="s">
        <v>7215</v>
      </c>
      <c r="AR526" s="1495" t="s">
        <v>7216</v>
      </c>
      <c r="AS526" s="1735" t="s">
        <v>1773</v>
      </c>
      <c r="AT526" s="1495" t="str">
        <f t="shared" si="17"/>
        <v>0409-Castedo</v>
      </c>
      <c r="AU526" s="1495" t="str">
        <f t="shared" si="18"/>
        <v>040906</v>
      </c>
    </row>
    <row r="527" spans="1:47">
      <c r="A527" s="977"/>
      <c r="B527" s="1013" t="s">
        <v>3473</v>
      </c>
      <c r="C527" s="976" t="s">
        <v>3474</v>
      </c>
      <c r="D527" s="412"/>
      <c r="E527" s="977"/>
      <c r="G527" s="1496" t="s">
        <v>4478</v>
      </c>
      <c r="H527" s="1497" t="s">
        <v>4438</v>
      </c>
      <c r="I527" s="1493" t="s">
        <v>4478</v>
      </c>
      <c r="K527" s="977"/>
      <c r="L527" s="978"/>
      <c r="M527" s="978"/>
      <c r="N527" s="978"/>
      <c r="O527" s="977"/>
      <c r="P527" s="977"/>
      <c r="Q527" s="977"/>
      <c r="R527" s="977"/>
      <c r="S527" s="977"/>
      <c r="T527" s="977"/>
      <c r="U527" s="977"/>
      <c r="AQ527" s="1735" t="s">
        <v>7217</v>
      </c>
      <c r="AR527" s="1495" t="s">
        <v>7218</v>
      </c>
      <c r="AS527" s="1735" t="s">
        <v>1633</v>
      </c>
      <c r="AT527" s="1495" t="str">
        <f t="shared" si="17"/>
        <v>0911-Casteleiro</v>
      </c>
      <c r="AU527" s="1495" t="str">
        <f t="shared" si="18"/>
        <v>091112</v>
      </c>
    </row>
    <row r="528" spans="1:47">
      <c r="A528" s="977"/>
      <c r="B528" s="1013" t="s">
        <v>3475</v>
      </c>
      <c r="C528" s="976" t="s">
        <v>3474</v>
      </c>
      <c r="D528" s="412"/>
      <c r="E528" s="977"/>
      <c r="G528" s="1496" t="s">
        <v>4471</v>
      </c>
      <c r="H528" s="1497" t="s">
        <v>5922</v>
      </c>
      <c r="I528" s="1493" t="s">
        <v>4471</v>
      </c>
      <c r="K528" s="977"/>
      <c r="L528" s="978"/>
      <c r="M528" s="978"/>
      <c r="N528" s="978"/>
      <c r="O528" s="977"/>
      <c r="P528" s="977"/>
      <c r="Q528" s="977"/>
      <c r="R528" s="977"/>
      <c r="S528" s="977"/>
      <c r="T528" s="977"/>
      <c r="U528" s="977"/>
      <c r="AQ528" s="1735" t="s">
        <v>7219</v>
      </c>
      <c r="AR528" s="1495" t="s">
        <v>7220</v>
      </c>
      <c r="AS528" s="1735" t="s">
        <v>1024</v>
      </c>
      <c r="AT528" s="1495" t="str">
        <f t="shared" si="17"/>
        <v>0504-Castelejo</v>
      </c>
      <c r="AU528" s="1495" t="str">
        <f t="shared" si="18"/>
        <v>050412</v>
      </c>
    </row>
    <row r="529" spans="1:47">
      <c r="A529" s="977"/>
      <c r="B529" s="1013" t="s">
        <v>3476</v>
      </c>
      <c r="C529" s="976" t="s">
        <v>3477</v>
      </c>
      <c r="D529" s="412"/>
      <c r="E529" s="977"/>
      <c r="G529" s="1496" t="s">
        <v>4472</v>
      </c>
      <c r="H529" s="1497" t="s">
        <v>4439</v>
      </c>
      <c r="I529" s="1493" t="s">
        <v>4472</v>
      </c>
      <c r="K529" s="977"/>
      <c r="L529" s="978"/>
      <c r="M529" s="978"/>
      <c r="N529" s="978"/>
      <c r="O529" s="977"/>
      <c r="P529" s="977"/>
      <c r="Q529" s="977"/>
      <c r="R529" s="977"/>
      <c r="S529" s="977"/>
      <c r="T529" s="977"/>
      <c r="U529" s="977"/>
      <c r="AQ529" s="1735" t="s">
        <v>7221</v>
      </c>
      <c r="AR529" s="1495" t="s">
        <v>7222</v>
      </c>
      <c r="AS529" s="1735" t="s">
        <v>2980</v>
      </c>
      <c r="AT529" s="1495" t="str">
        <f t="shared" si="17"/>
        <v>0509-Castelo</v>
      </c>
      <c r="AU529" s="1495" t="str">
        <f t="shared" si="18"/>
        <v>050903</v>
      </c>
    </row>
    <row r="530" spans="1:47">
      <c r="A530" s="977"/>
      <c r="B530" s="1013" t="s">
        <v>3478</v>
      </c>
      <c r="C530" s="976" t="s">
        <v>3477</v>
      </c>
      <c r="D530" s="412"/>
      <c r="E530" s="977"/>
      <c r="G530" s="1496" t="s">
        <v>5644</v>
      </c>
      <c r="H530" s="1497" t="s">
        <v>4440</v>
      </c>
      <c r="I530" s="1493" t="s">
        <v>5644</v>
      </c>
      <c r="K530" s="977"/>
      <c r="L530" s="978"/>
      <c r="M530" s="978"/>
      <c r="N530" s="978"/>
      <c r="O530" s="977"/>
      <c r="P530" s="977"/>
      <c r="Q530" s="977"/>
      <c r="R530" s="977"/>
      <c r="S530" s="977"/>
      <c r="T530" s="977"/>
      <c r="U530" s="977"/>
      <c r="AQ530" s="1735" t="s">
        <v>7223</v>
      </c>
      <c r="AR530" s="1495" t="s">
        <v>7222</v>
      </c>
      <c r="AS530" s="1495" t="s">
        <v>5351</v>
      </c>
      <c r="AT530" s="1495" t="str">
        <f t="shared" si="17"/>
        <v>1807-Castelo</v>
      </c>
      <c r="AU530" s="1495" t="str">
        <f t="shared" si="18"/>
        <v>180708</v>
      </c>
    </row>
    <row r="531" spans="1:47">
      <c r="A531" s="977"/>
      <c r="B531" s="1013" t="s">
        <v>3479</v>
      </c>
      <c r="C531" s="976" t="s">
        <v>3480</v>
      </c>
      <c r="D531" s="412"/>
      <c r="E531" s="977"/>
      <c r="G531" s="1496" t="s">
        <v>5645</v>
      </c>
      <c r="H531" s="1497" t="s">
        <v>4441</v>
      </c>
      <c r="I531" s="1493" t="s">
        <v>5645</v>
      </c>
      <c r="K531" s="977"/>
      <c r="L531" s="978"/>
      <c r="M531" s="978"/>
      <c r="N531" s="978"/>
      <c r="O531" s="977"/>
      <c r="P531" s="977"/>
      <c r="Q531" s="977"/>
      <c r="R531" s="977"/>
      <c r="S531" s="977"/>
      <c r="T531" s="977"/>
      <c r="U531" s="977"/>
      <c r="AQ531" s="1735" t="s">
        <v>7224</v>
      </c>
      <c r="AR531" s="1495" t="s">
        <v>7225</v>
      </c>
      <c r="AS531" s="1735" t="s">
        <v>3337</v>
      </c>
      <c r="AT531" s="1495" t="str">
        <f t="shared" si="17"/>
        <v>0902-Castelo Bom</v>
      </c>
      <c r="AU531" s="1495" t="str">
        <f t="shared" si="18"/>
        <v>090207</v>
      </c>
    </row>
    <row r="532" spans="1:47">
      <c r="A532" s="977"/>
      <c r="B532" s="1013" t="s">
        <v>3481</v>
      </c>
      <c r="C532" s="976" t="s">
        <v>3480</v>
      </c>
      <c r="D532" s="412"/>
      <c r="E532" s="977"/>
      <c r="G532" s="1496" t="s">
        <v>5897</v>
      </c>
      <c r="H532" s="1497" t="s">
        <v>5937</v>
      </c>
      <c r="I532" s="1493" t="s">
        <v>5897</v>
      </c>
      <c r="K532" s="977"/>
      <c r="L532" s="978"/>
      <c r="M532" s="978"/>
      <c r="N532" s="978"/>
      <c r="O532" s="977"/>
      <c r="P532" s="977"/>
      <c r="Q532" s="977"/>
      <c r="R532" s="977"/>
      <c r="S532" s="977"/>
      <c r="T532" s="977"/>
      <c r="U532" s="977"/>
      <c r="AQ532" s="1735" t="s">
        <v>7226</v>
      </c>
      <c r="AR532" s="1495" t="s">
        <v>2610</v>
      </c>
      <c r="AS532" s="1735" t="s">
        <v>5347</v>
      </c>
      <c r="AT532" s="1495" t="str">
        <f t="shared" si="17"/>
        <v>0408-Castelo Branco</v>
      </c>
      <c r="AU532" s="1495" t="str">
        <f t="shared" si="18"/>
        <v>040807</v>
      </c>
    </row>
    <row r="533" spans="1:47">
      <c r="A533" s="977"/>
      <c r="B533" s="1013" t="s">
        <v>3482</v>
      </c>
      <c r="C533" s="976" t="s">
        <v>3483</v>
      </c>
      <c r="D533" s="412"/>
      <c r="E533" s="977"/>
      <c r="G533" s="1496" t="s">
        <v>5651</v>
      </c>
      <c r="H533" s="1497" t="s">
        <v>5717</v>
      </c>
      <c r="I533" s="1493" t="s">
        <v>5651</v>
      </c>
      <c r="K533" s="977"/>
      <c r="L533" s="978"/>
      <c r="M533" s="978"/>
      <c r="N533" s="978"/>
      <c r="O533" s="977"/>
      <c r="P533" s="977"/>
      <c r="Q533" s="977"/>
      <c r="R533" s="977"/>
      <c r="S533" s="977"/>
      <c r="T533" s="977"/>
      <c r="U533" s="977"/>
      <c r="AQ533" s="1735" t="s">
        <v>7227</v>
      </c>
      <c r="AR533" s="1495" t="s">
        <v>2610</v>
      </c>
      <c r="AS533" s="1735" t="s">
        <v>1338</v>
      </c>
      <c r="AT533" s="1495" t="str">
        <f t="shared" si="17"/>
        <v>0502-Castelo Branco</v>
      </c>
      <c r="AU533" s="1495" t="str">
        <f t="shared" si="18"/>
        <v>050205</v>
      </c>
    </row>
    <row r="534" spans="1:47">
      <c r="A534" s="977"/>
      <c r="B534" s="1013" t="s">
        <v>3484</v>
      </c>
      <c r="C534" s="976" t="s">
        <v>3483</v>
      </c>
      <c r="D534" s="412"/>
      <c r="E534" s="977"/>
      <c r="G534" s="1496" t="s">
        <v>5749</v>
      </c>
      <c r="H534" s="1497" t="s">
        <v>5750</v>
      </c>
      <c r="I534" s="1493" t="s">
        <v>5749</v>
      </c>
      <c r="K534" s="977"/>
      <c r="L534" s="978"/>
      <c r="M534" s="978"/>
      <c r="N534" s="978"/>
      <c r="O534" s="977"/>
      <c r="P534" s="977"/>
      <c r="Q534" s="977"/>
      <c r="R534" s="977"/>
      <c r="S534" s="977"/>
      <c r="T534" s="977"/>
      <c r="U534" s="977"/>
      <c r="AQ534" s="1735" t="s">
        <v>7228</v>
      </c>
      <c r="AR534" s="1495" t="s">
        <v>2610</v>
      </c>
      <c r="AS534" s="1495" t="s">
        <v>1055</v>
      </c>
      <c r="AT534" s="1495" t="str">
        <f t="shared" si="17"/>
        <v>4701-Castelo Branco</v>
      </c>
      <c r="AU534" s="1495" t="str">
        <f t="shared" si="18"/>
        <v>470102</v>
      </c>
    </row>
    <row r="535" spans="1:47">
      <c r="A535" s="977"/>
      <c r="B535" s="1013" t="s">
        <v>3485</v>
      </c>
      <c r="C535" s="976" t="s">
        <v>3486</v>
      </c>
      <c r="D535" s="412"/>
      <c r="E535" s="977"/>
      <c r="G535" s="1496" t="s">
        <v>5890</v>
      </c>
      <c r="H535" s="1497" t="s">
        <v>5891</v>
      </c>
      <c r="I535" s="1493" t="s">
        <v>5890</v>
      </c>
      <c r="K535" s="977"/>
      <c r="L535" s="978"/>
      <c r="M535" s="978"/>
      <c r="N535" s="978"/>
      <c r="O535" s="977"/>
      <c r="P535" s="977"/>
      <c r="Q535" s="977"/>
      <c r="R535" s="977"/>
      <c r="S535" s="977"/>
      <c r="T535" s="977"/>
      <c r="U535" s="977"/>
      <c r="AQ535" s="1735" t="s">
        <v>7229</v>
      </c>
      <c r="AR535" s="1495" t="s">
        <v>7230</v>
      </c>
      <c r="AS535" s="1495" t="s">
        <v>5308</v>
      </c>
      <c r="AT535" s="1495" t="str">
        <f t="shared" si="17"/>
        <v>1306-Castêlo da Maia</v>
      </c>
      <c r="AU535" s="1495" t="str">
        <f t="shared" si="18"/>
        <v>130618</v>
      </c>
    </row>
    <row r="536" spans="1:47">
      <c r="A536" s="977"/>
      <c r="B536" s="1013" t="s">
        <v>3487</v>
      </c>
      <c r="C536" s="976" t="s">
        <v>3486</v>
      </c>
      <c r="D536" s="412"/>
      <c r="E536" s="977"/>
      <c r="G536" s="1496" t="s">
        <v>5892</v>
      </c>
      <c r="H536" s="1497" t="s">
        <v>5893</v>
      </c>
      <c r="I536" s="1493" t="s">
        <v>5892</v>
      </c>
      <c r="K536" s="977"/>
      <c r="L536" s="978"/>
      <c r="M536" s="978"/>
      <c r="N536" s="978"/>
      <c r="O536" s="977"/>
      <c r="P536" s="977"/>
      <c r="Q536" s="977"/>
      <c r="R536" s="977"/>
      <c r="S536" s="977"/>
      <c r="T536" s="977"/>
      <c r="U536" s="977"/>
      <c r="AQ536" s="1735" t="s">
        <v>7231</v>
      </c>
      <c r="AR536" s="1495" t="s">
        <v>7232</v>
      </c>
      <c r="AS536" s="1495" t="s">
        <v>1418</v>
      </c>
      <c r="AT536" s="1495" t="str">
        <f t="shared" si="17"/>
        <v>1811-Castelo de Penalva</v>
      </c>
      <c r="AU536" s="1495" t="str">
        <f t="shared" si="18"/>
        <v>181102</v>
      </c>
    </row>
    <row r="537" spans="1:47">
      <c r="A537" s="977"/>
      <c r="B537" s="1013" t="s">
        <v>3488</v>
      </c>
      <c r="C537" s="976" t="s">
        <v>3489</v>
      </c>
      <c r="D537" s="412"/>
      <c r="E537" s="977"/>
      <c r="G537" s="1496" t="s">
        <v>5742</v>
      </c>
      <c r="H537" s="1497" t="s">
        <v>5743</v>
      </c>
      <c r="I537" s="1493" t="s">
        <v>5742</v>
      </c>
      <c r="K537" s="977"/>
      <c r="L537" s="978"/>
      <c r="M537" s="978"/>
      <c r="N537" s="978"/>
      <c r="O537" s="977"/>
      <c r="P537" s="977"/>
      <c r="Q537" s="977"/>
      <c r="R537" s="977"/>
      <c r="S537" s="977"/>
      <c r="T537" s="977"/>
      <c r="U537" s="977"/>
      <c r="AQ537" s="1735" t="s">
        <v>7233</v>
      </c>
      <c r="AR537" s="1495" t="s">
        <v>7234</v>
      </c>
      <c r="AS537" s="1495" t="s">
        <v>2196</v>
      </c>
      <c r="AT537" s="1495" t="str">
        <f t="shared" si="17"/>
        <v>1609-Castelo do Neiva</v>
      </c>
      <c r="AU537" s="1495" t="str">
        <f t="shared" si="18"/>
        <v>160910</v>
      </c>
    </row>
    <row r="538" spans="1:47">
      <c r="A538" s="977"/>
      <c r="B538" s="1013" t="s">
        <v>3490</v>
      </c>
      <c r="C538" s="976" t="s">
        <v>3489</v>
      </c>
      <c r="D538" s="412"/>
      <c r="E538" s="977"/>
      <c r="G538" s="1496" t="s">
        <v>5828</v>
      </c>
      <c r="H538" s="1497" t="s">
        <v>5829</v>
      </c>
      <c r="I538" s="1493" t="s">
        <v>5828</v>
      </c>
      <c r="K538" s="977"/>
      <c r="L538" s="978"/>
      <c r="M538" s="978"/>
      <c r="N538" s="978"/>
      <c r="O538" s="977"/>
      <c r="P538" s="977"/>
      <c r="Q538" s="977"/>
      <c r="R538" s="977"/>
      <c r="S538" s="977"/>
      <c r="T538" s="977"/>
      <c r="U538" s="977"/>
      <c r="AQ538" s="1735" t="s">
        <v>7235</v>
      </c>
      <c r="AR538" s="1495" t="s">
        <v>7236</v>
      </c>
      <c r="AS538" s="1735" t="s">
        <v>34</v>
      </c>
      <c r="AT538" s="1495" t="str">
        <f t="shared" si="17"/>
        <v>0914-Castelo Melhor</v>
      </c>
      <c r="AU538" s="1495" t="str">
        <f t="shared" si="18"/>
        <v>091402</v>
      </c>
    </row>
    <row r="539" spans="1:47">
      <c r="A539" s="977"/>
      <c r="B539" s="1013" t="s">
        <v>3491</v>
      </c>
      <c r="C539" s="976" t="s">
        <v>3492</v>
      </c>
      <c r="D539" s="412"/>
      <c r="E539" s="977"/>
      <c r="G539" s="1496" t="s">
        <v>5830</v>
      </c>
      <c r="H539" s="1497" t="s">
        <v>5673</v>
      </c>
      <c r="I539" s="1493" t="s">
        <v>5830</v>
      </c>
      <c r="K539" s="977"/>
      <c r="L539" s="978"/>
      <c r="M539" s="978"/>
      <c r="N539" s="978"/>
      <c r="O539" s="977"/>
      <c r="P539" s="977"/>
      <c r="Q539" s="977"/>
      <c r="R539" s="977"/>
      <c r="S539" s="977"/>
      <c r="T539" s="977"/>
      <c r="U539" s="977"/>
      <c r="AQ539" s="1735" t="s">
        <v>7237</v>
      </c>
      <c r="AR539" s="1495" t="s">
        <v>7238</v>
      </c>
      <c r="AS539" s="1735" t="s">
        <v>1024</v>
      </c>
      <c r="AT539" s="1495" t="str">
        <f t="shared" si="17"/>
        <v>0504-Castelo Novo</v>
      </c>
      <c r="AU539" s="1495" t="str">
        <f t="shared" si="18"/>
        <v>050413</v>
      </c>
    </row>
    <row r="540" spans="1:47">
      <c r="A540" s="977"/>
      <c r="B540" s="1013" t="s">
        <v>3493</v>
      </c>
      <c r="C540" s="976" t="s">
        <v>3494</v>
      </c>
      <c r="D540" s="412"/>
      <c r="E540" s="977"/>
      <c r="G540" s="1496" t="s">
        <v>5832</v>
      </c>
      <c r="H540" s="1497" t="s">
        <v>5831</v>
      </c>
      <c r="I540" s="1493" t="s">
        <v>5832</v>
      </c>
      <c r="K540" s="977"/>
      <c r="L540" s="978"/>
      <c r="M540" s="978"/>
      <c r="N540" s="978"/>
      <c r="O540" s="977"/>
      <c r="P540" s="977"/>
      <c r="Q540" s="977"/>
      <c r="R540" s="977"/>
      <c r="S540" s="977"/>
      <c r="T540" s="977"/>
      <c r="U540" s="977"/>
      <c r="AQ540" s="1735" t="s">
        <v>7239</v>
      </c>
      <c r="AR540" s="1495" t="s">
        <v>7240</v>
      </c>
      <c r="AS540" s="1735" t="s">
        <v>535</v>
      </c>
      <c r="AT540" s="1495" t="str">
        <f t="shared" si="17"/>
        <v>0904-Castelo Rodrigo</v>
      </c>
      <c r="AU540" s="1495" t="str">
        <f t="shared" si="18"/>
        <v>090403</v>
      </c>
    </row>
    <row r="541" spans="1:47">
      <c r="A541" s="977"/>
      <c r="B541" s="1013" t="s">
        <v>3495</v>
      </c>
      <c r="C541" s="976" t="s">
        <v>3496</v>
      </c>
      <c r="D541" s="412"/>
      <c r="E541" s="977"/>
      <c r="G541" s="1496" t="s">
        <v>5675</v>
      </c>
      <c r="H541" s="1497" t="s">
        <v>5676</v>
      </c>
      <c r="I541" s="1493" t="s">
        <v>5675</v>
      </c>
      <c r="K541" s="977"/>
      <c r="L541" s="978"/>
      <c r="M541" s="978"/>
      <c r="N541" s="978"/>
      <c r="O541" s="977"/>
      <c r="P541" s="977"/>
      <c r="Q541" s="977"/>
      <c r="R541" s="977"/>
      <c r="S541" s="977"/>
      <c r="T541" s="977"/>
      <c r="U541" s="977"/>
      <c r="AQ541" s="1735" t="s">
        <v>7241</v>
      </c>
      <c r="AR541" s="1495" t="s">
        <v>7242</v>
      </c>
      <c r="AS541" s="1735" t="s">
        <v>30</v>
      </c>
      <c r="AT541" s="1495" t="str">
        <f t="shared" si="17"/>
        <v>0312-Castelões</v>
      </c>
      <c r="AU541" s="1495" t="str">
        <f t="shared" si="18"/>
        <v>031210</v>
      </c>
    </row>
    <row r="542" spans="1:47">
      <c r="A542" s="977"/>
      <c r="B542" s="1013" t="s">
        <v>3497</v>
      </c>
      <c r="C542" s="976" t="s">
        <v>3496</v>
      </c>
      <c r="D542" s="412"/>
      <c r="E542" s="977"/>
      <c r="G542" s="1496" t="s">
        <v>5677</v>
      </c>
      <c r="H542" s="1497" t="s">
        <v>5678</v>
      </c>
      <c r="I542" s="1493" t="s">
        <v>5677</v>
      </c>
      <c r="K542" s="977"/>
      <c r="L542" s="978"/>
      <c r="M542" s="978"/>
      <c r="N542" s="978"/>
      <c r="O542" s="977"/>
      <c r="P542" s="977"/>
      <c r="Q542" s="977"/>
      <c r="R542" s="977"/>
      <c r="S542" s="977"/>
      <c r="T542" s="977"/>
      <c r="U542" s="977"/>
      <c r="AQ542" s="1735" t="s">
        <v>7243</v>
      </c>
      <c r="AR542" s="1495" t="s">
        <v>7242</v>
      </c>
      <c r="AS542" s="1495" t="s">
        <v>1414</v>
      </c>
      <c r="AT542" s="1495" t="str">
        <f t="shared" si="17"/>
        <v>1311-Castelões</v>
      </c>
      <c r="AU542" s="1495" t="str">
        <f t="shared" si="18"/>
        <v>131107</v>
      </c>
    </row>
    <row r="543" spans="1:47">
      <c r="A543" s="977"/>
      <c r="B543" s="1013" t="s">
        <v>3498</v>
      </c>
      <c r="C543" s="976" t="s">
        <v>3499</v>
      </c>
      <c r="D543" s="412"/>
      <c r="E543" s="977"/>
      <c r="G543" s="1496" t="s">
        <v>5631</v>
      </c>
      <c r="H543" s="1497" t="s">
        <v>4442</v>
      </c>
      <c r="I543" s="1493" t="s">
        <v>5631</v>
      </c>
      <c r="K543" s="977"/>
      <c r="L543" s="978"/>
      <c r="M543" s="978"/>
      <c r="N543" s="978"/>
      <c r="O543" s="977"/>
      <c r="P543" s="977"/>
      <c r="Q543" s="977"/>
      <c r="R543" s="977"/>
      <c r="S543" s="977"/>
      <c r="T543" s="977"/>
      <c r="U543" s="977"/>
      <c r="AQ543" s="1735" t="s">
        <v>7244</v>
      </c>
      <c r="AR543" s="1495" t="s">
        <v>7242</v>
      </c>
      <c r="AS543" s="1495" t="s">
        <v>1769</v>
      </c>
      <c r="AT543" s="1495" t="str">
        <f t="shared" si="17"/>
        <v>1821-Castelões</v>
      </c>
      <c r="AU543" s="1495" t="str">
        <f t="shared" si="18"/>
        <v>182105</v>
      </c>
    </row>
    <row r="544" spans="1:47">
      <c r="A544" s="977"/>
      <c r="B544" s="1013" t="s">
        <v>3500</v>
      </c>
      <c r="C544" s="976" t="s">
        <v>3501</v>
      </c>
      <c r="D544" s="412"/>
      <c r="E544" s="977"/>
      <c r="G544" s="1496" t="s">
        <v>5632</v>
      </c>
      <c r="H544" s="1497" t="s">
        <v>5633</v>
      </c>
      <c r="I544" s="1493" t="s">
        <v>5632</v>
      </c>
      <c r="K544" s="977"/>
      <c r="L544" s="978"/>
      <c r="M544" s="978"/>
      <c r="N544" s="978"/>
      <c r="O544" s="977"/>
      <c r="P544" s="977"/>
      <c r="Q544" s="977"/>
      <c r="R544" s="977"/>
      <c r="S544" s="977"/>
      <c r="T544" s="977"/>
      <c r="U544" s="977"/>
      <c r="AQ544" s="1735" t="s">
        <v>7245</v>
      </c>
      <c r="AR544" s="1495" t="s">
        <v>4093</v>
      </c>
      <c r="AS544" s="1495" t="s">
        <v>4094</v>
      </c>
      <c r="AT544" s="1495" t="str">
        <f t="shared" si="17"/>
        <v>1803-Castro Daire</v>
      </c>
      <c r="AU544" s="1495" t="str">
        <f t="shared" si="18"/>
        <v>180304</v>
      </c>
    </row>
    <row r="545" spans="1:47">
      <c r="A545" s="977"/>
      <c r="B545" s="1013" t="s">
        <v>3502</v>
      </c>
      <c r="C545" s="976" t="s">
        <v>3503</v>
      </c>
      <c r="D545" s="412"/>
      <c r="E545" s="977"/>
      <c r="G545" s="1496" t="s">
        <v>5634</v>
      </c>
      <c r="H545" s="1497" t="s">
        <v>4443</v>
      </c>
      <c r="I545" s="1493" t="s">
        <v>5634</v>
      </c>
      <c r="K545" s="977"/>
      <c r="L545" s="978"/>
      <c r="M545" s="978"/>
      <c r="N545" s="978"/>
      <c r="O545" s="977"/>
      <c r="P545" s="977"/>
      <c r="Q545" s="977"/>
      <c r="R545" s="977"/>
      <c r="S545" s="977"/>
      <c r="T545" s="977"/>
      <c r="U545" s="977"/>
      <c r="AQ545" s="1735" t="s">
        <v>7246</v>
      </c>
      <c r="AR545" s="1495" t="s">
        <v>7247</v>
      </c>
      <c r="AS545" s="1735" t="s">
        <v>2633</v>
      </c>
      <c r="AT545" s="1495" t="str">
        <f t="shared" si="17"/>
        <v>0402-Castro de Avelãs</v>
      </c>
      <c r="AU545" s="1495" t="str">
        <f t="shared" si="18"/>
        <v>040209</v>
      </c>
    </row>
    <row r="546" spans="1:47">
      <c r="A546" s="977"/>
      <c r="B546" s="1013" t="s">
        <v>3504</v>
      </c>
      <c r="C546" s="976" t="s">
        <v>3505</v>
      </c>
      <c r="D546" s="412"/>
      <c r="E546" s="977"/>
      <c r="G546" s="1496" t="s">
        <v>5852</v>
      </c>
      <c r="H546" s="1497" t="s">
        <v>5853</v>
      </c>
      <c r="I546" s="1493" t="s">
        <v>5852</v>
      </c>
      <c r="K546" s="977"/>
      <c r="L546" s="978"/>
      <c r="M546" s="978"/>
      <c r="N546" s="978"/>
      <c r="O546" s="977"/>
      <c r="P546" s="977"/>
      <c r="Q546" s="977"/>
      <c r="R546" s="977"/>
      <c r="S546" s="977"/>
      <c r="T546" s="977"/>
      <c r="U546" s="977"/>
      <c r="AQ546" s="1735" t="s">
        <v>7248</v>
      </c>
      <c r="AR546" s="1495" t="s">
        <v>4096</v>
      </c>
      <c r="AS546" s="1735" t="s">
        <v>4097</v>
      </c>
      <c r="AT546" s="1495" t="str">
        <f t="shared" si="17"/>
        <v>0804-Castro Marim</v>
      </c>
      <c r="AU546" s="1495" t="str">
        <f t="shared" si="18"/>
        <v>080402</v>
      </c>
    </row>
    <row r="547" spans="1:47">
      <c r="A547" s="977"/>
      <c r="B547" s="1013" t="s">
        <v>3506</v>
      </c>
      <c r="C547" s="976" t="s">
        <v>3507</v>
      </c>
      <c r="D547" s="412"/>
      <c r="E547" s="977"/>
      <c r="G547" s="1496" t="s">
        <v>5843</v>
      </c>
      <c r="H547" s="1497" t="s">
        <v>5844</v>
      </c>
      <c r="I547" s="1493" t="s">
        <v>5843</v>
      </c>
      <c r="K547" s="977"/>
      <c r="L547" s="978"/>
      <c r="M547" s="978"/>
      <c r="N547" s="978"/>
      <c r="O547" s="977"/>
      <c r="P547" s="977"/>
      <c r="Q547" s="977"/>
      <c r="R547" s="977"/>
      <c r="S547" s="977"/>
      <c r="T547" s="977"/>
      <c r="U547" s="977"/>
      <c r="AQ547" s="1735" t="s">
        <v>7249</v>
      </c>
      <c r="AR547" s="1495" t="s">
        <v>7250</v>
      </c>
      <c r="AS547" s="1735" t="s">
        <v>5347</v>
      </c>
      <c r="AT547" s="1495" t="str">
        <f t="shared" si="17"/>
        <v>0408-Castro Vicente</v>
      </c>
      <c r="AU547" s="1495" t="str">
        <f t="shared" si="18"/>
        <v>040808</v>
      </c>
    </row>
    <row r="548" spans="1:47">
      <c r="A548" s="977"/>
      <c r="B548" s="1013" t="s">
        <v>3508</v>
      </c>
      <c r="C548" s="976" t="s">
        <v>3507</v>
      </c>
      <c r="D548" s="412"/>
      <c r="E548" s="977"/>
      <c r="G548" s="1496" t="s">
        <v>5845</v>
      </c>
      <c r="H548" s="1497" t="s">
        <v>5846</v>
      </c>
      <c r="I548" s="1493" t="s">
        <v>5845</v>
      </c>
      <c r="K548" s="977"/>
      <c r="L548" s="978"/>
      <c r="M548" s="978"/>
      <c r="N548" s="978"/>
      <c r="O548" s="977"/>
      <c r="P548" s="977"/>
      <c r="Q548" s="977"/>
      <c r="R548" s="977"/>
      <c r="S548" s="977"/>
      <c r="T548" s="977"/>
      <c r="U548" s="977"/>
      <c r="AQ548" s="1735" t="s">
        <v>7251</v>
      </c>
      <c r="AR548" s="1495" t="s">
        <v>7252</v>
      </c>
      <c r="AS548" s="1735" t="s">
        <v>1042</v>
      </c>
      <c r="AT548" s="1495" t="str">
        <f t="shared" si="17"/>
        <v>0906-Cativelos</v>
      </c>
      <c r="AU548" s="1495" t="str">
        <f t="shared" si="18"/>
        <v>090603</v>
      </c>
    </row>
    <row r="549" spans="1:47">
      <c r="A549" s="977"/>
      <c r="B549" s="1013" t="s">
        <v>3509</v>
      </c>
      <c r="C549" s="976" t="s">
        <v>3510</v>
      </c>
      <c r="D549" s="412"/>
      <c r="E549" s="977"/>
      <c r="G549" s="1496" t="s">
        <v>5847</v>
      </c>
      <c r="H549" s="1497" t="s">
        <v>4444</v>
      </c>
      <c r="I549" s="1493" t="s">
        <v>5847</v>
      </c>
      <c r="K549" s="977"/>
      <c r="L549" s="978"/>
      <c r="M549" s="978"/>
      <c r="N549" s="978"/>
      <c r="O549" s="977"/>
      <c r="P549" s="977"/>
      <c r="Q549" s="977"/>
      <c r="R549" s="977"/>
      <c r="S549" s="977"/>
      <c r="T549" s="977"/>
      <c r="U549" s="977"/>
      <c r="AQ549" s="1735" t="s">
        <v>7253</v>
      </c>
      <c r="AR549" s="1495" t="s">
        <v>7254</v>
      </c>
      <c r="AS549" s="1735" t="s">
        <v>1047</v>
      </c>
      <c r="AT549" s="1495" t="str">
        <f t="shared" si="17"/>
        <v>0907-Cavadoude</v>
      </c>
      <c r="AU549" s="1495" t="str">
        <f t="shared" si="18"/>
        <v>090713</v>
      </c>
    </row>
    <row r="550" spans="1:47">
      <c r="A550" s="977"/>
      <c r="B550" s="1013" t="s">
        <v>3511</v>
      </c>
      <c r="C550" s="976" t="s">
        <v>3512</v>
      </c>
      <c r="D550" s="412"/>
      <c r="E550" s="977"/>
      <c r="G550" s="1496" t="s">
        <v>5848</v>
      </c>
      <c r="H550" s="1497" t="s">
        <v>5849</v>
      </c>
      <c r="I550" s="1493" t="s">
        <v>5848</v>
      </c>
      <c r="K550" s="977"/>
      <c r="L550" s="978"/>
      <c r="M550" s="978"/>
      <c r="N550" s="978"/>
      <c r="O550" s="977"/>
      <c r="P550" s="977"/>
      <c r="Q550" s="977"/>
      <c r="R550" s="977"/>
      <c r="S550" s="977"/>
      <c r="T550" s="977"/>
      <c r="U550" s="977"/>
      <c r="AQ550" s="1735" t="s">
        <v>7255</v>
      </c>
      <c r="AR550" s="1495" t="s">
        <v>7256</v>
      </c>
      <c r="AS550" s="1495" t="s">
        <v>3038</v>
      </c>
      <c r="AT550" s="1495" t="str">
        <f t="shared" si="17"/>
        <v>4802-Caveira</v>
      </c>
      <c r="AU550" s="1495" t="str">
        <f t="shared" si="18"/>
        <v>480201</v>
      </c>
    </row>
    <row r="551" spans="1:47">
      <c r="A551" s="977"/>
      <c r="B551" s="1013" t="s">
        <v>3513</v>
      </c>
      <c r="C551" s="976" t="s">
        <v>3514</v>
      </c>
      <c r="D551" s="412"/>
      <c r="E551" s="977"/>
      <c r="G551" s="1496" t="s">
        <v>5850</v>
      </c>
      <c r="H551" s="1497" t="s">
        <v>5851</v>
      </c>
      <c r="I551" s="1493" t="s">
        <v>5850</v>
      </c>
      <c r="K551" s="977"/>
      <c r="L551" s="978"/>
      <c r="M551" s="978"/>
      <c r="N551" s="978"/>
      <c r="O551" s="977"/>
      <c r="P551" s="977"/>
      <c r="Q551" s="977"/>
      <c r="R551" s="977"/>
      <c r="S551" s="977"/>
      <c r="T551" s="977"/>
      <c r="U551" s="977"/>
      <c r="AQ551" s="1735" t="s">
        <v>7257</v>
      </c>
      <c r="AR551" s="1495" t="s">
        <v>7258</v>
      </c>
      <c r="AS551" s="1495" t="s">
        <v>76</v>
      </c>
      <c r="AT551" s="1495" t="str">
        <f t="shared" si="17"/>
        <v>1823-Cavernães</v>
      </c>
      <c r="AU551" s="1495" t="str">
        <f t="shared" si="18"/>
        <v>182307</v>
      </c>
    </row>
    <row r="552" spans="1:47">
      <c r="A552" s="977"/>
      <c r="B552" s="1013" t="s">
        <v>3515</v>
      </c>
      <c r="C552" s="976" t="s">
        <v>3516</v>
      </c>
      <c r="D552" s="412"/>
      <c r="E552" s="977"/>
      <c r="G552" s="1496" t="s">
        <v>5854</v>
      </c>
      <c r="H552" s="1497" t="s">
        <v>5855</v>
      </c>
      <c r="I552" s="1493" t="s">
        <v>5854</v>
      </c>
      <c r="K552" s="977"/>
      <c r="L552" s="978"/>
      <c r="M552" s="978"/>
      <c r="N552" s="978"/>
      <c r="O552" s="977"/>
      <c r="P552" s="977"/>
      <c r="Q552" s="977"/>
      <c r="R552" s="977"/>
      <c r="S552" s="977"/>
      <c r="T552" s="977"/>
      <c r="U552" s="977"/>
      <c r="AQ552" s="1735" t="s">
        <v>7259</v>
      </c>
      <c r="AR552" s="1495" t="s">
        <v>7260</v>
      </c>
      <c r="AS552" s="1735" t="s">
        <v>2637</v>
      </c>
      <c r="AT552" s="1495" t="str">
        <f t="shared" si="17"/>
        <v>0304-Cavez</v>
      </c>
      <c r="AU552" s="1495" t="str">
        <f t="shared" si="18"/>
        <v>030407</v>
      </c>
    </row>
    <row r="553" spans="1:47">
      <c r="A553" s="977"/>
      <c r="B553" s="1013" t="s">
        <v>3517</v>
      </c>
      <c r="C553" s="976" t="s">
        <v>3516</v>
      </c>
      <c r="D553" s="412"/>
      <c r="E553" s="977"/>
      <c r="G553" s="1496" t="s">
        <v>5875</v>
      </c>
      <c r="H553" s="1497" t="s">
        <v>4445</v>
      </c>
      <c r="I553" s="1493" t="s">
        <v>5875</v>
      </c>
      <c r="K553" s="977"/>
      <c r="L553" s="978"/>
      <c r="M553" s="978"/>
      <c r="N553" s="978"/>
      <c r="O553" s="977"/>
      <c r="P553" s="977"/>
      <c r="Q553" s="977"/>
      <c r="R553" s="977"/>
      <c r="S553" s="977"/>
      <c r="T553" s="977"/>
      <c r="U553" s="977"/>
      <c r="AQ553" s="1735" t="s">
        <v>7261</v>
      </c>
      <c r="AR553" s="1495" t="s">
        <v>7262</v>
      </c>
      <c r="AS553" s="1495" t="s">
        <v>5319</v>
      </c>
      <c r="AT553" s="1495" t="str">
        <f t="shared" si="17"/>
        <v>1421-Caxarias</v>
      </c>
      <c r="AU553" s="1495" t="str">
        <f t="shared" si="18"/>
        <v>142104</v>
      </c>
    </row>
    <row r="554" spans="1:47">
      <c r="A554" s="977"/>
      <c r="B554" s="1013" t="s">
        <v>3518</v>
      </c>
      <c r="C554" s="976" t="s">
        <v>3519</v>
      </c>
      <c r="D554" s="412"/>
      <c r="E554" s="977"/>
      <c r="G554" s="1496" t="s">
        <v>5639</v>
      </c>
      <c r="H554" s="1497" t="s">
        <v>5576</v>
      </c>
      <c r="I554" s="1493" t="s">
        <v>5639</v>
      </c>
      <c r="K554" s="977"/>
      <c r="L554" s="978"/>
      <c r="M554" s="978"/>
      <c r="N554" s="978"/>
      <c r="O554" s="977"/>
      <c r="P554" s="977"/>
      <c r="Q554" s="977"/>
      <c r="R554" s="977"/>
      <c r="S554" s="977"/>
      <c r="T554" s="977"/>
      <c r="U554" s="977"/>
      <c r="AQ554" s="1735" t="s">
        <v>7263</v>
      </c>
      <c r="AR554" s="1495" t="s">
        <v>7264</v>
      </c>
      <c r="AS554" s="1735" t="s">
        <v>5343</v>
      </c>
      <c r="AT554" s="1495" t="str">
        <f t="shared" si="17"/>
        <v>0407-Cedães</v>
      </c>
      <c r="AU554" s="1495" t="str">
        <f t="shared" si="18"/>
        <v>040712</v>
      </c>
    </row>
    <row r="555" spans="1:47">
      <c r="A555" s="977"/>
      <c r="B555" s="1013" t="s">
        <v>3520</v>
      </c>
      <c r="C555" s="976" t="s">
        <v>3521</v>
      </c>
      <c r="D555" s="412"/>
      <c r="E555" s="977"/>
      <c r="G555" s="1496" t="s">
        <v>5640</v>
      </c>
      <c r="H555" s="1497" t="s">
        <v>5641</v>
      </c>
      <c r="I555" s="1493" t="s">
        <v>5640</v>
      </c>
      <c r="K555" s="977"/>
      <c r="L555" s="978"/>
      <c r="M555" s="978"/>
      <c r="N555" s="978"/>
      <c r="O555" s="977"/>
      <c r="P555" s="977"/>
      <c r="Q555" s="977"/>
      <c r="R555" s="977"/>
      <c r="S555" s="977"/>
      <c r="T555" s="977"/>
      <c r="U555" s="977"/>
      <c r="AQ555" s="1735" t="s">
        <v>7265</v>
      </c>
      <c r="AR555" s="1495" t="s">
        <v>7266</v>
      </c>
      <c r="AS555" s="1735" t="s">
        <v>34</v>
      </c>
      <c r="AT555" s="1495" t="str">
        <f t="shared" si="17"/>
        <v>0914-Cedovim</v>
      </c>
      <c r="AU555" s="1495" t="str">
        <f t="shared" si="18"/>
        <v>091403</v>
      </c>
    </row>
    <row r="556" spans="1:47">
      <c r="A556" s="977"/>
      <c r="B556" s="1013" t="s">
        <v>3522</v>
      </c>
      <c r="C556" s="976" t="s">
        <v>3521</v>
      </c>
      <c r="D556" s="412"/>
      <c r="E556" s="977"/>
      <c r="G556" s="1496" t="s">
        <v>5642</v>
      </c>
      <c r="H556" s="1497" t="s">
        <v>5643</v>
      </c>
      <c r="I556" s="1493" t="s">
        <v>5642</v>
      </c>
      <c r="K556" s="977"/>
      <c r="L556" s="978"/>
      <c r="M556" s="978"/>
      <c r="N556" s="978"/>
      <c r="O556" s="977"/>
      <c r="P556" s="977"/>
      <c r="Q556" s="977"/>
      <c r="R556" s="977"/>
      <c r="S556" s="977"/>
      <c r="T556" s="977"/>
      <c r="U556" s="977"/>
      <c r="AQ556" s="1735" t="s">
        <v>7267</v>
      </c>
      <c r="AR556" s="1495" t="s">
        <v>7268</v>
      </c>
      <c r="AS556" s="1495" t="s">
        <v>1055</v>
      </c>
      <c r="AT556" s="1495" t="str">
        <f t="shared" si="17"/>
        <v>4701-Cedros</v>
      </c>
      <c r="AU556" s="1495" t="str">
        <f t="shared" si="18"/>
        <v>470103</v>
      </c>
    </row>
    <row r="557" spans="1:47">
      <c r="A557" s="977"/>
      <c r="B557" s="1013" t="s">
        <v>3523</v>
      </c>
      <c r="C557" s="976" t="s">
        <v>3524</v>
      </c>
      <c r="D557" s="412"/>
      <c r="E557" s="977"/>
      <c r="G557" s="1496" t="s">
        <v>5868</v>
      </c>
      <c r="H557" s="1497" t="s">
        <v>5577</v>
      </c>
      <c r="I557" s="1493" t="s">
        <v>5868</v>
      </c>
      <c r="K557" s="977"/>
      <c r="L557" s="978"/>
      <c r="M557" s="978"/>
      <c r="N557" s="978"/>
      <c r="O557" s="977"/>
      <c r="P557" s="977"/>
      <c r="Q557" s="977"/>
      <c r="R557" s="977"/>
      <c r="S557" s="977"/>
      <c r="T557" s="977"/>
      <c r="U557" s="977"/>
      <c r="AQ557" s="1735" t="s">
        <v>7269</v>
      </c>
      <c r="AR557" s="1495" t="s">
        <v>7268</v>
      </c>
      <c r="AS557" s="1495" t="s">
        <v>3038</v>
      </c>
      <c r="AT557" s="1495" t="str">
        <f t="shared" si="17"/>
        <v>4802-Cedros</v>
      </c>
      <c r="AU557" s="1495" t="str">
        <f t="shared" si="18"/>
        <v>480202</v>
      </c>
    </row>
    <row r="558" spans="1:47">
      <c r="A558" s="977"/>
      <c r="B558" s="1013" t="s">
        <v>3525</v>
      </c>
      <c r="C558" s="976" t="s">
        <v>3524</v>
      </c>
      <c r="D558" s="412"/>
      <c r="E558" s="977"/>
      <c r="G558" s="1496" t="s">
        <v>5896</v>
      </c>
      <c r="H558" s="1497" t="s">
        <v>5578</v>
      </c>
      <c r="I558" s="1493" t="s">
        <v>5896</v>
      </c>
      <c r="K558" s="977"/>
      <c r="L558" s="978"/>
      <c r="M558" s="978"/>
      <c r="N558" s="978"/>
      <c r="O558" s="977"/>
      <c r="P558" s="977"/>
      <c r="Q558" s="977"/>
      <c r="R558" s="977"/>
      <c r="S558" s="977"/>
      <c r="T558" s="977"/>
      <c r="U558" s="977"/>
      <c r="AQ558" s="1735" t="s">
        <v>7270</v>
      </c>
      <c r="AR558" s="1495" t="s">
        <v>7271</v>
      </c>
      <c r="AS558" s="1735" t="s">
        <v>4121</v>
      </c>
      <c r="AT558" s="1495" t="str">
        <f t="shared" si="17"/>
        <v>0603-Ceira</v>
      </c>
      <c r="AU558" s="1495" t="str">
        <f t="shared" si="18"/>
        <v>060311</v>
      </c>
    </row>
    <row r="559" spans="1:47">
      <c r="A559" s="977"/>
      <c r="B559" s="1013" t="s">
        <v>3526</v>
      </c>
      <c r="C559" s="976" t="s">
        <v>3527</v>
      </c>
      <c r="D559" s="412"/>
      <c r="E559" s="977"/>
      <c r="G559" s="1496" t="s">
        <v>5729</v>
      </c>
      <c r="H559" s="1497" t="s">
        <v>5837</v>
      </c>
      <c r="I559" s="1493" t="s">
        <v>5729</v>
      </c>
      <c r="K559" s="977"/>
      <c r="L559" s="978"/>
      <c r="M559" s="978"/>
      <c r="N559" s="978"/>
      <c r="O559" s="977"/>
      <c r="P559" s="977"/>
      <c r="Q559" s="977"/>
      <c r="R559" s="977"/>
      <c r="S559" s="977"/>
      <c r="T559" s="977"/>
      <c r="U559" s="977"/>
      <c r="AQ559" s="1735" t="s">
        <v>7272</v>
      </c>
      <c r="AR559" s="1495" t="s">
        <v>7273</v>
      </c>
      <c r="AS559" s="1495" t="s">
        <v>1961</v>
      </c>
      <c r="AT559" s="1495" t="str">
        <f t="shared" si="17"/>
        <v>1001-Cela</v>
      </c>
      <c r="AU559" s="1495" t="str">
        <f t="shared" si="18"/>
        <v>100106</v>
      </c>
    </row>
    <row r="560" spans="1:47">
      <c r="A560" s="977"/>
      <c r="B560" s="1013" t="s">
        <v>3528</v>
      </c>
      <c r="C560" s="976" t="s">
        <v>3527</v>
      </c>
      <c r="D560" s="412"/>
      <c r="E560" s="977"/>
      <c r="G560" s="1496" t="s">
        <v>5654</v>
      </c>
      <c r="H560" s="1497" t="s">
        <v>5655</v>
      </c>
      <c r="I560" s="1493" t="s">
        <v>5654</v>
      </c>
      <c r="K560" s="977"/>
      <c r="L560" s="978"/>
      <c r="M560" s="978"/>
      <c r="N560" s="978"/>
      <c r="O560" s="977"/>
      <c r="P560" s="977"/>
      <c r="Q560" s="977"/>
      <c r="R560" s="977"/>
      <c r="S560" s="977"/>
      <c r="T560" s="977"/>
      <c r="U560" s="977"/>
      <c r="AQ560" s="1735" t="s">
        <v>7274</v>
      </c>
      <c r="AR560" s="1495" t="s">
        <v>7275</v>
      </c>
      <c r="AS560" s="1735" t="s">
        <v>73</v>
      </c>
      <c r="AT560" s="1495" t="str">
        <f t="shared" si="17"/>
        <v>0412-Celas</v>
      </c>
      <c r="AU560" s="1495" t="str">
        <f t="shared" si="18"/>
        <v>041204</v>
      </c>
    </row>
    <row r="561" spans="1:47">
      <c r="A561" s="977"/>
      <c r="B561" s="1013" t="s">
        <v>3529</v>
      </c>
      <c r="C561" s="976" t="s">
        <v>3530</v>
      </c>
      <c r="D561" s="412"/>
      <c r="E561" s="977"/>
      <c r="G561" s="1496" t="s">
        <v>5635</v>
      </c>
      <c r="H561" s="1497" t="s">
        <v>5725</v>
      </c>
      <c r="I561" s="1493" t="s">
        <v>5635</v>
      </c>
      <c r="K561" s="977"/>
      <c r="L561" s="978"/>
      <c r="M561" s="978"/>
      <c r="N561" s="978"/>
      <c r="O561" s="977"/>
      <c r="P561" s="977"/>
      <c r="Q561" s="977"/>
      <c r="R561" s="977"/>
      <c r="S561" s="977"/>
      <c r="T561" s="977"/>
      <c r="U561" s="977"/>
      <c r="AQ561" s="1735" t="s">
        <v>7276</v>
      </c>
      <c r="AR561" s="1495" t="s">
        <v>7277</v>
      </c>
      <c r="AS561" s="1735" t="s">
        <v>2531</v>
      </c>
      <c r="AT561" s="1495" t="str">
        <f t="shared" si="17"/>
        <v>0601-Celavisa</v>
      </c>
      <c r="AU561" s="1495" t="str">
        <f t="shared" si="18"/>
        <v>060105</v>
      </c>
    </row>
    <row r="562" spans="1:47">
      <c r="A562" s="977"/>
      <c r="B562" s="1013" t="s">
        <v>3531</v>
      </c>
      <c r="C562" s="976" t="s">
        <v>3530</v>
      </c>
      <c r="D562" s="412"/>
      <c r="E562" s="977"/>
      <c r="G562" s="1496" t="s">
        <v>5910</v>
      </c>
      <c r="H562" s="1497" t="s">
        <v>5579</v>
      </c>
      <c r="I562" s="1493" t="s">
        <v>5910</v>
      </c>
      <c r="K562" s="977"/>
      <c r="L562" s="978"/>
      <c r="M562" s="978"/>
      <c r="N562" s="978"/>
      <c r="O562" s="977"/>
      <c r="P562" s="977"/>
      <c r="Q562" s="977"/>
      <c r="R562" s="977"/>
      <c r="S562" s="977"/>
      <c r="T562" s="977"/>
      <c r="U562" s="977"/>
      <c r="AQ562" s="1735" t="s">
        <v>7278</v>
      </c>
      <c r="AR562" s="1495" t="s">
        <v>7279</v>
      </c>
      <c r="AS562" s="1495" t="s">
        <v>1629</v>
      </c>
      <c r="AT562" s="1495" t="str">
        <f t="shared" si="17"/>
        <v>1710-Celeirós</v>
      </c>
      <c r="AU562" s="1495" t="str">
        <f t="shared" si="18"/>
        <v>171001</v>
      </c>
    </row>
    <row r="563" spans="1:47">
      <c r="A563" s="977"/>
      <c r="B563" s="1013" t="s">
        <v>3532</v>
      </c>
      <c r="C563" s="976" t="s">
        <v>2651</v>
      </c>
      <c r="D563" s="412"/>
      <c r="E563" s="977"/>
      <c r="G563" s="1496" t="s">
        <v>5752</v>
      </c>
      <c r="H563" s="1497" t="s">
        <v>5753</v>
      </c>
      <c r="I563" s="1493" t="s">
        <v>5752</v>
      </c>
      <c r="K563" s="977"/>
      <c r="L563" s="978"/>
      <c r="M563" s="978"/>
      <c r="N563" s="978"/>
      <c r="O563" s="977"/>
      <c r="P563" s="977"/>
      <c r="Q563" s="977"/>
      <c r="R563" s="977"/>
      <c r="S563" s="977"/>
      <c r="T563" s="977"/>
      <c r="U563" s="977"/>
      <c r="AQ563" s="1735" t="s">
        <v>7280</v>
      </c>
      <c r="AR563" s="1495" t="s">
        <v>7281</v>
      </c>
      <c r="AS563" s="1495" t="s">
        <v>2526</v>
      </c>
      <c r="AT563" s="1495" t="str">
        <f t="shared" si="17"/>
        <v>1601-Cendufe</v>
      </c>
      <c r="AU563" s="1495" t="str">
        <f t="shared" si="18"/>
        <v>160108</v>
      </c>
    </row>
    <row r="564" spans="1:47">
      <c r="A564" s="977"/>
      <c r="B564" s="1013" t="s">
        <v>2652</v>
      </c>
      <c r="C564" s="976" t="s">
        <v>2651</v>
      </c>
      <c r="D564" s="412"/>
      <c r="E564" s="977"/>
      <c r="G564" s="1496" t="s">
        <v>4622</v>
      </c>
      <c r="H564" s="1497" t="s">
        <v>5900</v>
      </c>
      <c r="I564" s="1493" t="s">
        <v>4622</v>
      </c>
      <c r="K564" s="977"/>
      <c r="L564" s="978"/>
      <c r="M564" s="978"/>
      <c r="N564" s="978"/>
      <c r="O564" s="977"/>
      <c r="P564" s="977"/>
      <c r="Q564" s="977"/>
      <c r="R564" s="977"/>
      <c r="S564" s="977"/>
      <c r="T564" s="977"/>
      <c r="U564" s="977"/>
      <c r="AQ564" s="1735" t="s">
        <v>7282</v>
      </c>
      <c r="AR564" s="1495" t="s">
        <v>7283</v>
      </c>
      <c r="AS564" s="1735" t="s">
        <v>1856</v>
      </c>
      <c r="AT564" s="1495" t="str">
        <f t="shared" si="17"/>
        <v>0119-Cepelos</v>
      </c>
      <c r="AU564" s="1495" t="str">
        <f t="shared" si="18"/>
        <v>011903</v>
      </c>
    </row>
    <row r="565" spans="1:47">
      <c r="A565" s="977"/>
      <c r="B565" s="1013" t="s">
        <v>2653</v>
      </c>
      <c r="C565" s="976" t="s">
        <v>2654</v>
      </c>
      <c r="D565" s="412"/>
      <c r="E565" s="977"/>
      <c r="G565" s="1496" t="s">
        <v>4620</v>
      </c>
      <c r="H565" s="1497" t="s">
        <v>5580</v>
      </c>
      <c r="I565" s="1493" t="s">
        <v>4620</v>
      </c>
      <c r="K565" s="977"/>
      <c r="L565" s="978"/>
      <c r="M565" s="978"/>
      <c r="N565" s="978"/>
      <c r="O565" s="977"/>
      <c r="P565" s="977"/>
      <c r="Q565" s="977"/>
      <c r="R565" s="977"/>
      <c r="S565" s="977"/>
      <c r="T565" s="977"/>
      <c r="U565" s="977"/>
      <c r="AQ565" s="1735" t="s">
        <v>7284</v>
      </c>
      <c r="AR565" s="1495" t="s">
        <v>7285</v>
      </c>
      <c r="AS565" s="1495" t="s">
        <v>3057</v>
      </c>
      <c r="AT565" s="1495" t="str">
        <f t="shared" si="17"/>
        <v>1509-Cercal</v>
      </c>
      <c r="AU565" s="1495" t="str">
        <f t="shared" si="18"/>
        <v>150903</v>
      </c>
    </row>
    <row r="566" spans="1:47">
      <c r="A566" s="977"/>
      <c r="B566" s="1013" t="s">
        <v>2655</v>
      </c>
      <c r="C566" s="976" t="s">
        <v>2654</v>
      </c>
      <c r="D566" s="412"/>
      <c r="E566" s="977"/>
      <c r="G566" s="1496" t="s">
        <v>5621</v>
      </c>
      <c r="H566" s="1497" t="s">
        <v>5622</v>
      </c>
      <c r="I566" s="1493" t="s">
        <v>5621</v>
      </c>
      <c r="K566" s="977"/>
      <c r="L566" s="978"/>
      <c r="M566" s="978"/>
      <c r="N566" s="978"/>
      <c r="O566" s="977"/>
      <c r="P566" s="977"/>
      <c r="Q566" s="977"/>
      <c r="R566" s="977"/>
      <c r="S566" s="977"/>
      <c r="T566" s="977"/>
      <c r="U566" s="977"/>
      <c r="AQ566" s="1735" t="s">
        <v>7286</v>
      </c>
      <c r="AR566" s="1495" t="s">
        <v>7287</v>
      </c>
      <c r="AS566" s="1495" t="s">
        <v>4230</v>
      </c>
      <c r="AT566" s="1495" t="str">
        <f t="shared" si="17"/>
        <v>1808-Cercosa</v>
      </c>
      <c r="AU566" s="1495" t="str">
        <f t="shared" si="18"/>
        <v>180802</v>
      </c>
    </row>
    <row r="567" spans="1:47">
      <c r="A567" s="977"/>
      <c r="B567" s="1013" t="s">
        <v>2656</v>
      </c>
      <c r="C567" s="976" t="s">
        <v>2657</v>
      </c>
      <c r="D567" s="412"/>
      <c r="E567" s="977"/>
      <c r="G567" s="1496" t="s">
        <v>5623</v>
      </c>
      <c r="H567" s="1497" t="s">
        <v>5624</v>
      </c>
      <c r="I567" s="1493" t="s">
        <v>5623</v>
      </c>
      <c r="K567" s="977"/>
      <c r="L567" s="978"/>
      <c r="M567" s="978"/>
      <c r="N567" s="978"/>
      <c r="O567" s="977"/>
      <c r="P567" s="977"/>
      <c r="Q567" s="977"/>
      <c r="R567" s="977"/>
      <c r="S567" s="977"/>
      <c r="T567" s="977"/>
      <c r="U567" s="977"/>
      <c r="AQ567" s="1735" t="s">
        <v>7288</v>
      </c>
      <c r="AR567" s="1495" t="s">
        <v>7289</v>
      </c>
      <c r="AS567" s="1495" t="s">
        <v>2176</v>
      </c>
      <c r="AT567" s="1495" t="str">
        <f t="shared" si="17"/>
        <v>1608-Cerdal</v>
      </c>
      <c r="AU567" s="1495" t="str">
        <f t="shared" si="18"/>
        <v>160803</v>
      </c>
    </row>
    <row r="568" spans="1:47">
      <c r="A568" s="977"/>
      <c r="B568" s="1013" t="s">
        <v>2658</v>
      </c>
      <c r="C568" s="976" t="s">
        <v>2657</v>
      </c>
      <c r="D568" s="412"/>
      <c r="E568" s="977"/>
      <c r="G568" s="1496" t="s">
        <v>4476</v>
      </c>
      <c r="H568" s="1497" t="s">
        <v>5581</v>
      </c>
      <c r="I568" s="1493" t="s">
        <v>4476</v>
      </c>
      <c r="K568" s="977"/>
      <c r="L568" s="978"/>
      <c r="M568" s="978"/>
      <c r="N568" s="978"/>
      <c r="O568" s="977"/>
      <c r="P568" s="977"/>
      <c r="Q568" s="977"/>
      <c r="R568" s="977"/>
      <c r="S568" s="977"/>
      <c r="T568" s="977"/>
      <c r="U568" s="977"/>
      <c r="AQ568" s="1735" t="s">
        <v>7290</v>
      </c>
      <c r="AR568" s="1495" t="s">
        <v>7291</v>
      </c>
      <c r="AS568" s="1735" t="s">
        <v>1633</v>
      </c>
      <c r="AT568" s="1495" t="str">
        <f t="shared" si="17"/>
        <v>0911-Cerdeira</v>
      </c>
      <c r="AU568" s="1495" t="str">
        <f t="shared" si="18"/>
        <v>091113</v>
      </c>
    </row>
    <row r="569" spans="1:47">
      <c r="A569" s="977"/>
      <c r="B569" s="1013" t="s">
        <v>2659</v>
      </c>
      <c r="C569" s="976" t="s">
        <v>2660</v>
      </c>
      <c r="D569" s="412"/>
      <c r="E569" s="977"/>
      <c r="G569" s="1496" t="s">
        <v>5908</v>
      </c>
      <c r="H569" s="1497" t="s">
        <v>5582</v>
      </c>
      <c r="I569" s="1493" t="s">
        <v>5908</v>
      </c>
      <c r="K569" s="977"/>
      <c r="L569" s="978"/>
      <c r="M569" s="978"/>
      <c r="N569" s="978"/>
      <c r="O569" s="977"/>
      <c r="P569" s="977"/>
      <c r="Q569" s="977"/>
      <c r="R569" s="977"/>
      <c r="S569" s="977"/>
      <c r="T569" s="977"/>
      <c r="U569" s="977"/>
      <c r="AQ569" s="1735" t="s">
        <v>7292</v>
      </c>
      <c r="AR569" s="1495" t="s">
        <v>7293</v>
      </c>
      <c r="AS569" s="1735" t="s">
        <v>1978</v>
      </c>
      <c r="AT569" s="1495" t="str">
        <f t="shared" si="17"/>
        <v>0401-Cerejais</v>
      </c>
      <c r="AU569" s="1495" t="str">
        <f t="shared" si="18"/>
        <v>040103</v>
      </c>
    </row>
    <row r="570" spans="1:47">
      <c r="A570" s="977"/>
      <c r="B570" s="1013" t="s">
        <v>2661</v>
      </c>
      <c r="C570" s="976" t="s">
        <v>2662</v>
      </c>
      <c r="D570" s="412"/>
      <c r="E570" s="977"/>
      <c r="G570" s="1496" t="s">
        <v>5918</v>
      </c>
      <c r="H570" s="1497" t="s">
        <v>5583</v>
      </c>
      <c r="I570" s="1493" t="s">
        <v>5918</v>
      </c>
      <c r="K570" s="977"/>
      <c r="L570" s="978"/>
      <c r="M570" s="978"/>
      <c r="N570" s="978"/>
      <c r="O570" s="977"/>
      <c r="P570" s="977"/>
      <c r="Q570" s="977"/>
      <c r="R570" s="977"/>
      <c r="S570" s="977"/>
      <c r="T570" s="977"/>
      <c r="U570" s="977"/>
      <c r="AQ570" s="1735" t="s">
        <v>7294</v>
      </c>
      <c r="AR570" s="1495" t="s">
        <v>7295</v>
      </c>
      <c r="AS570" s="1735" t="s">
        <v>4121</v>
      </c>
      <c r="AT570" s="1495" t="str">
        <f t="shared" si="17"/>
        <v>0603-Cernache</v>
      </c>
      <c r="AU570" s="1495" t="str">
        <f t="shared" si="18"/>
        <v>060312</v>
      </c>
    </row>
    <row r="571" spans="1:47">
      <c r="A571" s="977"/>
      <c r="B571" s="1013" t="s">
        <v>2663</v>
      </c>
      <c r="C571" s="976" t="s">
        <v>2664</v>
      </c>
      <c r="D571" s="412"/>
      <c r="E571" s="977"/>
      <c r="G571" s="1496" t="s">
        <v>5584</v>
      </c>
      <c r="H571" s="1497" t="s">
        <v>5713</v>
      </c>
      <c r="I571" s="1493" t="s">
        <v>5584</v>
      </c>
      <c r="K571" s="977"/>
      <c r="L571" s="978"/>
      <c r="M571" s="978"/>
      <c r="N571" s="978"/>
      <c r="O571" s="977"/>
      <c r="P571" s="977"/>
      <c r="Q571" s="977"/>
      <c r="R571" s="977"/>
      <c r="S571" s="977"/>
      <c r="T571" s="977"/>
      <c r="U571" s="977"/>
      <c r="AQ571" s="1735" t="s">
        <v>7296</v>
      </c>
      <c r="AR571" s="1495" t="s">
        <v>7297</v>
      </c>
      <c r="AS571" s="1735" t="s">
        <v>61</v>
      </c>
      <c r="AT571" s="1495" t="str">
        <f t="shared" si="17"/>
        <v>0313-Cervães</v>
      </c>
      <c r="AU571" s="1495" t="str">
        <f t="shared" si="18"/>
        <v>031309</v>
      </c>
    </row>
    <row r="572" spans="1:47">
      <c r="A572" s="977"/>
      <c r="B572" s="1013" t="s">
        <v>2665</v>
      </c>
      <c r="C572" s="976" t="s">
        <v>5207</v>
      </c>
      <c r="D572" s="412"/>
      <c r="E572" s="977"/>
      <c r="G572" s="1496" t="s">
        <v>5903</v>
      </c>
      <c r="H572" s="1497" t="s">
        <v>5585</v>
      </c>
      <c r="I572" s="1493" t="s">
        <v>5903</v>
      </c>
      <c r="K572" s="977"/>
      <c r="L572" s="978"/>
      <c r="M572" s="978"/>
      <c r="N572" s="978"/>
      <c r="O572" s="977"/>
      <c r="P572" s="977"/>
      <c r="Q572" s="977"/>
      <c r="R572" s="977"/>
      <c r="S572" s="977"/>
      <c r="T572" s="977"/>
      <c r="U572" s="977"/>
      <c r="AQ572" s="1735" t="s">
        <v>7298</v>
      </c>
      <c r="AR572" s="1495" t="s">
        <v>7299</v>
      </c>
      <c r="AS572" s="1495" t="s">
        <v>5374</v>
      </c>
      <c r="AT572" s="1495" t="str">
        <f t="shared" si="17"/>
        <v>1706-Cervos</v>
      </c>
      <c r="AU572" s="1495" t="str">
        <f t="shared" si="18"/>
        <v>170603</v>
      </c>
    </row>
    <row r="573" spans="1:47">
      <c r="A573" s="977"/>
      <c r="B573" s="1013" t="s">
        <v>2666</v>
      </c>
      <c r="C573" s="976" t="s">
        <v>2667</v>
      </c>
      <c r="D573" s="412"/>
      <c r="E573" s="977"/>
      <c r="G573" s="1496" t="s">
        <v>5625</v>
      </c>
      <c r="H573" s="1497" t="s">
        <v>5586</v>
      </c>
      <c r="I573" s="1493" t="s">
        <v>5625</v>
      </c>
      <c r="K573" s="977"/>
      <c r="L573" s="978"/>
      <c r="M573" s="978"/>
      <c r="N573" s="978"/>
      <c r="O573" s="977"/>
      <c r="P573" s="977"/>
      <c r="Q573" s="977"/>
      <c r="R573" s="977"/>
      <c r="S573" s="977"/>
      <c r="T573" s="977"/>
      <c r="U573" s="977"/>
      <c r="AQ573" s="1735" t="s">
        <v>7300</v>
      </c>
      <c r="AR573" s="1495" t="s">
        <v>7301</v>
      </c>
      <c r="AS573" s="1735" t="s">
        <v>2631</v>
      </c>
      <c r="AT573" s="1495" t="str">
        <f t="shared" si="17"/>
        <v>0113-Cesar</v>
      </c>
      <c r="AU573" s="1495" t="str">
        <f t="shared" si="18"/>
        <v>011302</v>
      </c>
    </row>
    <row r="574" spans="1:47">
      <c r="A574" s="977"/>
      <c r="B574" s="1013" t="s">
        <v>2668</v>
      </c>
      <c r="C574" s="976" t="s">
        <v>2667</v>
      </c>
      <c r="D574" s="412"/>
      <c r="E574" s="977"/>
      <c r="G574" s="1496" t="s">
        <v>5587</v>
      </c>
      <c r="H574" s="1497" t="s">
        <v>5588</v>
      </c>
      <c r="I574" s="1493" t="s">
        <v>5587</v>
      </c>
      <c r="K574" s="977"/>
      <c r="L574" s="978"/>
      <c r="M574" s="978"/>
      <c r="N574" s="978"/>
      <c r="O574" s="977"/>
      <c r="P574" s="977"/>
      <c r="Q574" s="977"/>
      <c r="R574" s="977"/>
      <c r="S574" s="977"/>
      <c r="T574" s="977"/>
      <c r="U574" s="977"/>
      <c r="AQ574" s="1735" t="s">
        <v>7302</v>
      </c>
      <c r="AR574" s="1495" t="s">
        <v>7303</v>
      </c>
      <c r="AS574" s="1495" t="s">
        <v>1071</v>
      </c>
      <c r="AT574" s="1495" t="str">
        <f t="shared" si="17"/>
        <v>1310-Cete</v>
      </c>
      <c r="AU574" s="1495" t="str">
        <f t="shared" si="18"/>
        <v>131008</v>
      </c>
    </row>
    <row r="575" spans="1:47">
      <c r="A575" s="977"/>
      <c r="B575" s="1013" t="s">
        <v>2669</v>
      </c>
      <c r="C575" s="976" t="s">
        <v>2670</v>
      </c>
      <c r="D575" s="412"/>
      <c r="E575" s="977"/>
      <c r="G575" s="1496" t="s">
        <v>5819</v>
      </c>
      <c r="H575" s="1497" t="s">
        <v>5589</v>
      </c>
      <c r="I575" s="1493" t="s">
        <v>5819</v>
      </c>
      <c r="K575" s="977"/>
      <c r="L575" s="978"/>
      <c r="M575" s="978"/>
      <c r="N575" s="978"/>
      <c r="O575" s="977"/>
      <c r="P575" s="977"/>
      <c r="Q575" s="977"/>
      <c r="R575" s="977"/>
      <c r="S575" s="977"/>
      <c r="T575" s="977"/>
      <c r="U575" s="977"/>
      <c r="AQ575" s="1735" t="s">
        <v>7304</v>
      </c>
      <c r="AR575" s="1495" t="s">
        <v>7305</v>
      </c>
      <c r="AS575" s="1495" t="s">
        <v>5374</v>
      </c>
      <c r="AT575" s="1495" t="str">
        <f t="shared" si="17"/>
        <v>1706-Chã</v>
      </c>
      <c r="AU575" s="1495" t="str">
        <f t="shared" si="18"/>
        <v>170604</v>
      </c>
    </row>
    <row r="576" spans="1:47">
      <c r="A576" s="977"/>
      <c r="B576" s="1013" t="s">
        <v>2671</v>
      </c>
      <c r="C576" s="976" t="s">
        <v>2670</v>
      </c>
      <c r="D576" s="412"/>
      <c r="E576" s="977"/>
      <c r="G576" s="1496" t="s">
        <v>5871</v>
      </c>
      <c r="H576" s="1497" t="s">
        <v>5590</v>
      </c>
      <c r="I576" s="1493" t="s">
        <v>5871</v>
      </c>
      <c r="K576" s="977"/>
      <c r="L576" s="978"/>
      <c r="M576" s="978"/>
      <c r="N576" s="978"/>
      <c r="O576" s="977"/>
      <c r="P576" s="977"/>
      <c r="Q576" s="977"/>
      <c r="R576" s="977"/>
      <c r="S576" s="977"/>
      <c r="T576" s="977"/>
      <c r="U576" s="977"/>
      <c r="AQ576" s="1735" t="s">
        <v>7306</v>
      </c>
      <c r="AR576" s="1495" t="s">
        <v>7307</v>
      </c>
      <c r="AS576" s="1735" t="s">
        <v>5293</v>
      </c>
      <c r="AT576" s="1495" t="str">
        <f t="shared" si="17"/>
        <v>0405-Chacim</v>
      </c>
      <c r="AU576" s="1495" t="str">
        <f t="shared" si="18"/>
        <v>040509</v>
      </c>
    </row>
    <row r="577" spans="1:47">
      <c r="A577" s="977"/>
      <c r="B577" s="1013" t="s">
        <v>2672</v>
      </c>
      <c r="C577" s="976" t="s">
        <v>2673</v>
      </c>
      <c r="D577" s="412"/>
      <c r="E577" s="977"/>
      <c r="G577" s="1496" t="s">
        <v>5814</v>
      </c>
      <c r="H577" s="1497" t="s">
        <v>5591</v>
      </c>
      <c r="I577" s="1493" t="s">
        <v>5814</v>
      </c>
      <c r="K577" s="977"/>
      <c r="L577" s="978"/>
      <c r="M577" s="978"/>
      <c r="N577" s="978"/>
      <c r="O577" s="977"/>
      <c r="P577" s="977"/>
      <c r="Q577" s="977"/>
      <c r="R577" s="977"/>
      <c r="S577" s="977"/>
      <c r="T577" s="977"/>
      <c r="U577" s="977"/>
      <c r="AQ577" s="1735" t="s">
        <v>7308</v>
      </c>
      <c r="AR577" s="1495" t="s">
        <v>7309</v>
      </c>
      <c r="AS577" s="1495" t="s">
        <v>2196</v>
      </c>
      <c r="AT577" s="1495" t="str">
        <f t="shared" si="17"/>
        <v>1609-Chafé</v>
      </c>
      <c r="AU577" s="1495" t="str">
        <f t="shared" si="18"/>
        <v>160940</v>
      </c>
    </row>
    <row r="578" spans="1:47">
      <c r="A578" s="977"/>
      <c r="B578" s="1013" t="s">
        <v>2674</v>
      </c>
      <c r="C578" s="976" t="s">
        <v>2675</v>
      </c>
      <c r="D578" s="412"/>
      <c r="E578" s="977"/>
      <c r="G578" s="1496" t="s">
        <v>5917</v>
      </c>
      <c r="H578" s="1497" t="s">
        <v>5592</v>
      </c>
      <c r="I578" s="1493" t="s">
        <v>5917</v>
      </c>
      <c r="K578" s="977"/>
      <c r="L578" s="978"/>
      <c r="M578" s="978"/>
      <c r="N578" s="978"/>
      <c r="O578" s="977"/>
      <c r="P578" s="977"/>
      <c r="Q578" s="977"/>
      <c r="R578" s="977"/>
      <c r="S578" s="977"/>
      <c r="T578" s="977"/>
      <c r="U578" s="977"/>
      <c r="AQ578" s="1735" t="s">
        <v>7310</v>
      </c>
      <c r="AR578" s="1495" t="s">
        <v>7311</v>
      </c>
      <c r="AS578" s="1495" t="s">
        <v>2001</v>
      </c>
      <c r="AT578" s="1495" t="str">
        <f t="shared" si="17"/>
        <v>1201-Chancelaria</v>
      </c>
      <c r="AU578" s="1495" t="str">
        <f t="shared" si="18"/>
        <v>120102</v>
      </c>
    </row>
    <row r="579" spans="1:47">
      <c r="A579" s="977"/>
      <c r="B579" s="1013" t="s">
        <v>2676</v>
      </c>
      <c r="C579" s="976" t="s">
        <v>2675</v>
      </c>
      <c r="D579" s="412"/>
      <c r="E579" s="977"/>
      <c r="G579" s="1496" t="s">
        <v>4477</v>
      </c>
      <c r="H579" s="1497" t="s">
        <v>5679</v>
      </c>
      <c r="I579" s="1493" t="s">
        <v>4477</v>
      </c>
      <c r="K579" s="977"/>
      <c r="L579" s="978"/>
      <c r="M579" s="978"/>
      <c r="N579" s="978"/>
      <c r="O579" s="977"/>
      <c r="P579" s="977"/>
      <c r="Q579" s="977"/>
      <c r="R579" s="977"/>
      <c r="S579" s="977"/>
      <c r="T579" s="977"/>
      <c r="U579" s="977"/>
      <c r="AQ579" s="1735" t="s">
        <v>7312</v>
      </c>
      <c r="AR579" s="1495" t="s">
        <v>7311</v>
      </c>
      <c r="AS579" s="1495" t="s">
        <v>1776</v>
      </c>
      <c r="AT579" s="1495" t="str">
        <f t="shared" si="17"/>
        <v>1419-Chancelaria</v>
      </c>
      <c r="AU579" s="1495" t="str">
        <f t="shared" si="18"/>
        <v>141904</v>
      </c>
    </row>
    <row r="580" spans="1:47">
      <c r="A580" s="977"/>
      <c r="B580" s="1013" t="s">
        <v>2677</v>
      </c>
      <c r="C580" s="976" t="s">
        <v>2675</v>
      </c>
      <c r="D580" s="412"/>
      <c r="E580" s="977"/>
      <c r="G580" s="1496" t="s">
        <v>5680</v>
      </c>
      <c r="H580" s="1497" t="s">
        <v>5681</v>
      </c>
      <c r="I580" s="1493" t="s">
        <v>5680</v>
      </c>
      <c r="K580" s="977"/>
      <c r="L580" s="978"/>
      <c r="M580" s="978"/>
      <c r="N580" s="978"/>
      <c r="O580" s="977"/>
      <c r="P580" s="977"/>
      <c r="Q580" s="977"/>
      <c r="R580" s="977"/>
      <c r="S580" s="977"/>
      <c r="T580" s="977"/>
      <c r="U580" s="977"/>
      <c r="AQ580" s="1735" t="s">
        <v>7313</v>
      </c>
      <c r="AR580" s="1495" t="s">
        <v>7314</v>
      </c>
      <c r="AS580" s="1495" t="s">
        <v>2520</v>
      </c>
      <c r="AT580" s="1495" t="str">
        <f t="shared" si="17"/>
        <v>1003-Chão de Couce</v>
      </c>
      <c r="AU580" s="1495" t="str">
        <f t="shared" si="18"/>
        <v>100304</v>
      </c>
    </row>
    <row r="581" spans="1:47">
      <c r="A581" s="977"/>
      <c r="B581" s="1013" t="s">
        <v>2678</v>
      </c>
      <c r="C581" s="976" t="s">
        <v>2679</v>
      </c>
      <c r="D581" s="412"/>
      <c r="E581" s="977"/>
      <c r="G581" s="1496" t="s">
        <v>5593</v>
      </c>
      <c r="H581" s="1497" t="s">
        <v>5594</v>
      </c>
      <c r="I581" s="1493" t="s">
        <v>5593</v>
      </c>
      <c r="K581" s="977"/>
      <c r="L581" s="978"/>
      <c r="M581" s="978"/>
      <c r="N581" s="978"/>
      <c r="O581" s="977"/>
      <c r="P581" s="977"/>
      <c r="Q581" s="977"/>
      <c r="R581" s="977"/>
      <c r="S581" s="977"/>
      <c r="T581" s="977"/>
      <c r="U581" s="977"/>
      <c r="AQ581" s="1735" t="s">
        <v>7315</v>
      </c>
      <c r="AR581" s="1495" t="s">
        <v>7316</v>
      </c>
      <c r="AS581" s="1495" t="s">
        <v>527</v>
      </c>
      <c r="AT581" s="1495" t="str">
        <f t="shared" si="17"/>
        <v>1411-Chãos</v>
      </c>
      <c r="AU581" s="1495" t="str">
        <f t="shared" si="18"/>
        <v>141104</v>
      </c>
    </row>
    <row r="582" spans="1:47">
      <c r="A582" s="977"/>
      <c r="B582" s="1013" t="s">
        <v>2680</v>
      </c>
      <c r="C582" s="976" t="s">
        <v>2142</v>
      </c>
      <c r="D582" s="412"/>
      <c r="E582" s="977"/>
      <c r="G582" s="1496" t="s">
        <v>5682</v>
      </c>
      <c r="H582" s="1497" t="s">
        <v>5744</v>
      </c>
      <c r="I582" s="1493" t="s">
        <v>5682</v>
      </c>
      <c r="K582" s="977"/>
      <c r="L582" s="978"/>
      <c r="M582" s="978"/>
      <c r="N582" s="978"/>
      <c r="O582" s="977"/>
      <c r="P582" s="977"/>
      <c r="Q582" s="977"/>
      <c r="R582" s="977"/>
      <c r="S582" s="977"/>
      <c r="T582" s="977"/>
      <c r="U582" s="977"/>
      <c r="AQ582" s="1735" t="s">
        <v>7317</v>
      </c>
      <c r="AR582" s="1495" t="s">
        <v>7318</v>
      </c>
      <c r="AS582" s="1735" t="s">
        <v>34</v>
      </c>
      <c r="AT582" s="1495" t="str">
        <f t="shared" si="17"/>
        <v>0914-Chãs</v>
      </c>
      <c r="AU582" s="1495" t="str">
        <f t="shared" si="18"/>
        <v>091404</v>
      </c>
    </row>
    <row r="583" spans="1:47">
      <c r="A583" s="977"/>
      <c r="B583" s="1013" t="s">
        <v>2143</v>
      </c>
      <c r="C583" s="976" t="s">
        <v>2142</v>
      </c>
      <c r="D583" s="412"/>
      <c r="E583" s="977"/>
      <c r="G583" s="1496" t="s">
        <v>5708</v>
      </c>
      <c r="H583" s="1497" t="s">
        <v>5709</v>
      </c>
      <c r="I583" s="1493" t="s">
        <v>5708</v>
      </c>
      <c r="K583" s="977"/>
      <c r="L583" s="978"/>
      <c r="M583" s="978"/>
      <c r="N583" s="978"/>
      <c r="O583" s="977"/>
      <c r="P583" s="977"/>
      <c r="Q583" s="977"/>
      <c r="R583" s="977"/>
      <c r="S583" s="977"/>
      <c r="T583" s="977"/>
      <c r="U583" s="977"/>
      <c r="AQ583" s="1735" t="s">
        <v>7319</v>
      </c>
      <c r="AR583" s="1495" t="s">
        <v>7320</v>
      </c>
      <c r="AS583" s="1495" t="s">
        <v>1752</v>
      </c>
      <c r="AT583" s="1495" t="str">
        <f t="shared" si="17"/>
        <v>1819-Chavães</v>
      </c>
      <c r="AU583" s="1495" t="str">
        <f t="shared" si="18"/>
        <v>181904</v>
      </c>
    </row>
    <row r="584" spans="1:47">
      <c r="A584" s="977"/>
      <c r="B584" s="1013" t="s">
        <v>2144</v>
      </c>
      <c r="C584" s="976" t="s">
        <v>2145</v>
      </c>
      <c r="D584" s="412"/>
      <c r="E584" s="977"/>
      <c r="G584" s="1496" t="s">
        <v>4381</v>
      </c>
      <c r="H584" s="1497" t="s">
        <v>5595</v>
      </c>
      <c r="I584" s="1493" t="s">
        <v>4381</v>
      </c>
      <c r="K584" s="977"/>
      <c r="L584" s="978"/>
      <c r="M584" s="978"/>
      <c r="N584" s="978"/>
      <c r="O584" s="977"/>
      <c r="P584" s="977"/>
      <c r="Q584" s="977"/>
      <c r="R584" s="977"/>
      <c r="S584" s="977"/>
      <c r="T584" s="977"/>
      <c r="U584" s="977"/>
      <c r="AQ584" s="1735" t="s">
        <v>7321</v>
      </c>
      <c r="AR584" s="1495" t="s">
        <v>7322</v>
      </c>
      <c r="AS584" s="1735" t="s">
        <v>2543</v>
      </c>
      <c r="AT584" s="1495" t="str">
        <f t="shared" si="17"/>
        <v>0104-Chave</v>
      </c>
      <c r="AU584" s="1495" t="str">
        <f t="shared" si="18"/>
        <v>010407</v>
      </c>
    </row>
    <row r="585" spans="1:47">
      <c r="A585" s="977"/>
      <c r="B585" s="1013" t="s">
        <v>2146</v>
      </c>
      <c r="C585" s="976" t="s">
        <v>2145</v>
      </c>
      <c r="D585" s="412"/>
      <c r="E585" s="977"/>
      <c r="G585" s="1496" t="s">
        <v>4382</v>
      </c>
      <c r="H585" s="1497" t="s">
        <v>4383</v>
      </c>
      <c r="I585" s="1493" t="s">
        <v>4382</v>
      </c>
      <c r="K585" s="977"/>
      <c r="L585" s="978"/>
      <c r="M585" s="978"/>
      <c r="N585" s="978"/>
      <c r="O585" s="977"/>
      <c r="P585" s="977"/>
      <c r="Q585" s="977"/>
      <c r="R585" s="977"/>
      <c r="S585" s="977"/>
      <c r="T585" s="977"/>
      <c r="U585" s="977"/>
      <c r="AQ585" s="1735" t="s">
        <v>7323</v>
      </c>
      <c r="AR585" s="1495" t="s">
        <v>7324</v>
      </c>
      <c r="AS585" s="1495" t="s">
        <v>633</v>
      </c>
      <c r="AT585" s="1495" t="str">
        <f t="shared" si="17"/>
        <v>1818-Chosendo</v>
      </c>
      <c r="AU585" s="1495" t="str">
        <f t="shared" si="18"/>
        <v>181803</v>
      </c>
    </row>
    <row r="586" spans="1:47">
      <c r="A586" s="977"/>
      <c r="B586" s="1013" t="s">
        <v>2147</v>
      </c>
      <c r="C586" s="976" t="s">
        <v>2148</v>
      </c>
      <c r="D586" s="412"/>
      <c r="E586" s="977"/>
      <c r="G586" s="1496" t="s">
        <v>5933</v>
      </c>
      <c r="H586" s="1497" t="s">
        <v>5934</v>
      </c>
      <c r="I586" s="1493" t="s">
        <v>5933</v>
      </c>
      <c r="K586" s="977"/>
      <c r="L586" s="978"/>
      <c r="M586" s="978"/>
      <c r="N586" s="978"/>
      <c r="O586" s="977"/>
      <c r="P586" s="977"/>
      <c r="Q586" s="977"/>
      <c r="R586" s="977"/>
      <c r="S586" s="977"/>
      <c r="T586" s="977"/>
      <c r="U586" s="977"/>
      <c r="AQ586" s="1735" t="s">
        <v>7325</v>
      </c>
      <c r="AR586" s="1495" t="s">
        <v>7326</v>
      </c>
      <c r="AS586" s="1735" t="s">
        <v>4216</v>
      </c>
      <c r="AT586" s="1495" t="str">
        <f t="shared" si="17"/>
        <v>0706-Ciborro</v>
      </c>
      <c r="AU586" s="1495" t="str">
        <f t="shared" si="18"/>
        <v>070607</v>
      </c>
    </row>
    <row r="587" spans="1:47">
      <c r="A587" s="977"/>
      <c r="B587" s="1013" t="s">
        <v>2149</v>
      </c>
      <c r="C587" s="976" t="s">
        <v>2150</v>
      </c>
      <c r="D587" s="412"/>
      <c r="E587" s="977"/>
      <c r="G587" s="1496" t="s">
        <v>5935</v>
      </c>
      <c r="H587" s="1497" t="s">
        <v>5936</v>
      </c>
      <c r="I587" s="1493" t="s">
        <v>5935</v>
      </c>
      <c r="K587" s="977"/>
      <c r="L587" s="978"/>
      <c r="M587" s="978"/>
      <c r="N587" s="978"/>
      <c r="O587" s="977"/>
      <c r="P587" s="977"/>
      <c r="Q587" s="977"/>
      <c r="R587" s="977"/>
      <c r="S587" s="977"/>
      <c r="T587" s="977"/>
      <c r="U587" s="977"/>
      <c r="AQ587" s="1735" t="s">
        <v>7327</v>
      </c>
      <c r="AR587" s="1495" t="s">
        <v>7328</v>
      </c>
      <c r="AS587" s="1495" t="s">
        <v>5308</v>
      </c>
      <c r="AT587" s="1495" t="str">
        <f t="shared" ref="AT587:AT650" si="19">AS587&amp;"-"&amp;AR587</f>
        <v>1306-Cidade da Maia</v>
      </c>
      <c r="AU587" s="1495" t="str">
        <f t="shared" ref="AU587:AU650" si="20">AQ587</f>
        <v>130619</v>
      </c>
    </row>
    <row r="588" spans="1:47">
      <c r="A588" s="977"/>
      <c r="B588" s="1013" t="s">
        <v>2151</v>
      </c>
      <c r="C588" s="976" t="s">
        <v>2150</v>
      </c>
      <c r="D588" s="412"/>
      <c r="E588" s="977"/>
      <c r="G588" s="1496" t="s">
        <v>5878</v>
      </c>
      <c r="H588" s="1497" t="s">
        <v>5879</v>
      </c>
      <c r="I588" s="1493" t="s">
        <v>5878</v>
      </c>
      <c r="K588" s="977"/>
      <c r="L588" s="978"/>
      <c r="M588" s="978"/>
      <c r="N588" s="978"/>
      <c r="O588" s="977"/>
      <c r="P588" s="977"/>
      <c r="Q588" s="977"/>
      <c r="R588" s="977"/>
      <c r="S588" s="977"/>
      <c r="T588" s="977"/>
      <c r="U588" s="977"/>
      <c r="AQ588" s="1735" t="s">
        <v>7329</v>
      </c>
      <c r="AR588" s="1495" t="s">
        <v>7330</v>
      </c>
      <c r="AS588" s="1495" t="s">
        <v>2823</v>
      </c>
      <c r="AT588" s="1495" t="str">
        <f t="shared" si="19"/>
        <v>1704-Cidadelhe</v>
      </c>
      <c r="AU588" s="1495" t="str">
        <f t="shared" si="20"/>
        <v>170402</v>
      </c>
    </row>
    <row r="589" spans="1:47">
      <c r="A589" s="977"/>
      <c r="B589" s="1013" t="s">
        <v>2152</v>
      </c>
      <c r="C589" s="976" t="s">
        <v>4496</v>
      </c>
      <c r="D589" s="412"/>
      <c r="E589" s="977"/>
      <c r="G589" s="1496" t="s">
        <v>5773</v>
      </c>
      <c r="H589" s="1497" t="s">
        <v>5774</v>
      </c>
      <c r="I589" s="1493" t="s">
        <v>5773</v>
      </c>
      <c r="K589" s="977"/>
      <c r="L589" s="978"/>
      <c r="M589" s="978"/>
      <c r="N589" s="978"/>
      <c r="O589" s="977"/>
      <c r="P589" s="977"/>
      <c r="Q589" s="977"/>
      <c r="R589" s="977"/>
      <c r="S589" s="977"/>
      <c r="T589" s="977"/>
      <c r="U589" s="977"/>
      <c r="AQ589" s="1735" t="s">
        <v>7331</v>
      </c>
      <c r="AR589" s="1495" t="s">
        <v>7332</v>
      </c>
      <c r="AS589" s="1735" t="s">
        <v>65</v>
      </c>
      <c r="AT589" s="1495" t="str">
        <f t="shared" si="19"/>
        <v>0714-Ciladas</v>
      </c>
      <c r="AU589" s="1495" t="str">
        <f t="shared" si="20"/>
        <v>071402</v>
      </c>
    </row>
    <row r="590" spans="1:47">
      <c r="A590" s="977"/>
      <c r="B590" s="1013" t="s">
        <v>4497</v>
      </c>
      <c r="C590" s="976" t="s">
        <v>4496</v>
      </c>
      <c r="D590" s="412"/>
      <c r="E590" s="977"/>
      <c r="G590" s="1496" t="s">
        <v>4637</v>
      </c>
      <c r="H590" s="1497" t="s">
        <v>5596</v>
      </c>
      <c r="I590" s="1493" t="s">
        <v>4637</v>
      </c>
      <c r="K590" s="977"/>
      <c r="L590" s="978"/>
      <c r="M590" s="978"/>
      <c r="N590" s="978"/>
      <c r="O590" s="977"/>
      <c r="P590" s="977"/>
      <c r="Q590" s="977"/>
      <c r="R590" s="977"/>
      <c r="S590" s="977"/>
      <c r="T590" s="977"/>
      <c r="U590" s="977"/>
      <c r="AQ590" s="1735" t="s">
        <v>7333</v>
      </c>
      <c r="AR590" s="1495" t="s">
        <v>7334</v>
      </c>
      <c r="AS590" s="1495" t="s">
        <v>2537</v>
      </c>
      <c r="AT590" s="1495" t="str">
        <f t="shared" si="19"/>
        <v>1801-Cimbres</v>
      </c>
      <c r="AU590" s="1495" t="str">
        <f t="shared" si="20"/>
        <v>180104</v>
      </c>
    </row>
    <row r="591" spans="1:47">
      <c r="A591" s="977"/>
      <c r="B591" s="1013" t="s">
        <v>4498</v>
      </c>
      <c r="C591" s="976" t="s">
        <v>4499</v>
      </c>
      <c r="D591" s="412"/>
      <c r="E591" s="977"/>
      <c r="G591" s="1496" t="s">
        <v>5775</v>
      </c>
      <c r="H591" s="1497" t="s">
        <v>5776</v>
      </c>
      <c r="I591" s="1493" t="s">
        <v>5775</v>
      </c>
      <c r="K591" s="977"/>
      <c r="L591" s="978"/>
      <c r="M591" s="978"/>
      <c r="N591" s="978"/>
      <c r="O591" s="977"/>
      <c r="P591" s="977"/>
      <c r="Q591" s="977"/>
      <c r="R591" s="977"/>
      <c r="S591" s="977"/>
      <c r="T591" s="977"/>
      <c r="U591" s="977"/>
      <c r="AQ591" s="1735" t="s">
        <v>7335</v>
      </c>
      <c r="AR591" s="1495" t="s">
        <v>7336</v>
      </c>
      <c r="AS591" s="1495" t="s">
        <v>4115</v>
      </c>
      <c r="AT591" s="1495" t="str">
        <f t="shared" si="19"/>
        <v>1703-Cimo de Vila da Castanheira</v>
      </c>
      <c r="AU591" s="1495" t="str">
        <f t="shared" si="20"/>
        <v>170309</v>
      </c>
    </row>
    <row r="592" spans="1:47">
      <c r="A592" s="977"/>
      <c r="B592" s="1013" t="s">
        <v>4500</v>
      </c>
      <c r="C592" s="976" t="s">
        <v>4499</v>
      </c>
      <c r="D592" s="412"/>
      <c r="E592" s="977"/>
      <c r="G592" s="1496" t="s">
        <v>5650</v>
      </c>
      <c r="H592" s="1497" t="s">
        <v>5597</v>
      </c>
      <c r="I592" s="1493" t="s">
        <v>5650</v>
      </c>
      <c r="K592" s="977"/>
      <c r="L592" s="978"/>
      <c r="M592" s="978"/>
      <c r="N592" s="978"/>
      <c r="O592" s="977"/>
      <c r="P592" s="977"/>
      <c r="Q592" s="977"/>
      <c r="R592" s="977"/>
      <c r="S592" s="977"/>
      <c r="T592" s="977"/>
      <c r="U592" s="977"/>
      <c r="AQ592" s="1735" t="s">
        <v>7337</v>
      </c>
      <c r="AR592" s="1495" t="s">
        <v>7338</v>
      </c>
      <c r="AS592" s="1495" t="s">
        <v>5229</v>
      </c>
      <c r="AT592" s="1495" t="str">
        <f t="shared" si="19"/>
        <v>4301-Cinco Ribeiras</v>
      </c>
      <c r="AU592" s="1495" t="str">
        <f t="shared" si="20"/>
        <v>430106</v>
      </c>
    </row>
    <row r="593" spans="1:47">
      <c r="A593" s="977"/>
      <c r="B593" s="1013" t="s">
        <v>337</v>
      </c>
      <c r="C593" s="976" t="s">
        <v>338</v>
      </c>
      <c r="D593" s="412"/>
      <c r="E593" s="977"/>
      <c r="G593" s="1496" t="s">
        <v>5823</v>
      </c>
      <c r="H593" s="1497" t="s">
        <v>5824</v>
      </c>
      <c r="I593" s="1493" t="s">
        <v>5823</v>
      </c>
      <c r="K593" s="977"/>
      <c r="L593" s="978"/>
      <c r="M593" s="978"/>
      <c r="N593" s="978"/>
      <c r="O593" s="977"/>
      <c r="P593" s="977"/>
      <c r="Q593" s="977"/>
      <c r="R593" s="977"/>
      <c r="S593" s="977"/>
      <c r="T593" s="977"/>
      <c r="U593" s="977"/>
      <c r="AQ593" s="1735" t="s">
        <v>7339</v>
      </c>
      <c r="AR593" s="1495" t="s">
        <v>4118</v>
      </c>
      <c r="AS593" s="1495" t="s">
        <v>4119</v>
      </c>
      <c r="AT593" s="1495" t="str">
        <f t="shared" si="19"/>
        <v>1804-Cinfães</v>
      </c>
      <c r="AU593" s="1495" t="str">
        <f t="shared" si="20"/>
        <v>180403</v>
      </c>
    </row>
    <row r="594" spans="1:47">
      <c r="A594" s="977"/>
      <c r="B594" s="1013" t="s">
        <v>339</v>
      </c>
      <c r="C594" s="976" t="s">
        <v>338</v>
      </c>
      <c r="D594" s="412"/>
      <c r="E594" s="977"/>
      <c r="G594" s="1496" t="s">
        <v>5909</v>
      </c>
      <c r="H594" s="1497" t="s">
        <v>5598</v>
      </c>
      <c r="I594" s="1493" t="s">
        <v>5909</v>
      </c>
      <c r="K594" s="977"/>
      <c r="L594" s="978"/>
      <c r="M594" s="978"/>
      <c r="N594" s="978"/>
      <c r="O594" s="977"/>
      <c r="P594" s="977"/>
      <c r="Q594" s="977"/>
      <c r="R594" s="977"/>
      <c r="S594" s="977"/>
      <c r="T594" s="977"/>
      <c r="U594" s="977"/>
      <c r="AQ594" s="1735" t="s">
        <v>7340</v>
      </c>
      <c r="AR594" s="1495" t="s">
        <v>7341</v>
      </c>
      <c r="AS594" s="1735" t="s">
        <v>5343</v>
      </c>
      <c r="AT594" s="1495" t="str">
        <f t="shared" si="19"/>
        <v>0407-Cobro</v>
      </c>
      <c r="AU594" s="1495" t="str">
        <f t="shared" si="20"/>
        <v>040713</v>
      </c>
    </row>
    <row r="595" spans="1:47">
      <c r="A595" s="977"/>
      <c r="B595" s="1013" t="s">
        <v>340</v>
      </c>
      <c r="C595" s="976" t="s">
        <v>341</v>
      </c>
      <c r="D595" s="412"/>
      <c r="E595" s="977"/>
      <c r="G595" s="1496" t="s">
        <v>4636</v>
      </c>
      <c r="H595" s="1497" t="s">
        <v>5599</v>
      </c>
      <c r="I595" s="1493" t="s">
        <v>4636</v>
      </c>
      <c r="K595" s="977"/>
      <c r="L595" s="978"/>
      <c r="M595" s="978"/>
      <c r="N595" s="978"/>
      <c r="O595" s="977"/>
      <c r="P595" s="977"/>
      <c r="Q595" s="977"/>
      <c r="R595" s="977"/>
      <c r="S595" s="977"/>
      <c r="T595" s="977"/>
      <c r="U595" s="977"/>
      <c r="AQ595" s="1735" t="s">
        <v>7342</v>
      </c>
      <c r="AR595" s="1495" t="s">
        <v>7343</v>
      </c>
      <c r="AS595" s="1735" t="s">
        <v>4108</v>
      </c>
      <c r="AT595" s="1495" t="str">
        <f t="shared" si="19"/>
        <v>0305-Codeçoso</v>
      </c>
      <c r="AU595" s="1495" t="str">
        <f t="shared" si="20"/>
        <v>030508</v>
      </c>
    </row>
    <row r="596" spans="1:47">
      <c r="A596" s="977"/>
      <c r="B596" s="1013" t="s">
        <v>342</v>
      </c>
      <c r="C596" s="976" t="s">
        <v>341</v>
      </c>
      <c r="D596" s="412"/>
      <c r="E596" s="977"/>
      <c r="G596" s="1496" t="s">
        <v>5825</v>
      </c>
      <c r="H596" s="1497" t="s">
        <v>5600</v>
      </c>
      <c r="I596" s="1493" t="s">
        <v>5825</v>
      </c>
      <c r="K596" s="977"/>
      <c r="L596" s="978"/>
      <c r="M596" s="978"/>
      <c r="N596" s="978"/>
      <c r="O596" s="977"/>
      <c r="P596" s="977"/>
      <c r="Q596" s="977"/>
      <c r="R596" s="977"/>
      <c r="S596" s="977"/>
      <c r="T596" s="977"/>
      <c r="U596" s="977"/>
      <c r="AQ596" s="1735" t="s">
        <v>7344</v>
      </c>
      <c r="AR596" s="1495" t="s">
        <v>7345</v>
      </c>
      <c r="AS596" s="1735" t="s">
        <v>1047</v>
      </c>
      <c r="AT596" s="1495" t="str">
        <f t="shared" si="19"/>
        <v>0907-Codesseiro</v>
      </c>
      <c r="AU596" s="1495" t="str">
        <f t="shared" si="20"/>
        <v>090714</v>
      </c>
    </row>
    <row r="597" spans="1:47">
      <c r="A597" s="977"/>
      <c r="B597" s="1013" t="s">
        <v>343</v>
      </c>
      <c r="C597" s="976" t="s">
        <v>344</v>
      </c>
      <c r="D597" s="412"/>
      <c r="E597" s="977"/>
      <c r="G597" s="1496" t="s">
        <v>5826</v>
      </c>
      <c r="H597" s="1497" t="s">
        <v>5601</v>
      </c>
      <c r="I597" s="1493" t="s">
        <v>5826</v>
      </c>
      <c r="K597" s="977"/>
      <c r="L597" s="978"/>
      <c r="M597" s="978"/>
      <c r="N597" s="978"/>
      <c r="O597" s="977"/>
      <c r="P597" s="977"/>
      <c r="Q597" s="977"/>
      <c r="R597" s="977"/>
      <c r="S597" s="977"/>
      <c r="T597" s="977"/>
      <c r="U597" s="977"/>
      <c r="AQ597" s="1735" t="s">
        <v>7346</v>
      </c>
      <c r="AR597" s="1495" t="s">
        <v>7347</v>
      </c>
      <c r="AS597" s="1495" t="s">
        <v>2628</v>
      </c>
      <c r="AT597" s="1495" t="str">
        <f t="shared" si="19"/>
        <v>1702-Codessoso, Curros e Fiães do Tâmega</v>
      </c>
      <c r="AU597" s="1495" t="str">
        <f t="shared" si="20"/>
        <v>170220</v>
      </c>
    </row>
    <row r="598" spans="1:47">
      <c r="A598" s="977"/>
      <c r="B598" s="1013" t="s">
        <v>345</v>
      </c>
      <c r="C598" s="976" t="s">
        <v>346</v>
      </c>
      <c r="D598" s="412"/>
      <c r="E598" s="977"/>
      <c r="G598" s="1496" t="s">
        <v>5602</v>
      </c>
      <c r="H598" s="1497" t="s">
        <v>5603</v>
      </c>
      <c r="I598" s="1493" t="s">
        <v>5602</v>
      </c>
      <c r="K598" s="977"/>
      <c r="L598" s="978"/>
      <c r="M598" s="978"/>
      <c r="N598" s="978"/>
      <c r="O598" s="977"/>
      <c r="P598" s="977"/>
      <c r="Q598" s="977"/>
      <c r="R598" s="977"/>
      <c r="S598" s="977"/>
      <c r="T598" s="977"/>
      <c r="U598" s="977"/>
      <c r="AQ598" s="1735" t="s">
        <v>7348</v>
      </c>
      <c r="AR598" s="1495" t="s">
        <v>7349</v>
      </c>
      <c r="AS598" s="1735" t="s">
        <v>2633</v>
      </c>
      <c r="AT598" s="1495" t="str">
        <f t="shared" si="19"/>
        <v>0402-Coelhoso</v>
      </c>
      <c r="AU598" s="1495" t="str">
        <f t="shared" si="20"/>
        <v>040210</v>
      </c>
    </row>
    <row r="599" spans="1:47">
      <c r="A599" s="977"/>
      <c r="B599" s="1013" t="s">
        <v>347</v>
      </c>
      <c r="C599" s="976" t="s">
        <v>346</v>
      </c>
      <c r="D599" s="412"/>
      <c r="E599" s="977"/>
      <c r="G599" s="1496" t="s">
        <v>5827</v>
      </c>
      <c r="H599" s="1497" t="s">
        <v>5604</v>
      </c>
      <c r="I599" s="1493" t="s">
        <v>5827</v>
      </c>
      <c r="K599" s="977"/>
      <c r="L599" s="978"/>
      <c r="M599" s="978"/>
      <c r="N599" s="978"/>
      <c r="O599" s="977"/>
      <c r="P599" s="977"/>
      <c r="Q599" s="977"/>
      <c r="R599" s="977"/>
      <c r="S599" s="977"/>
      <c r="T599" s="977"/>
      <c r="U599" s="977"/>
      <c r="AQ599" s="1735" t="s">
        <v>7350</v>
      </c>
      <c r="AR599" s="1495" t="s">
        <v>7351</v>
      </c>
      <c r="AS599" s="1735" t="s">
        <v>1783</v>
      </c>
      <c r="AT599" s="1495" t="str">
        <f t="shared" si="19"/>
        <v>0913-Cogula</v>
      </c>
      <c r="AU599" s="1495" t="str">
        <f t="shared" si="20"/>
        <v>091304</v>
      </c>
    </row>
    <row r="600" spans="1:47">
      <c r="A600" s="977"/>
      <c r="B600" s="1013" t="s">
        <v>348</v>
      </c>
      <c r="C600" s="976" t="s">
        <v>349</v>
      </c>
      <c r="D600" s="412"/>
      <c r="E600" s="977"/>
      <c r="G600" s="1496" t="s">
        <v>5605</v>
      </c>
      <c r="H600" s="1497" t="s">
        <v>5606</v>
      </c>
      <c r="I600" s="1493" t="s">
        <v>5605</v>
      </c>
      <c r="K600" s="977"/>
      <c r="L600" s="978"/>
      <c r="M600" s="978"/>
      <c r="N600" s="978"/>
      <c r="O600" s="977"/>
      <c r="P600" s="977"/>
      <c r="Q600" s="977"/>
      <c r="R600" s="977"/>
      <c r="S600" s="977"/>
      <c r="T600" s="977"/>
      <c r="U600" s="977"/>
      <c r="AQ600" s="1735" t="s">
        <v>7352</v>
      </c>
      <c r="AR600" s="1495" t="s">
        <v>7353</v>
      </c>
      <c r="AS600" s="1495" t="s">
        <v>1088</v>
      </c>
      <c r="AT600" s="1495" t="str">
        <f t="shared" si="19"/>
        <v>1009-Coimbrão</v>
      </c>
      <c r="AU600" s="1495" t="str">
        <f t="shared" si="20"/>
        <v>100909</v>
      </c>
    </row>
    <row r="601" spans="1:47">
      <c r="A601" s="977"/>
      <c r="B601" s="1013" t="s">
        <v>350</v>
      </c>
      <c r="C601" s="976" t="s">
        <v>349</v>
      </c>
      <c r="D601" s="412"/>
      <c r="E601" s="977"/>
      <c r="G601" s="1496" t="s">
        <v>5710</v>
      </c>
      <c r="H601" s="1497" t="s">
        <v>5711</v>
      </c>
      <c r="I601" s="1493" t="s">
        <v>5710</v>
      </c>
      <c r="K601" s="977"/>
      <c r="L601" s="978"/>
      <c r="M601" s="978"/>
      <c r="N601" s="978"/>
      <c r="O601" s="977"/>
      <c r="P601" s="977"/>
      <c r="Q601" s="977"/>
      <c r="R601" s="977"/>
      <c r="S601" s="977"/>
      <c r="T601" s="977"/>
      <c r="U601" s="977"/>
      <c r="AQ601" s="1735" t="s">
        <v>7354</v>
      </c>
      <c r="AR601" s="1495" t="s">
        <v>7355</v>
      </c>
      <c r="AS601" s="1495" t="s">
        <v>1735</v>
      </c>
      <c r="AT601" s="1495" t="str">
        <f t="shared" si="19"/>
        <v>1111-Colares</v>
      </c>
      <c r="AU601" s="1495" t="str">
        <f t="shared" si="20"/>
        <v>111105</v>
      </c>
    </row>
    <row r="602" spans="1:47">
      <c r="A602" s="977"/>
      <c r="B602" s="1013" t="s">
        <v>351</v>
      </c>
      <c r="C602" s="976" t="s">
        <v>352</v>
      </c>
      <c r="D602" s="412"/>
      <c r="E602" s="977"/>
      <c r="G602" s="1496" t="s">
        <v>5778</v>
      </c>
      <c r="H602" s="1497" t="s">
        <v>5779</v>
      </c>
      <c r="I602" s="1493" t="s">
        <v>5778</v>
      </c>
      <c r="K602" s="977"/>
      <c r="L602" s="978"/>
      <c r="M602" s="978"/>
      <c r="N602" s="978"/>
      <c r="O602" s="977"/>
      <c r="P602" s="977"/>
      <c r="Q602" s="977"/>
      <c r="R602" s="977"/>
      <c r="S602" s="977"/>
      <c r="T602" s="977"/>
      <c r="U602" s="977"/>
      <c r="AQ602" s="1735" t="s">
        <v>7356</v>
      </c>
      <c r="AR602" s="1495" t="s">
        <v>7357</v>
      </c>
      <c r="AS602" s="1735" t="s">
        <v>4267</v>
      </c>
      <c r="AT602" s="1495" t="str">
        <f t="shared" si="19"/>
        <v>0211-Colos</v>
      </c>
      <c r="AU602" s="1495" t="str">
        <f t="shared" si="20"/>
        <v>021118</v>
      </c>
    </row>
    <row r="603" spans="1:47">
      <c r="A603" s="977"/>
      <c r="B603" s="1013" t="s">
        <v>353</v>
      </c>
      <c r="C603" s="976" t="s">
        <v>352</v>
      </c>
      <c r="D603" s="412"/>
      <c r="E603" s="977"/>
      <c r="G603" s="1496" t="s">
        <v>5780</v>
      </c>
      <c r="H603" s="1497" t="s">
        <v>5781</v>
      </c>
      <c r="I603" s="1493" t="s">
        <v>5780</v>
      </c>
      <c r="K603" s="977"/>
      <c r="L603" s="978"/>
      <c r="M603" s="978"/>
      <c r="N603" s="978"/>
      <c r="O603" s="977"/>
      <c r="P603" s="977"/>
      <c r="Q603" s="977"/>
      <c r="R603" s="977"/>
      <c r="S603" s="977"/>
      <c r="T603" s="977"/>
      <c r="U603" s="977"/>
      <c r="AQ603" s="1735" t="s">
        <v>7358</v>
      </c>
      <c r="AR603" s="1495" t="s">
        <v>7359</v>
      </c>
      <c r="AS603" s="1495" t="s">
        <v>1028</v>
      </c>
      <c r="AT603" s="1495" t="str">
        <f t="shared" si="19"/>
        <v>1209-Comenda</v>
      </c>
      <c r="AU603" s="1495" t="str">
        <f t="shared" si="20"/>
        <v>120903</v>
      </c>
    </row>
    <row r="604" spans="1:47">
      <c r="A604" s="977"/>
      <c r="B604" s="1013" t="s">
        <v>354</v>
      </c>
      <c r="C604" s="976" t="s">
        <v>355</v>
      </c>
      <c r="D604" s="412"/>
      <c r="E604" s="977"/>
      <c r="G604" s="1496" t="s">
        <v>5880</v>
      </c>
      <c r="H604" s="1497" t="s">
        <v>5607</v>
      </c>
      <c r="I604" s="1493" t="s">
        <v>5880</v>
      </c>
      <c r="K604" s="977"/>
      <c r="L604" s="978"/>
      <c r="M604" s="978"/>
      <c r="N604" s="978"/>
      <c r="O604" s="977"/>
      <c r="P604" s="977"/>
      <c r="Q604" s="977"/>
      <c r="R604" s="977"/>
      <c r="S604" s="977"/>
      <c r="T604" s="977"/>
      <c r="U604" s="977"/>
      <c r="AQ604" s="1735" t="s">
        <v>7360</v>
      </c>
      <c r="AR604" s="1495" t="s">
        <v>7361</v>
      </c>
      <c r="AS604" s="1495" t="s">
        <v>1953</v>
      </c>
      <c r="AT604" s="1495" t="str">
        <f t="shared" si="19"/>
        <v>1501-Comporta</v>
      </c>
      <c r="AU604" s="1495" t="str">
        <f t="shared" si="20"/>
        <v>150106</v>
      </c>
    </row>
    <row r="605" spans="1:47">
      <c r="A605" s="977"/>
      <c r="B605" s="1013" t="s">
        <v>356</v>
      </c>
      <c r="C605" s="976" t="s">
        <v>355</v>
      </c>
      <c r="D605" s="412"/>
      <c r="E605" s="977"/>
      <c r="G605" s="1496" t="s">
        <v>5881</v>
      </c>
      <c r="H605" s="1497" t="s">
        <v>5876</v>
      </c>
      <c r="I605" s="1493" t="s">
        <v>5881</v>
      </c>
      <c r="K605" s="977"/>
      <c r="L605" s="978"/>
      <c r="M605" s="978"/>
      <c r="N605" s="978"/>
      <c r="O605" s="977"/>
      <c r="P605" s="977"/>
      <c r="Q605" s="977"/>
      <c r="R605" s="977"/>
      <c r="S605" s="977"/>
      <c r="T605" s="977"/>
      <c r="U605" s="977"/>
      <c r="AQ605" s="1735" t="s">
        <v>7362</v>
      </c>
      <c r="AR605" s="1495" t="s">
        <v>7363</v>
      </c>
      <c r="AS605" s="1495" t="s">
        <v>5318</v>
      </c>
      <c r="AT605" s="1495" t="str">
        <f t="shared" si="19"/>
        <v>1307-Constance</v>
      </c>
      <c r="AU605" s="1495" t="str">
        <f t="shared" si="20"/>
        <v>130705</v>
      </c>
    </row>
    <row r="606" spans="1:47">
      <c r="A606" s="977"/>
      <c r="B606" s="1013" t="s">
        <v>357</v>
      </c>
      <c r="C606" s="976" t="s">
        <v>358</v>
      </c>
      <c r="D606" s="412"/>
      <c r="E606" s="977"/>
      <c r="G606" s="1496" t="s">
        <v>5877</v>
      </c>
      <c r="H606" s="1497" t="s">
        <v>5608</v>
      </c>
      <c r="I606" s="1493" t="s">
        <v>5877</v>
      </c>
      <c r="K606" s="977"/>
      <c r="L606" s="978"/>
      <c r="M606" s="978"/>
      <c r="N606" s="978"/>
      <c r="O606" s="977"/>
      <c r="P606" s="977"/>
      <c r="Q606" s="977"/>
      <c r="R606" s="977"/>
      <c r="S606" s="977"/>
      <c r="T606" s="977"/>
      <c r="U606" s="977"/>
      <c r="AQ606" s="1735" t="s">
        <v>7364</v>
      </c>
      <c r="AR606" s="1495" t="s">
        <v>1794</v>
      </c>
      <c r="AS606" s="1495" t="s">
        <v>1795</v>
      </c>
      <c r="AT606" s="1495" t="str">
        <f t="shared" si="19"/>
        <v>1408-Constância</v>
      </c>
      <c r="AU606" s="1495" t="str">
        <f t="shared" si="20"/>
        <v>140801</v>
      </c>
    </row>
    <row r="607" spans="1:47">
      <c r="A607" s="977"/>
      <c r="B607" s="1013" t="s">
        <v>359</v>
      </c>
      <c r="C607" s="976" t="s">
        <v>358</v>
      </c>
      <c r="D607" s="412"/>
      <c r="E607" s="977"/>
      <c r="G607" s="1496" t="s">
        <v>5886</v>
      </c>
      <c r="H607" s="1497" t="s">
        <v>5887</v>
      </c>
      <c r="I607" s="1493" t="s">
        <v>5886</v>
      </c>
      <c r="K607" s="977"/>
      <c r="L607" s="978"/>
      <c r="M607" s="978"/>
      <c r="N607" s="978"/>
      <c r="O607" s="977"/>
      <c r="P607" s="977"/>
      <c r="Q607" s="977"/>
      <c r="R607" s="977"/>
      <c r="S607" s="977"/>
      <c r="T607" s="977"/>
      <c r="U607" s="977"/>
      <c r="AQ607" s="1735" t="s">
        <v>7365</v>
      </c>
      <c r="AR607" s="1495" t="s">
        <v>7366</v>
      </c>
      <c r="AS607" s="1735" t="s">
        <v>1316</v>
      </c>
      <c r="AT607" s="1495" t="str">
        <f t="shared" si="19"/>
        <v>0602-Cordinhã</v>
      </c>
      <c r="AU607" s="1495" t="str">
        <f t="shared" si="20"/>
        <v>060205</v>
      </c>
    </row>
    <row r="608" spans="1:47">
      <c r="A608" s="977"/>
      <c r="B608" s="1013" t="s">
        <v>360</v>
      </c>
      <c r="C608" s="976" t="s">
        <v>361</v>
      </c>
      <c r="D608" s="412"/>
      <c r="E608" s="977"/>
      <c r="G608" s="1496" t="s">
        <v>5864</v>
      </c>
      <c r="H608" s="1497" t="s">
        <v>5865</v>
      </c>
      <c r="I608" s="1493" t="s">
        <v>5864</v>
      </c>
      <c r="K608" s="977"/>
      <c r="L608" s="978"/>
      <c r="M608" s="978"/>
      <c r="N608" s="978"/>
      <c r="O608" s="977"/>
      <c r="P608" s="977"/>
      <c r="Q608" s="977"/>
      <c r="R608" s="977"/>
      <c r="S608" s="977"/>
      <c r="T608" s="977"/>
      <c r="U608" s="977"/>
      <c r="AQ608" s="1735" t="s">
        <v>7367</v>
      </c>
      <c r="AR608" s="1495" t="s">
        <v>7368</v>
      </c>
      <c r="AS608" s="1735" t="s">
        <v>5334</v>
      </c>
      <c r="AT608" s="1495" t="str">
        <f t="shared" si="19"/>
        <v>0909-Coriscada</v>
      </c>
      <c r="AU608" s="1495" t="str">
        <f t="shared" si="20"/>
        <v>090905</v>
      </c>
    </row>
    <row r="609" spans="1:47">
      <c r="A609" s="977"/>
      <c r="B609" s="1013" t="s">
        <v>362</v>
      </c>
      <c r="C609" s="976" t="s">
        <v>363</v>
      </c>
      <c r="D609" s="412"/>
      <c r="E609" s="977"/>
      <c r="G609" s="1496" t="s">
        <v>5764</v>
      </c>
      <c r="H609" s="1497" t="s">
        <v>5765</v>
      </c>
      <c r="I609" s="1493" t="s">
        <v>5764</v>
      </c>
      <c r="K609" s="977"/>
      <c r="L609" s="978"/>
      <c r="M609" s="978"/>
      <c r="N609" s="978"/>
      <c r="O609" s="977"/>
      <c r="P609" s="977"/>
      <c r="Q609" s="977"/>
      <c r="R609" s="977"/>
      <c r="S609" s="977"/>
      <c r="T609" s="977"/>
      <c r="U609" s="977"/>
      <c r="AQ609" s="1735" t="s">
        <v>7369</v>
      </c>
      <c r="AR609" s="1495" t="s">
        <v>7370</v>
      </c>
      <c r="AS609" s="1495" t="s">
        <v>27</v>
      </c>
      <c r="AT609" s="1495" t="str">
        <f t="shared" si="19"/>
        <v>1610-Cornes</v>
      </c>
      <c r="AU609" s="1495" t="str">
        <f t="shared" si="20"/>
        <v>161003</v>
      </c>
    </row>
    <row r="610" spans="1:47">
      <c r="A610" s="977"/>
      <c r="B610" s="1013" t="s">
        <v>364</v>
      </c>
      <c r="C610" s="976" t="s">
        <v>363</v>
      </c>
      <c r="D610" s="412"/>
      <c r="E610" s="977"/>
      <c r="G610" s="1496" t="s">
        <v>5766</v>
      </c>
      <c r="H610" s="1497" t="s">
        <v>5767</v>
      </c>
      <c r="I610" s="1493" t="s">
        <v>5766</v>
      </c>
      <c r="K610" s="977"/>
      <c r="L610" s="978"/>
      <c r="M610" s="978"/>
      <c r="N610" s="978"/>
      <c r="O610" s="977"/>
      <c r="P610" s="977"/>
      <c r="Q610" s="977"/>
      <c r="R610" s="977"/>
      <c r="S610" s="977"/>
      <c r="T610" s="977"/>
      <c r="U610" s="977"/>
      <c r="AQ610" s="1735" t="s">
        <v>7371</v>
      </c>
      <c r="AR610" s="1495" t="s">
        <v>7372</v>
      </c>
      <c r="AS610" s="1495" t="s">
        <v>1459</v>
      </c>
      <c r="AT610" s="1495" t="str">
        <f t="shared" si="19"/>
        <v>1607-Correlhã</v>
      </c>
      <c r="AU610" s="1495" t="str">
        <f t="shared" si="20"/>
        <v>160716</v>
      </c>
    </row>
    <row r="611" spans="1:47">
      <c r="A611" s="977"/>
      <c r="B611" s="1013" t="s">
        <v>365</v>
      </c>
      <c r="C611" s="976" t="s">
        <v>366</v>
      </c>
      <c r="D611" s="412"/>
      <c r="E611" s="977"/>
      <c r="G611" s="1496" t="s">
        <v>5726</v>
      </c>
      <c r="H611" s="1497" t="s">
        <v>5727</v>
      </c>
      <c r="I611" s="1493" t="s">
        <v>5726</v>
      </c>
      <c r="K611" s="977"/>
      <c r="L611" s="978"/>
      <c r="M611" s="978"/>
      <c r="N611" s="978"/>
      <c r="O611" s="977"/>
      <c r="P611" s="977"/>
      <c r="Q611" s="977"/>
      <c r="R611" s="977"/>
      <c r="S611" s="977"/>
      <c r="T611" s="977"/>
      <c r="U611" s="977"/>
      <c r="AQ611" s="1735" t="s">
        <v>7373</v>
      </c>
      <c r="AR611" s="1495" t="s">
        <v>7374</v>
      </c>
      <c r="AS611" s="1495" t="s">
        <v>629</v>
      </c>
      <c r="AT611" s="1495" t="str">
        <f t="shared" si="19"/>
        <v>1510-Corroios</v>
      </c>
      <c r="AU611" s="1495" t="str">
        <f t="shared" si="20"/>
        <v>151005</v>
      </c>
    </row>
    <row r="612" spans="1:47">
      <c r="A612" s="977"/>
      <c r="B612" s="1013" t="s">
        <v>367</v>
      </c>
      <c r="C612" s="976" t="s">
        <v>366</v>
      </c>
      <c r="D612" s="412"/>
      <c r="E612" s="977"/>
      <c r="G612" s="1496" t="s">
        <v>5923</v>
      </c>
      <c r="H612" s="1497" t="s">
        <v>5609</v>
      </c>
      <c r="I612" s="1493" t="s">
        <v>5923</v>
      </c>
      <c r="K612" s="977"/>
      <c r="L612" s="978"/>
      <c r="M612" s="978"/>
      <c r="N612" s="978"/>
      <c r="O612" s="977"/>
      <c r="P612" s="977"/>
      <c r="Q612" s="977"/>
      <c r="R612" s="977"/>
      <c r="S612" s="977"/>
      <c r="T612" s="977"/>
      <c r="U612" s="977"/>
      <c r="AQ612" s="1735" t="s">
        <v>7375</v>
      </c>
      <c r="AR612" s="1495" t="s">
        <v>7376</v>
      </c>
      <c r="AS612" s="1735" t="s">
        <v>5341</v>
      </c>
      <c r="AT612" s="1495" t="str">
        <f t="shared" si="19"/>
        <v>0209-Corte do Pinto</v>
      </c>
      <c r="AU612" s="1495" t="str">
        <f t="shared" si="20"/>
        <v>020902</v>
      </c>
    </row>
    <row r="613" spans="1:47">
      <c r="A613" s="977"/>
      <c r="B613" s="1013" t="s">
        <v>368</v>
      </c>
      <c r="C613" s="976" t="s">
        <v>369</v>
      </c>
      <c r="D613" s="412"/>
      <c r="E613" s="977"/>
      <c r="G613" s="1496" t="s">
        <v>4618</v>
      </c>
      <c r="H613" s="1497" t="s">
        <v>4619</v>
      </c>
      <c r="I613" s="1493" t="s">
        <v>4618</v>
      </c>
      <c r="K613" s="977"/>
      <c r="L613" s="978"/>
      <c r="M613" s="978"/>
      <c r="N613" s="978"/>
      <c r="O613" s="977"/>
      <c r="P613" s="977"/>
      <c r="Q613" s="977"/>
      <c r="R613" s="977"/>
      <c r="S613" s="977"/>
      <c r="T613" s="977"/>
      <c r="U613" s="977"/>
      <c r="AQ613" s="1735" t="s">
        <v>7377</v>
      </c>
      <c r="AR613" s="1495" t="s">
        <v>7378</v>
      </c>
      <c r="AS613" s="1735" t="s">
        <v>1385</v>
      </c>
      <c r="AT613" s="1495" t="str">
        <f t="shared" si="19"/>
        <v>0115-Cortegaça</v>
      </c>
      <c r="AU613" s="1495" t="str">
        <f t="shared" si="20"/>
        <v>011502</v>
      </c>
    </row>
    <row r="614" spans="1:47">
      <c r="A614" s="977"/>
      <c r="B614" s="1013" t="s">
        <v>370</v>
      </c>
      <c r="C614" s="976" t="s">
        <v>369</v>
      </c>
      <c r="D614" s="412"/>
      <c r="E614" s="977"/>
      <c r="G614" s="1496" t="s">
        <v>5838</v>
      </c>
      <c r="H614" s="1497" t="s">
        <v>5610</v>
      </c>
      <c r="I614" s="1493" t="s">
        <v>5838</v>
      </c>
      <c r="K614" s="977"/>
      <c r="L614" s="978"/>
      <c r="M614" s="978"/>
      <c r="N614" s="978"/>
      <c r="O614" s="977"/>
      <c r="P614" s="977"/>
      <c r="Q614" s="977"/>
      <c r="R614" s="977"/>
      <c r="S614" s="977"/>
      <c r="T614" s="977"/>
      <c r="U614" s="977"/>
      <c r="AQ614" s="1735" t="s">
        <v>7379</v>
      </c>
      <c r="AR614" s="1495" t="s">
        <v>7380</v>
      </c>
      <c r="AS614" s="1735" t="s">
        <v>1805</v>
      </c>
      <c r="AT614" s="1495" t="str">
        <f t="shared" si="19"/>
        <v>0503-Cortes do Meio</v>
      </c>
      <c r="AU614" s="1495" t="str">
        <f t="shared" si="20"/>
        <v>050308</v>
      </c>
    </row>
    <row r="615" spans="1:47">
      <c r="A615" s="977"/>
      <c r="B615" s="1013" t="s">
        <v>371</v>
      </c>
      <c r="C615" s="976" t="s">
        <v>372</v>
      </c>
      <c r="D615" s="412"/>
      <c r="E615" s="977"/>
      <c r="G615" s="1496" t="s">
        <v>5719</v>
      </c>
      <c r="H615" s="1497" t="s">
        <v>5720</v>
      </c>
      <c r="I615" s="1493" t="s">
        <v>5719</v>
      </c>
      <c r="K615" s="977"/>
      <c r="L615" s="978"/>
      <c r="M615" s="978"/>
      <c r="N615" s="978"/>
      <c r="O615" s="977"/>
      <c r="P615" s="977"/>
      <c r="Q615" s="977"/>
      <c r="R615" s="977"/>
      <c r="S615" s="977"/>
      <c r="T615" s="977"/>
      <c r="U615" s="977"/>
      <c r="AQ615" s="1735" t="s">
        <v>7381</v>
      </c>
      <c r="AR615" s="1495" t="s">
        <v>7382</v>
      </c>
      <c r="AS615" s="1735" t="s">
        <v>1929</v>
      </c>
      <c r="AT615" s="1495" t="str">
        <f t="shared" si="19"/>
        <v>0901-Cortiçada</v>
      </c>
      <c r="AU615" s="1495" t="str">
        <f t="shared" si="20"/>
        <v>090103</v>
      </c>
    </row>
    <row r="616" spans="1:47">
      <c r="A616" s="977"/>
      <c r="B616" s="1013" t="s">
        <v>373</v>
      </c>
      <c r="C616" s="976" t="s">
        <v>372</v>
      </c>
      <c r="D616" s="412"/>
      <c r="E616" s="977"/>
      <c r="G616" s="1496" t="s">
        <v>5648</v>
      </c>
      <c r="H616" s="1497" t="s">
        <v>5611</v>
      </c>
      <c r="I616" s="1493" t="s">
        <v>5648</v>
      </c>
      <c r="K616" s="977"/>
      <c r="L616" s="978"/>
      <c r="M616" s="978"/>
      <c r="N616" s="978"/>
      <c r="O616" s="977"/>
      <c r="P616" s="977"/>
      <c r="Q616" s="977"/>
      <c r="R616" s="977"/>
      <c r="S616" s="977"/>
      <c r="T616" s="977"/>
      <c r="U616" s="977"/>
      <c r="AQ616" s="1735" t="s">
        <v>7383</v>
      </c>
      <c r="AR616" s="1495" t="s">
        <v>7384</v>
      </c>
      <c r="AS616" s="1735" t="s">
        <v>5293</v>
      </c>
      <c r="AT616" s="1495" t="str">
        <f t="shared" si="19"/>
        <v>0405-Cortiços</v>
      </c>
      <c r="AU616" s="1495" t="str">
        <f t="shared" si="20"/>
        <v>040510</v>
      </c>
    </row>
    <row r="617" spans="1:47">
      <c r="A617" s="977"/>
      <c r="B617" s="1013" t="s">
        <v>374</v>
      </c>
      <c r="C617" s="976" t="s">
        <v>375</v>
      </c>
      <c r="D617" s="412"/>
      <c r="E617" s="977"/>
      <c r="G617" s="1496" t="s">
        <v>4616</v>
      </c>
      <c r="H617" s="1497" t="s">
        <v>4617</v>
      </c>
      <c r="I617" s="1493" t="s">
        <v>4616</v>
      </c>
      <c r="K617" s="977"/>
      <c r="L617" s="978"/>
      <c r="M617" s="978"/>
      <c r="N617" s="978"/>
      <c r="O617" s="977"/>
      <c r="P617" s="977"/>
      <c r="Q617" s="977"/>
      <c r="R617" s="977"/>
      <c r="S617" s="977"/>
      <c r="T617" s="977"/>
      <c r="U617" s="977"/>
      <c r="AQ617" s="1735" t="s">
        <v>7385</v>
      </c>
      <c r="AR617" s="1495" t="s">
        <v>7386</v>
      </c>
      <c r="AS617" s="1735" t="s">
        <v>5293</v>
      </c>
      <c r="AT617" s="1495" t="str">
        <f t="shared" si="19"/>
        <v>0405-Corujas</v>
      </c>
      <c r="AU617" s="1495" t="str">
        <f t="shared" si="20"/>
        <v>040511</v>
      </c>
    </row>
    <row r="618" spans="1:47">
      <c r="A618" s="977"/>
      <c r="B618" s="1013" t="s">
        <v>376</v>
      </c>
      <c r="C618" s="976" t="s">
        <v>377</v>
      </c>
      <c r="D618" s="412"/>
      <c r="E618" s="977"/>
      <c r="G618" s="1496" t="s">
        <v>5941</v>
      </c>
      <c r="H618" s="1497" t="s">
        <v>4615</v>
      </c>
      <c r="I618" s="1493" t="s">
        <v>5941</v>
      </c>
      <c r="K618" s="977"/>
      <c r="L618" s="978"/>
      <c r="M618" s="978"/>
      <c r="N618" s="978"/>
      <c r="O618" s="977"/>
      <c r="P618" s="977"/>
      <c r="Q618" s="977"/>
      <c r="R618" s="977"/>
      <c r="S618" s="977"/>
      <c r="T618" s="977"/>
      <c r="U618" s="977"/>
      <c r="AQ618" s="1735" t="s">
        <v>7387</v>
      </c>
      <c r="AR618" s="1495" t="s">
        <v>7388</v>
      </c>
      <c r="AS618" s="1735" t="s">
        <v>1607</v>
      </c>
      <c r="AT618" s="1495" t="str">
        <f t="shared" si="19"/>
        <v>0711-Corval</v>
      </c>
      <c r="AU618" s="1495" t="str">
        <f t="shared" si="20"/>
        <v>071102</v>
      </c>
    </row>
    <row r="619" spans="1:47">
      <c r="A619" s="977"/>
      <c r="B619" s="1013" t="s">
        <v>378</v>
      </c>
      <c r="C619" s="976" t="s">
        <v>379</v>
      </c>
      <c r="D619" s="412"/>
      <c r="E619" s="977"/>
      <c r="K619" s="977"/>
      <c r="L619" s="978"/>
      <c r="M619" s="978"/>
      <c r="N619" s="978"/>
      <c r="O619" s="977"/>
      <c r="P619" s="977"/>
      <c r="Q619" s="977"/>
      <c r="R619" s="977"/>
      <c r="S619" s="977"/>
      <c r="T619" s="977"/>
      <c r="U619" s="977"/>
      <c r="AQ619" s="1735" t="s">
        <v>7389</v>
      </c>
      <c r="AR619" s="1495" t="s">
        <v>1800</v>
      </c>
      <c r="AS619" s="1495" t="s">
        <v>1802</v>
      </c>
      <c r="AT619" s="1495" t="str">
        <f t="shared" si="19"/>
        <v>4901-Corvo</v>
      </c>
      <c r="AU619" s="1495" t="str">
        <f t="shared" si="20"/>
        <v>490101</v>
      </c>
    </row>
    <row r="620" spans="1:47">
      <c r="A620" s="977"/>
      <c r="B620" s="1013" t="s">
        <v>380</v>
      </c>
      <c r="C620" s="976" t="s">
        <v>379</v>
      </c>
      <c r="D620" s="412"/>
      <c r="E620" s="977"/>
      <c r="K620" s="977"/>
      <c r="L620" s="978"/>
      <c r="M620" s="978"/>
      <c r="N620" s="978"/>
      <c r="O620" s="977"/>
      <c r="P620" s="977"/>
      <c r="Q620" s="977"/>
      <c r="R620" s="977"/>
      <c r="S620" s="977"/>
      <c r="T620" s="977"/>
      <c r="U620" s="977"/>
      <c r="AQ620" s="1735" t="s">
        <v>7390</v>
      </c>
      <c r="AR620" s="1495" t="s">
        <v>7391</v>
      </c>
      <c r="AS620" s="1735" t="s">
        <v>279</v>
      </c>
      <c r="AT620" s="1495" t="str">
        <f t="shared" si="19"/>
        <v>0302-Cossourado</v>
      </c>
      <c r="AU620" s="1495" t="str">
        <f t="shared" si="20"/>
        <v>030224</v>
      </c>
    </row>
    <row r="621" spans="1:47">
      <c r="A621" s="977"/>
      <c r="B621" s="1013" t="s">
        <v>381</v>
      </c>
      <c r="C621" s="976" t="s">
        <v>382</v>
      </c>
      <c r="D621" s="412"/>
      <c r="E621" s="977"/>
      <c r="K621" s="977"/>
      <c r="L621" s="978"/>
      <c r="M621" s="978"/>
      <c r="N621" s="978"/>
      <c r="O621" s="977"/>
      <c r="P621" s="977"/>
      <c r="Q621" s="977"/>
      <c r="R621" s="977"/>
      <c r="S621" s="977"/>
      <c r="T621" s="977"/>
      <c r="U621" s="977"/>
      <c r="AQ621" s="1735" t="s">
        <v>7392</v>
      </c>
      <c r="AR621" s="1495" t="s">
        <v>7393</v>
      </c>
      <c r="AS621" s="1735" t="s">
        <v>1051</v>
      </c>
      <c r="AT621" s="1495" t="str">
        <f t="shared" si="19"/>
        <v>0308-Costa</v>
      </c>
      <c r="AU621" s="1495" t="str">
        <f t="shared" si="20"/>
        <v>030812</v>
      </c>
    </row>
    <row r="622" spans="1:47">
      <c r="A622" s="977"/>
      <c r="B622" s="1013" t="s">
        <v>383</v>
      </c>
      <c r="C622" s="976" t="s">
        <v>382</v>
      </c>
      <c r="D622" s="412"/>
      <c r="E622" s="977"/>
      <c r="K622" s="977"/>
      <c r="L622" s="978"/>
      <c r="M622" s="978"/>
      <c r="N622" s="978"/>
      <c r="O622" s="977"/>
      <c r="P622" s="977"/>
      <c r="Q622" s="977"/>
      <c r="R622" s="977"/>
      <c r="S622" s="977"/>
      <c r="T622" s="977"/>
      <c r="U622" s="977"/>
      <c r="AQ622" s="1735" t="s">
        <v>7394</v>
      </c>
      <c r="AR622" s="1495" t="s">
        <v>7395</v>
      </c>
      <c r="AS622" s="1495" t="s">
        <v>3331</v>
      </c>
      <c r="AT622" s="1495" t="str">
        <f t="shared" si="19"/>
        <v>1503-Costa da Caparica</v>
      </c>
      <c r="AU622" s="1495" t="str">
        <f t="shared" si="20"/>
        <v>150303</v>
      </c>
    </row>
    <row r="623" spans="1:47">
      <c r="A623" s="977"/>
      <c r="B623" s="1013" t="s">
        <v>384</v>
      </c>
      <c r="C623" s="976" t="s">
        <v>385</v>
      </c>
      <c r="D623" s="412"/>
      <c r="E623" s="977"/>
      <c r="K623" s="977"/>
      <c r="L623" s="978"/>
      <c r="M623" s="978"/>
      <c r="N623" s="978"/>
      <c r="O623" s="977"/>
      <c r="P623" s="977"/>
      <c r="Q623" s="977"/>
      <c r="R623" s="977"/>
      <c r="S623" s="977"/>
      <c r="T623" s="977"/>
      <c r="U623" s="977"/>
      <c r="AQ623" s="1735" t="s">
        <v>7396</v>
      </c>
      <c r="AR623" s="1495" t="s">
        <v>7397</v>
      </c>
      <c r="AS623" s="1495" t="s">
        <v>76</v>
      </c>
      <c r="AT623" s="1495" t="str">
        <f t="shared" si="19"/>
        <v>1823-Cota</v>
      </c>
      <c r="AU623" s="1495" t="str">
        <f t="shared" si="20"/>
        <v>182310</v>
      </c>
    </row>
    <row r="624" spans="1:47">
      <c r="A624" s="977"/>
      <c r="B624" s="1013" t="s">
        <v>386</v>
      </c>
      <c r="C624" s="976" t="s">
        <v>387</v>
      </c>
      <c r="D624" s="412"/>
      <c r="E624" s="977"/>
      <c r="K624" s="977"/>
      <c r="L624" s="978"/>
      <c r="M624" s="978"/>
      <c r="N624" s="978"/>
      <c r="O624" s="977"/>
      <c r="P624" s="977"/>
      <c r="Q624" s="977"/>
      <c r="R624" s="977"/>
      <c r="S624" s="977"/>
      <c r="T624" s="977"/>
      <c r="U624" s="977"/>
      <c r="AQ624" s="1735" t="s">
        <v>7398</v>
      </c>
      <c r="AR624" s="1495" t="s">
        <v>7399</v>
      </c>
      <c r="AS624" s="1735" t="s">
        <v>1783</v>
      </c>
      <c r="AT624" s="1495" t="str">
        <f t="shared" si="19"/>
        <v>0913-Cótimos</v>
      </c>
      <c r="AU624" s="1495" t="str">
        <f t="shared" si="20"/>
        <v>091305</v>
      </c>
    </row>
    <row r="625" spans="1:47">
      <c r="A625" s="977"/>
      <c r="B625" s="1013" t="s">
        <v>388</v>
      </c>
      <c r="C625" s="976" t="s">
        <v>387</v>
      </c>
      <c r="D625" s="412"/>
      <c r="E625" s="977"/>
      <c r="K625" s="977"/>
      <c r="L625" s="978"/>
      <c r="M625" s="978"/>
      <c r="N625" s="978"/>
      <c r="O625" s="977"/>
      <c r="P625" s="977"/>
      <c r="Q625" s="977"/>
      <c r="R625" s="977"/>
      <c r="S625" s="977"/>
      <c r="T625" s="977"/>
      <c r="U625" s="977"/>
      <c r="AQ625" s="1735" t="s">
        <v>7400</v>
      </c>
      <c r="AR625" s="1495" t="s">
        <v>7401</v>
      </c>
      <c r="AS625" s="1735" t="s">
        <v>61</v>
      </c>
      <c r="AT625" s="1495" t="str">
        <f t="shared" si="19"/>
        <v>0313-Coucieiro</v>
      </c>
      <c r="AU625" s="1495" t="str">
        <f t="shared" si="20"/>
        <v>031311</v>
      </c>
    </row>
    <row r="626" spans="1:47">
      <c r="A626" s="977"/>
      <c r="B626" s="1013" t="s">
        <v>389</v>
      </c>
      <c r="C626" s="976" t="s">
        <v>1654</v>
      </c>
      <c r="D626" s="412"/>
      <c r="E626" s="977"/>
      <c r="K626" s="977"/>
      <c r="L626" s="978"/>
      <c r="M626" s="978"/>
      <c r="N626" s="978"/>
      <c r="O626" s="977"/>
      <c r="P626" s="977"/>
      <c r="Q626" s="977"/>
      <c r="R626" s="977"/>
      <c r="S626" s="977"/>
      <c r="T626" s="977"/>
      <c r="U626" s="977"/>
      <c r="AQ626" s="1735" t="s">
        <v>7402</v>
      </c>
      <c r="AR626" s="1495" t="s">
        <v>7403</v>
      </c>
      <c r="AS626" s="1495" t="s">
        <v>1798</v>
      </c>
      <c r="AT626" s="1495" t="str">
        <f t="shared" si="19"/>
        <v>1409-Couço</v>
      </c>
      <c r="AU626" s="1495" t="str">
        <f t="shared" si="20"/>
        <v>140902</v>
      </c>
    </row>
    <row r="627" spans="1:47">
      <c r="A627" s="977"/>
      <c r="B627" s="1013" t="s">
        <v>1655</v>
      </c>
      <c r="C627" s="976" t="s">
        <v>1654</v>
      </c>
      <c r="D627" s="412"/>
      <c r="E627" s="977"/>
      <c r="K627" s="977"/>
      <c r="L627" s="978"/>
      <c r="M627" s="978"/>
      <c r="N627" s="978"/>
      <c r="O627" s="977"/>
      <c r="P627" s="977"/>
      <c r="Q627" s="977"/>
      <c r="R627" s="977"/>
      <c r="S627" s="977"/>
      <c r="T627" s="977"/>
      <c r="U627" s="977"/>
      <c r="AQ627" s="1735" t="s">
        <v>7404</v>
      </c>
      <c r="AR627" s="1495" t="s">
        <v>7405</v>
      </c>
      <c r="AS627" s="1495" t="s">
        <v>1404</v>
      </c>
      <c r="AT627" s="1495" t="str">
        <f t="shared" si="19"/>
        <v>1605-Coura</v>
      </c>
      <c r="AU627" s="1495" t="str">
        <f t="shared" si="20"/>
        <v>160505</v>
      </c>
    </row>
    <row r="628" spans="1:47">
      <c r="A628" s="977"/>
      <c r="B628" s="1013" t="s">
        <v>1656</v>
      </c>
      <c r="C628" s="976" t="s">
        <v>1657</v>
      </c>
      <c r="D628" s="412"/>
      <c r="E628" s="977"/>
      <c r="K628" s="977"/>
      <c r="L628" s="978"/>
      <c r="M628" s="978"/>
      <c r="N628" s="978"/>
      <c r="O628" s="977"/>
      <c r="P628" s="977"/>
      <c r="Q628" s="977"/>
      <c r="R628" s="977"/>
      <c r="S628" s="977"/>
      <c r="T628" s="977"/>
      <c r="U628" s="977"/>
      <c r="AQ628" s="1735" t="s">
        <v>7406</v>
      </c>
      <c r="AR628" s="1495" t="s">
        <v>7407</v>
      </c>
      <c r="AS628" s="1495" t="s">
        <v>5337</v>
      </c>
      <c r="AT628" s="1495" t="str">
        <f t="shared" si="19"/>
        <v>1603-Cousso</v>
      </c>
      <c r="AU628" s="1495" t="str">
        <f t="shared" si="20"/>
        <v>160304</v>
      </c>
    </row>
    <row r="629" spans="1:47">
      <c r="A629" s="977"/>
      <c r="B629" s="1013" t="s">
        <v>1658</v>
      </c>
      <c r="C629" s="976" t="s">
        <v>1657</v>
      </c>
      <c r="D629" s="412"/>
      <c r="E629" s="977"/>
      <c r="K629" s="977"/>
      <c r="L629" s="978"/>
      <c r="M629" s="978"/>
      <c r="N629" s="978"/>
      <c r="O629" s="977"/>
      <c r="P629" s="977"/>
      <c r="Q629" s="977"/>
      <c r="R629" s="977"/>
      <c r="S629" s="977"/>
      <c r="T629" s="977"/>
      <c r="U629" s="977"/>
      <c r="AQ629" s="1735" t="s">
        <v>7408</v>
      </c>
      <c r="AR629" s="1495" t="s">
        <v>7409</v>
      </c>
      <c r="AS629" s="1495" t="s">
        <v>2526</v>
      </c>
      <c r="AT629" s="1495" t="str">
        <f t="shared" si="19"/>
        <v>1601-Couto</v>
      </c>
      <c r="AU629" s="1495" t="str">
        <f t="shared" si="20"/>
        <v>160109</v>
      </c>
    </row>
    <row r="630" spans="1:47">
      <c r="A630" s="977"/>
      <c r="B630" s="1013" t="s">
        <v>1659</v>
      </c>
      <c r="C630" s="976" t="s">
        <v>1657</v>
      </c>
      <c r="D630" s="412"/>
      <c r="E630" s="977"/>
      <c r="K630" s="977"/>
      <c r="L630" s="978"/>
      <c r="M630" s="978"/>
      <c r="N630" s="978"/>
      <c r="O630" s="977"/>
      <c r="P630" s="977"/>
      <c r="Q630" s="977"/>
      <c r="R630" s="977"/>
      <c r="S630" s="977"/>
      <c r="T630" s="977"/>
      <c r="U630" s="977"/>
      <c r="AQ630" s="1735" t="s">
        <v>7410</v>
      </c>
      <c r="AR630" s="1495" t="s">
        <v>7411</v>
      </c>
      <c r="AS630" s="1735" t="s">
        <v>1725</v>
      </c>
      <c r="AT630" s="1495" t="str">
        <f t="shared" si="19"/>
        <v>0117-Couto de Esteves</v>
      </c>
      <c r="AU630" s="1495" t="str">
        <f t="shared" si="20"/>
        <v>011702</v>
      </c>
    </row>
    <row r="631" spans="1:47">
      <c r="A631" s="977"/>
      <c r="B631" s="1013" t="s">
        <v>1660</v>
      </c>
      <c r="C631" s="976" t="s">
        <v>1661</v>
      </c>
      <c r="D631" s="412"/>
      <c r="E631" s="977"/>
      <c r="K631" s="977"/>
      <c r="L631" s="978"/>
      <c r="M631" s="978"/>
      <c r="N631" s="978"/>
      <c r="O631" s="977"/>
      <c r="P631" s="977"/>
      <c r="Q631" s="977"/>
      <c r="R631" s="977"/>
      <c r="S631" s="977"/>
      <c r="T631" s="977"/>
      <c r="U631" s="977"/>
      <c r="AQ631" s="1735" t="s">
        <v>7412</v>
      </c>
      <c r="AR631" s="1495" t="s">
        <v>7413</v>
      </c>
      <c r="AS631" s="1495" t="s">
        <v>27</v>
      </c>
      <c r="AT631" s="1495" t="str">
        <f t="shared" si="19"/>
        <v>1610-Covas</v>
      </c>
      <c r="AU631" s="1495" t="str">
        <f t="shared" si="20"/>
        <v>161004</v>
      </c>
    </row>
    <row r="632" spans="1:47">
      <c r="A632" s="977"/>
      <c r="B632" s="1013" t="s">
        <v>1662</v>
      </c>
      <c r="C632" s="976" t="s">
        <v>1661</v>
      </c>
      <c r="D632" s="412"/>
      <c r="E632" s="977"/>
      <c r="K632" s="977"/>
      <c r="L632" s="978"/>
      <c r="M632" s="978"/>
      <c r="N632" s="978"/>
      <c r="O632" s="977"/>
      <c r="P632" s="977"/>
      <c r="Q632" s="977"/>
      <c r="R632" s="977"/>
      <c r="S632" s="977"/>
      <c r="T632" s="977"/>
      <c r="U632" s="977"/>
      <c r="AQ632" s="1735" t="s">
        <v>7414</v>
      </c>
      <c r="AR632" s="1495" t="s">
        <v>7415</v>
      </c>
      <c r="AS632" s="1495" t="s">
        <v>2628</v>
      </c>
      <c r="AT632" s="1495" t="str">
        <f t="shared" si="19"/>
        <v>1702-Covas do Barroso</v>
      </c>
      <c r="AU632" s="1495" t="str">
        <f t="shared" si="20"/>
        <v>170208</v>
      </c>
    </row>
    <row r="633" spans="1:47">
      <c r="A633" s="977"/>
      <c r="B633" s="1013" t="s">
        <v>1663</v>
      </c>
      <c r="C633" s="976" t="s">
        <v>1661</v>
      </c>
      <c r="D633" s="412"/>
      <c r="E633" s="977"/>
      <c r="K633" s="977"/>
      <c r="L633" s="978"/>
      <c r="M633" s="978"/>
      <c r="N633" s="978"/>
      <c r="O633" s="977"/>
      <c r="P633" s="977"/>
      <c r="Q633" s="977"/>
      <c r="R633" s="977"/>
      <c r="S633" s="977"/>
      <c r="T633" s="977"/>
      <c r="U633" s="977"/>
      <c r="AQ633" s="1735" t="s">
        <v>7416</v>
      </c>
      <c r="AR633" s="1495" t="s">
        <v>7417</v>
      </c>
      <c r="AS633" s="1495" t="s">
        <v>1629</v>
      </c>
      <c r="AT633" s="1495" t="str">
        <f t="shared" si="19"/>
        <v>1710-Covas do Douro</v>
      </c>
      <c r="AU633" s="1495" t="str">
        <f t="shared" si="20"/>
        <v>171002</v>
      </c>
    </row>
    <row r="634" spans="1:47">
      <c r="A634" s="977"/>
      <c r="B634" s="1013" t="s">
        <v>1664</v>
      </c>
      <c r="C634" s="976" t="s">
        <v>1665</v>
      </c>
      <c r="D634" s="412"/>
      <c r="E634" s="977"/>
      <c r="K634" s="977"/>
      <c r="L634" s="978"/>
      <c r="M634" s="978"/>
      <c r="N634" s="978"/>
      <c r="O634" s="977"/>
      <c r="P634" s="977"/>
      <c r="Q634" s="977"/>
      <c r="R634" s="977"/>
      <c r="S634" s="977"/>
      <c r="T634" s="977"/>
      <c r="U634" s="977"/>
      <c r="AQ634" s="1735" t="s">
        <v>7418</v>
      </c>
      <c r="AR634" s="1495" t="s">
        <v>7419</v>
      </c>
      <c r="AS634" s="1735" t="s">
        <v>1492</v>
      </c>
      <c r="AT634" s="1495" t="str">
        <f t="shared" si="19"/>
        <v>0309-Covelas</v>
      </c>
      <c r="AU634" s="1495" t="str">
        <f t="shared" si="20"/>
        <v>030906</v>
      </c>
    </row>
    <row r="635" spans="1:47">
      <c r="A635" s="977"/>
      <c r="B635" s="1013" t="s">
        <v>1666</v>
      </c>
      <c r="C635" s="976" t="s">
        <v>1667</v>
      </c>
      <c r="D635" s="412"/>
      <c r="E635" s="977"/>
      <c r="K635" s="977"/>
      <c r="L635" s="978"/>
      <c r="M635" s="978"/>
      <c r="N635" s="978"/>
      <c r="O635" s="977"/>
      <c r="P635" s="977"/>
      <c r="Q635" s="977"/>
      <c r="R635" s="977"/>
      <c r="S635" s="977"/>
      <c r="T635" s="977"/>
      <c r="U635" s="977"/>
      <c r="AQ635" s="1735" t="s">
        <v>7420</v>
      </c>
      <c r="AR635" s="1495" t="s">
        <v>7419</v>
      </c>
      <c r="AS635" s="1495" t="s">
        <v>1787</v>
      </c>
      <c r="AT635" s="1495" t="str">
        <f t="shared" si="19"/>
        <v>1318-Covelas</v>
      </c>
      <c r="AU635" s="1495" t="str">
        <f t="shared" si="20"/>
        <v>131806</v>
      </c>
    </row>
    <row r="636" spans="1:47">
      <c r="A636" s="977"/>
      <c r="B636" s="1013" t="s">
        <v>1668</v>
      </c>
      <c r="C636" s="976" t="s">
        <v>1669</v>
      </c>
      <c r="D636" s="412"/>
      <c r="E636" s="977"/>
      <c r="K636" s="977"/>
      <c r="L636" s="978"/>
      <c r="M636" s="978"/>
      <c r="N636" s="978"/>
      <c r="O636" s="977"/>
      <c r="P636" s="977"/>
      <c r="Q636" s="977"/>
      <c r="R636" s="977"/>
      <c r="S636" s="977"/>
      <c r="T636" s="977"/>
      <c r="U636" s="977"/>
      <c r="AQ636" s="1735" t="s">
        <v>7421</v>
      </c>
      <c r="AR636" s="1495" t="s">
        <v>7422</v>
      </c>
      <c r="AS636" s="1495" t="s">
        <v>5374</v>
      </c>
      <c r="AT636" s="1495" t="str">
        <f t="shared" si="19"/>
        <v>1706-Covelo do Gerês</v>
      </c>
      <c r="AU636" s="1495" t="str">
        <f t="shared" si="20"/>
        <v>170607</v>
      </c>
    </row>
    <row r="637" spans="1:47">
      <c r="A637" s="977"/>
      <c r="B637" s="1013" t="s">
        <v>1670</v>
      </c>
      <c r="C637" s="976" t="s">
        <v>1671</v>
      </c>
      <c r="D637" s="412"/>
      <c r="E637" s="977"/>
      <c r="K637" s="977"/>
      <c r="L637" s="978"/>
      <c r="M637" s="978"/>
      <c r="N637" s="978"/>
      <c r="O637" s="977"/>
      <c r="P637" s="977"/>
      <c r="Q637" s="977"/>
      <c r="R637" s="977"/>
      <c r="S637" s="977"/>
      <c r="T637" s="977"/>
      <c r="U637" s="977"/>
      <c r="AQ637" s="1735" t="s">
        <v>7423</v>
      </c>
      <c r="AR637" s="1495" t="s">
        <v>7424</v>
      </c>
      <c r="AS637" s="1735" t="s">
        <v>1762</v>
      </c>
      <c r="AT637" s="1495" t="str">
        <f t="shared" si="19"/>
        <v>0310-Covide</v>
      </c>
      <c r="AU637" s="1495" t="str">
        <f t="shared" si="20"/>
        <v>031008</v>
      </c>
    </row>
    <row r="638" spans="1:47">
      <c r="A638" s="977"/>
      <c r="B638" s="1013" t="s">
        <v>1672</v>
      </c>
      <c r="C638" s="976" t="s">
        <v>1671</v>
      </c>
      <c r="D638" s="412"/>
      <c r="E638" s="977"/>
      <c r="K638" s="977"/>
      <c r="L638" s="978"/>
      <c r="M638" s="978"/>
      <c r="N638" s="978"/>
      <c r="O638" s="977"/>
      <c r="P638" s="977"/>
      <c r="Q638" s="977"/>
      <c r="R638" s="977"/>
      <c r="S638" s="977"/>
      <c r="T638" s="977"/>
      <c r="U638" s="977"/>
      <c r="AQ638" s="1735" t="s">
        <v>7425</v>
      </c>
      <c r="AR638" s="1495" t="s">
        <v>7426</v>
      </c>
      <c r="AS638" s="1495" t="s">
        <v>1448</v>
      </c>
      <c r="AT638" s="1495" t="str">
        <f t="shared" si="19"/>
        <v>4203-Covoada</v>
      </c>
      <c r="AU638" s="1495" t="str">
        <f t="shared" si="20"/>
        <v>420305</v>
      </c>
    </row>
    <row r="639" spans="1:47">
      <c r="A639" s="977"/>
      <c r="B639" s="1013" t="s">
        <v>1673</v>
      </c>
      <c r="C639" s="976" t="s">
        <v>1674</v>
      </c>
      <c r="D639" s="412"/>
      <c r="E639" s="977"/>
      <c r="K639" s="977"/>
      <c r="L639" s="978"/>
      <c r="M639" s="978"/>
      <c r="N639" s="978"/>
      <c r="O639" s="977"/>
      <c r="P639" s="977"/>
      <c r="Q639" s="977"/>
      <c r="R639" s="977"/>
      <c r="S639" s="977"/>
      <c r="T639" s="977"/>
      <c r="U639" s="977"/>
      <c r="AQ639" s="1735" t="s">
        <v>7427</v>
      </c>
      <c r="AR639" s="1495" t="s">
        <v>7428</v>
      </c>
      <c r="AS639" s="1735" t="s">
        <v>1051</v>
      </c>
      <c r="AT639" s="1495" t="str">
        <f t="shared" si="19"/>
        <v>0308-Creixomil</v>
      </c>
      <c r="AU639" s="1495" t="str">
        <f t="shared" si="20"/>
        <v>030813</v>
      </c>
    </row>
    <row r="640" spans="1:47">
      <c r="A640" s="977"/>
      <c r="B640" s="1013" t="s">
        <v>1675</v>
      </c>
      <c r="C640" s="976" t="s">
        <v>1674</v>
      </c>
      <c r="D640" s="412"/>
      <c r="E640" s="977"/>
      <c r="K640" s="977"/>
      <c r="L640" s="978"/>
      <c r="M640" s="978"/>
      <c r="N640" s="978"/>
      <c r="O640" s="977"/>
      <c r="P640" s="977"/>
      <c r="Q640" s="977"/>
      <c r="R640" s="977"/>
      <c r="S640" s="977"/>
      <c r="T640" s="977"/>
      <c r="U640" s="977"/>
      <c r="AQ640" s="1735" t="s">
        <v>7429</v>
      </c>
      <c r="AR640" s="1495" t="s">
        <v>7430</v>
      </c>
      <c r="AS640" s="1495" t="s">
        <v>5300</v>
      </c>
      <c r="AT640" s="1495" t="str">
        <f t="shared" si="19"/>
        <v>4602-Criação Velha</v>
      </c>
      <c r="AU640" s="1495" t="str">
        <f t="shared" si="20"/>
        <v>460203</v>
      </c>
    </row>
    <row r="641" spans="1:47">
      <c r="A641" s="977"/>
      <c r="B641" s="1013" t="s">
        <v>1676</v>
      </c>
      <c r="C641" s="976" t="s">
        <v>1677</v>
      </c>
      <c r="D641" s="412"/>
      <c r="E641" s="977"/>
      <c r="K641" s="977"/>
      <c r="L641" s="978"/>
      <c r="M641" s="978"/>
      <c r="N641" s="978"/>
      <c r="O641" s="977"/>
      <c r="P641" s="977"/>
      <c r="Q641" s="977"/>
      <c r="R641" s="977"/>
      <c r="S641" s="977"/>
      <c r="T641" s="977"/>
      <c r="U641" s="977"/>
      <c r="AQ641" s="1735" t="s">
        <v>7431</v>
      </c>
      <c r="AR641" s="1495" t="s">
        <v>7432</v>
      </c>
      <c r="AS641" s="1735" t="s">
        <v>279</v>
      </c>
      <c r="AT641" s="1495" t="str">
        <f t="shared" si="19"/>
        <v>0302-Cristelo</v>
      </c>
      <c r="AU641" s="1495" t="str">
        <f t="shared" si="20"/>
        <v>030228</v>
      </c>
    </row>
    <row r="642" spans="1:47">
      <c r="A642" s="977"/>
      <c r="B642" s="1013" t="s">
        <v>1678</v>
      </c>
      <c r="C642" s="976" t="s">
        <v>1679</v>
      </c>
      <c r="D642" s="412"/>
      <c r="E642" s="977"/>
      <c r="K642" s="977"/>
      <c r="L642" s="978"/>
      <c r="M642" s="978"/>
      <c r="N642" s="978"/>
      <c r="O642" s="977"/>
      <c r="P642" s="977"/>
      <c r="Q642" s="977"/>
      <c r="R642" s="977"/>
      <c r="S642" s="977"/>
      <c r="T642" s="977"/>
      <c r="U642" s="977"/>
      <c r="AQ642" s="1735" t="s">
        <v>7433</v>
      </c>
      <c r="AR642" s="1495" t="s">
        <v>7432</v>
      </c>
      <c r="AS642" s="1495" t="s">
        <v>1071</v>
      </c>
      <c r="AT642" s="1495" t="str">
        <f t="shared" si="19"/>
        <v>1310-Cristelo</v>
      </c>
      <c r="AU642" s="1495" t="str">
        <f t="shared" si="20"/>
        <v>131009</v>
      </c>
    </row>
    <row r="643" spans="1:47">
      <c r="A643" s="977"/>
      <c r="B643" s="1013" t="s">
        <v>1680</v>
      </c>
      <c r="C643" s="976" t="s">
        <v>1679</v>
      </c>
      <c r="D643" s="412"/>
      <c r="E643" s="977"/>
      <c r="K643" s="977"/>
      <c r="L643" s="978"/>
      <c r="M643" s="978"/>
      <c r="N643" s="978"/>
      <c r="O643" s="977"/>
      <c r="P643" s="977"/>
      <c r="Q643" s="977"/>
      <c r="R643" s="977"/>
      <c r="S643" s="977"/>
      <c r="T643" s="977"/>
      <c r="U643" s="977"/>
      <c r="AQ643" s="1735" t="s">
        <v>7434</v>
      </c>
      <c r="AR643" s="1495" t="s">
        <v>7435</v>
      </c>
      <c r="AS643" s="1495" t="s">
        <v>5337</v>
      </c>
      <c r="AT643" s="1495" t="str">
        <f t="shared" si="19"/>
        <v>1603-Cristoval</v>
      </c>
      <c r="AU643" s="1495" t="str">
        <f t="shared" si="20"/>
        <v>160305</v>
      </c>
    </row>
    <row r="644" spans="1:47">
      <c r="A644" s="977"/>
      <c r="B644" s="1013" t="s">
        <v>1681</v>
      </c>
      <c r="C644" s="976" t="s">
        <v>1682</v>
      </c>
      <c r="D644" s="412"/>
      <c r="E644" s="977"/>
      <c r="K644" s="977"/>
      <c r="L644" s="978"/>
      <c r="M644" s="978"/>
      <c r="N644" s="978"/>
      <c r="O644" s="977"/>
      <c r="P644" s="977"/>
      <c r="Q644" s="977"/>
      <c r="R644" s="977"/>
      <c r="S644" s="977"/>
      <c r="T644" s="977"/>
      <c r="U644" s="977"/>
      <c r="AQ644" s="1735" t="s">
        <v>7436</v>
      </c>
      <c r="AR644" s="1495" t="s">
        <v>7437</v>
      </c>
      <c r="AS644" s="1495" t="s">
        <v>1414</v>
      </c>
      <c r="AT644" s="1495" t="str">
        <f t="shared" si="19"/>
        <v>1311-Croca</v>
      </c>
      <c r="AU644" s="1495" t="str">
        <f t="shared" si="20"/>
        <v>131108</v>
      </c>
    </row>
    <row r="645" spans="1:47">
      <c r="A645" s="977"/>
      <c r="B645" s="1013" t="s">
        <v>1683</v>
      </c>
      <c r="C645" s="976" t="s">
        <v>3649</v>
      </c>
      <c r="D645" s="412"/>
      <c r="E645" s="977"/>
      <c r="K645" s="977"/>
      <c r="L645" s="978"/>
      <c r="M645" s="978"/>
      <c r="N645" s="978"/>
      <c r="O645" s="977"/>
      <c r="P645" s="977"/>
      <c r="Q645" s="977"/>
      <c r="R645" s="977"/>
      <c r="S645" s="977"/>
      <c r="T645" s="977"/>
      <c r="U645" s="977"/>
      <c r="AQ645" s="1735" t="s">
        <v>7438</v>
      </c>
      <c r="AR645" s="1495" t="s">
        <v>7439</v>
      </c>
      <c r="AS645" s="1735" t="s">
        <v>30</v>
      </c>
      <c r="AT645" s="1495" t="str">
        <f t="shared" si="19"/>
        <v>0312-Cruz</v>
      </c>
      <c r="AU645" s="1495" t="str">
        <f t="shared" si="20"/>
        <v>031212</v>
      </c>
    </row>
    <row r="646" spans="1:47">
      <c r="A646" s="977"/>
      <c r="B646" s="1013" t="s">
        <v>3650</v>
      </c>
      <c r="C646" s="976" t="s">
        <v>3651</v>
      </c>
      <c r="D646" s="412"/>
      <c r="E646" s="977"/>
      <c r="K646" s="977"/>
      <c r="L646" s="978"/>
      <c r="M646" s="978"/>
      <c r="N646" s="978"/>
      <c r="O646" s="977"/>
      <c r="P646" s="977"/>
      <c r="Q646" s="977"/>
      <c r="R646" s="977"/>
      <c r="S646" s="977"/>
      <c r="T646" s="977"/>
      <c r="U646" s="977"/>
      <c r="AQ646" s="1735" t="s">
        <v>7440</v>
      </c>
      <c r="AR646" s="1495" t="s">
        <v>1812</v>
      </c>
      <c r="AS646" s="1735" t="s">
        <v>1813</v>
      </c>
      <c r="AT646" s="1495" t="str">
        <f t="shared" si="19"/>
        <v>0207-Cuba</v>
      </c>
      <c r="AU646" s="1495" t="str">
        <f t="shared" si="20"/>
        <v>020701</v>
      </c>
    </row>
    <row r="647" spans="1:47">
      <c r="A647" s="977"/>
      <c r="B647" s="1013" t="s">
        <v>3652</v>
      </c>
      <c r="C647" s="976" t="s">
        <v>3653</v>
      </c>
      <c r="D647" s="412"/>
      <c r="E647" s="977"/>
      <c r="K647" s="977"/>
      <c r="L647" s="978"/>
      <c r="M647" s="978"/>
      <c r="N647" s="978"/>
      <c r="O647" s="977"/>
      <c r="P647" s="977"/>
      <c r="Q647" s="977"/>
      <c r="R647" s="977"/>
      <c r="S647" s="977"/>
      <c r="T647" s="977"/>
      <c r="U647" s="977"/>
      <c r="AQ647" s="1735" t="s">
        <v>7441</v>
      </c>
      <c r="AR647" s="1495" t="s">
        <v>7442</v>
      </c>
      <c r="AS647" s="1495" t="s">
        <v>1456</v>
      </c>
      <c r="AT647" s="1495" t="str">
        <f t="shared" si="19"/>
        <v>1606-Cuide de Vila Verde</v>
      </c>
      <c r="AU647" s="1495" t="str">
        <f t="shared" si="20"/>
        <v>160606</v>
      </c>
    </row>
    <row r="648" spans="1:47">
      <c r="A648" s="977"/>
      <c r="B648" s="1013" t="s">
        <v>3654</v>
      </c>
      <c r="C648" s="976" t="s">
        <v>3655</v>
      </c>
      <c r="D648" s="412"/>
      <c r="E648" s="977"/>
      <c r="K648" s="977"/>
      <c r="L648" s="978"/>
      <c r="M648" s="978"/>
      <c r="N648" s="978"/>
      <c r="O648" s="977"/>
      <c r="P648" s="977"/>
      <c r="Q648" s="977"/>
      <c r="R648" s="977"/>
      <c r="S648" s="977"/>
      <c r="T648" s="977"/>
      <c r="U648" s="977"/>
      <c r="AQ648" s="1735" t="s">
        <v>7443</v>
      </c>
      <c r="AR648" s="1495" t="s">
        <v>7444</v>
      </c>
      <c r="AS648" s="1495" t="s">
        <v>4094</v>
      </c>
      <c r="AT648" s="1495" t="str">
        <f t="shared" si="19"/>
        <v>1803-Cujó</v>
      </c>
      <c r="AU648" s="1495" t="str">
        <f t="shared" si="20"/>
        <v>180305</v>
      </c>
    </row>
    <row r="649" spans="1:47">
      <c r="A649" s="977"/>
      <c r="B649" s="1013" t="s">
        <v>3656</v>
      </c>
      <c r="C649" s="976" t="s">
        <v>3655</v>
      </c>
      <c r="D649" s="412"/>
      <c r="E649" s="977"/>
      <c r="K649" s="977"/>
      <c r="L649" s="978"/>
      <c r="M649" s="978"/>
      <c r="N649" s="978"/>
      <c r="O649" s="977"/>
      <c r="P649" s="977"/>
      <c r="Q649" s="977"/>
      <c r="R649" s="977"/>
      <c r="S649" s="977"/>
      <c r="T649" s="977"/>
      <c r="U649" s="977"/>
      <c r="AQ649" s="1735" t="s">
        <v>7445</v>
      </c>
      <c r="AR649" s="1495" t="s">
        <v>7446</v>
      </c>
      <c r="AS649" s="1735" t="s">
        <v>1429</v>
      </c>
      <c r="AT649" s="1495" t="str">
        <f t="shared" si="19"/>
        <v>0614-Cumeeira</v>
      </c>
      <c r="AU649" s="1495" t="str">
        <f t="shared" si="20"/>
        <v>061401</v>
      </c>
    </row>
    <row r="650" spans="1:47">
      <c r="A650" s="977"/>
      <c r="B650" s="1013" t="s">
        <v>3657</v>
      </c>
      <c r="C650" s="976" t="s">
        <v>3658</v>
      </c>
      <c r="D650" s="412"/>
      <c r="E650" s="977"/>
      <c r="K650" s="977"/>
      <c r="L650" s="978"/>
      <c r="M650" s="978"/>
      <c r="N650" s="978"/>
      <c r="O650" s="977"/>
      <c r="P650" s="977"/>
      <c r="Q650" s="977"/>
      <c r="R650" s="977"/>
      <c r="S650" s="977"/>
      <c r="T650" s="977"/>
      <c r="U650" s="977"/>
      <c r="AQ650" s="1735" t="s">
        <v>7447</v>
      </c>
      <c r="AR650" s="1495" t="s">
        <v>7448</v>
      </c>
      <c r="AS650" s="1495" t="s">
        <v>3046</v>
      </c>
      <c r="AT650" s="1495" t="str">
        <f t="shared" si="19"/>
        <v>1711-Cumieira</v>
      </c>
      <c r="AU650" s="1495" t="str">
        <f t="shared" si="20"/>
        <v>171102</v>
      </c>
    </row>
    <row r="651" spans="1:47">
      <c r="A651" s="977"/>
      <c r="B651" s="1013" t="s">
        <v>3659</v>
      </c>
      <c r="C651" s="976" t="s">
        <v>3660</v>
      </c>
      <c r="D651" s="412"/>
      <c r="E651" s="977"/>
      <c r="K651" s="977"/>
      <c r="L651" s="978"/>
      <c r="M651" s="978"/>
      <c r="N651" s="978"/>
      <c r="O651" s="977"/>
      <c r="P651" s="977"/>
      <c r="Q651" s="977"/>
      <c r="R651" s="977"/>
      <c r="S651" s="977"/>
      <c r="T651" s="977"/>
      <c r="U651" s="977"/>
      <c r="AQ651" s="1735" t="s">
        <v>7449</v>
      </c>
      <c r="AR651" s="1495" t="s">
        <v>7450</v>
      </c>
      <c r="AS651" s="1495" t="s">
        <v>1404</v>
      </c>
      <c r="AT651" s="1495" t="str">
        <f t="shared" ref="AT651:AT714" si="21">AS651&amp;"-"&amp;AR651</f>
        <v>1605-Cunha</v>
      </c>
      <c r="AU651" s="1495" t="str">
        <f t="shared" ref="AU651:AU714" si="22">AQ651</f>
        <v>160507</v>
      </c>
    </row>
    <row r="652" spans="1:47">
      <c r="A652" s="977"/>
      <c r="B652" s="1013" t="s">
        <v>3661</v>
      </c>
      <c r="C652" s="976" t="s">
        <v>3660</v>
      </c>
      <c r="D652" s="412"/>
      <c r="E652" s="977"/>
      <c r="K652" s="977"/>
      <c r="L652" s="978"/>
      <c r="M652" s="978"/>
      <c r="N652" s="978"/>
      <c r="O652" s="977"/>
      <c r="P652" s="977"/>
      <c r="Q652" s="977"/>
      <c r="R652" s="977"/>
      <c r="S652" s="977"/>
      <c r="T652" s="977"/>
      <c r="U652" s="977"/>
      <c r="AQ652" s="1735" t="s">
        <v>7451</v>
      </c>
      <c r="AR652" s="1495" t="s">
        <v>7450</v>
      </c>
      <c r="AS652" s="1495" t="s">
        <v>633</v>
      </c>
      <c r="AT652" s="1495" t="str">
        <f t="shared" si="21"/>
        <v>1818-Cunha</v>
      </c>
      <c r="AU652" s="1495" t="str">
        <f t="shared" si="22"/>
        <v>181804</v>
      </c>
    </row>
    <row r="653" spans="1:47">
      <c r="A653" s="977"/>
      <c r="B653" s="1013" t="s">
        <v>3662</v>
      </c>
      <c r="C653" s="976" t="s">
        <v>3663</v>
      </c>
      <c r="D653" s="412"/>
      <c r="E653" s="977"/>
      <c r="K653" s="977"/>
      <c r="L653" s="978"/>
      <c r="M653" s="978"/>
      <c r="N653" s="978"/>
      <c r="O653" s="977"/>
      <c r="P653" s="977"/>
      <c r="Q653" s="977"/>
      <c r="R653" s="977"/>
      <c r="S653" s="977"/>
      <c r="T653" s="977"/>
      <c r="U653" s="977"/>
      <c r="AQ653" s="1735" t="s">
        <v>7452</v>
      </c>
      <c r="AR653" s="1495" t="s">
        <v>7453</v>
      </c>
      <c r="AS653" s="1495" t="s">
        <v>5311</v>
      </c>
      <c r="AT653" s="1495" t="str">
        <f t="shared" si="21"/>
        <v>1806-Cunha Baixa</v>
      </c>
      <c r="AU653" s="1495" t="str">
        <f t="shared" si="22"/>
        <v>180605</v>
      </c>
    </row>
    <row r="654" spans="1:47">
      <c r="A654" s="977"/>
      <c r="B654" s="1013" t="s">
        <v>3664</v>
      </c>
      <c r="C654" s="976" t="s">
        <v>3663</v>
      </c>
      <c r="D654" s="412"/>
      <c r="E654" s="977"/>
      <c r="K654" s="977"/>
      <c r="L654" s="978"/>
      <c r="M654" s="978"/>
      <c r="N654" s="978"/>
      <c r="O654" s="977"/>
      <c r="P654" s="977"/>
      <c r="Q654" s="977"/>
      <c r="R654" s="977"/>
      <c r="S654" s="977"/>
      <c r="T654" s="977"/>
      <c r="U654" s="977"/>
      <c r="AQ654" s="1735" t="s">
        <v>7454</v>
      </c>
      <c r="AR654" s="1495" t="s">
        <v>7455</v>
      </c>
      <c r="AS654" s="1495" t="s">
        <v>2001</v>
      </c>
      <c r="AT654" s="1495" t="str">
        <f t="shared" si="21"/>
        <v>1201-Cunheira</v>
      </c>
      <c r="AU654" s="1495" t="str">
        <f t="shared" si="22"/>
        <v>120104</v>
      </c>
    </row>
    <row r="655" spans="1:47">
      <c r="A655" s="977"/>
      <c r="B655" s="1013" t="s">
        <v>3665</v>
      </c>
      <c r="C655" s="976" t="s">
        <v>3666</v>
      </c>
      <c r="D655" s="412"/>
      <c r="E655" s="977"/>
      <c r="K655" s="977"/>
      <c r="L655" s="978"/>
      <c r="M655" s="978"/>
      <c r="N655" s="978"/>
      <c r="O655" s="977"/>
      <c r="P655" s="977"/>
      <c r="Q655" s="977"/>
      <c r="R655" s="977"/>
      <c r="S655" s="977"/>
      <c r="T655" s="977"/>
      <c r="U655" s="977"/>
      <c r="AQ655" s="1735" t="s">
        <v>7456</v>
      </c>
      <c r="AR655" s="1495" t="s">
        <v>7457</v>
      </c>
      <c r="AS655" s="1495" t="s">
        <v>4115</v>
      </c>
      <c r="AT655" s="1495" t="str">
        <f t="shared" si="21"/>
        <v>1703-Curalha</v>
      </c>
      <c r="AU655" s="1495" t="str">
        <f t="shared" si="22"/>
        <v>170310</v>
      </c>
    </row>
    <row r="656" spans="1:47">
      <c r="A656" s="977"/>
      <c r="B656" s="1013" t="s">
        <v>3667</v>
      </c>
      <c r="C656" s="976" t="s">
        <v>3666</v>
      </c>
      <c r="D656" s="412"/>
      <c r="E656" s="977"/>
      <c r="K656" s="977"/>
      <c r="L656" s="978"/>
      <c r="M656" s="978"/>
      <c r="N656" s="978"/>
      <c r="O656" s="977"/>
      <c r="P656" s="977"/>
      <c r="Q656" s="977"/>
      <c r="R656" s="977"/>
      <c r="S656" s="977"/>
      <c r="T656" s="977"/>
      <c r="U656" s="977"/>
      <c r="AQ656" s="1735" t="s">
        <v>7458</v>
      </c>
      <c r="AR656" s="1495" t="s">
        <v>7459</v>
      </c>
      <c r="AS656" s="1495" t="s">
        <v>1305</v>
      </c>
      <c r="AT656" s="1495" t="str">
        <f t="shared" si="21"/>
        <v>3102-Curral das Freiras</v>
      </c>
      <c r="AU656" s="1495" t="str">
        <f t="shared" si="22"/>
        <v>310202</v>
      </c>
    </row>
    <row r="657" spans="1:47">
      <c r="A657" s="977"/>
      <c r="B657" s="1013" t="s">
        <v>3668</v>
      </c>
      <c r="C657" s="976" t="s">
        <v>1248</v>
      </c>
      <c r="D657" s="412"/>
      <c r="E657" s="977"/>
      <c r="K657" s="977"/>
      <c r="L657" s="978"/>
      <c r="M657" s="978"/>
      <c r="N657" s="978"/>
      <c r="O657" s="977"/>
      <c r="P657" s="977"/>
      <c r="Q657" s="977"/>
      <c r="R657" s="977"/>
      <c r="S657" s="977"/>
      <c r="T657" s="977"/>
      <c r="U657" s="977"/>
      <c r="AQ657" s="1735" t="s">
        <v>7460</v>
      </c>
      <c r="AR657" s="1495" t="s">
        <v>7461</v>
      </c>
      <c r="AS657" s="1735" t="s">
        <v>34</v>
      </c>
      <c r="AT657" s="1495" t="str">
        <f t="shared" si="21"/>
        <v>0914-Custóias</v>
      </c>
      <c r="AU657" s="1495" t="str">
        <f t="shared" si="22"/>
        <v>091405</v>
      </c>
    </row>
    <row r="658" spans="1:47">
      <c r="A658" s="977"/>
      <c r="B658" s="1013" t="s">
        <v>1249</v>
      </c>
      <c r="C658" s="976" t="s">
        <v>1250</v>
      </c>
      <c r="D658" s="412"/>
      <c r="E658" s="977"/>
      <c r="K658" s="977"/>
      <c r="L658" s="978"/>
      <c r="M658" s="978"/>
      <c r="N658" s="978"/>
      <c r="O658" s="977"/>
      <c r="P658" s="977"/>
      <c r="Q658" s="977"/>
      <c r="R658" s="977"/>
      <c r="S658" s="977"/>
      <c r="T658" s="977"/>
      <c r="U658" s="977"/>
      <c r="AQ658" s="1735" t="s">
        <v>7462</v>
      </c>
      <c r="AR658" s="1495" t="s">
        <v>7463</v>
      </c>
      <c r="AS658" s="1495" t="s">
        <v>1769</v>
      </c>
      <c r="AT658" s="1495" t="str">
        <f t="shared" si="21"/>
        <v>1821-Dardavaz</v>
      </c>
      <c r="AU658" s="1495" t="str">
        <f t="shared" si="22"/>
        <v>182106</v>
      </c>
    </row>
    <row r="659" spans="1:47">
      <c r="A659" s="977"/>
      <c r="B659" s="1013" t="s">
        <v>1251</v>
      </c>
      <c r="C659" s="976" t="s">
        <v>1252</v>
      </c>
      <c r="D659" s="412"/>
      <c r="E659" s="977"/>
      <c r="K659" s="977"/>
      <c r="L659" s="978"/>
      <c r="M659" s="978"/>
      <c r="N659" s="978"/>
      <c r="O659" s="977"/>
      <c r="P659" s="977"/>
      <c r="Q659" s="977"/>
      <c r="R659" s="977"/>
      <c r="S659" s="977"/>
      <c r="T659" s="977"/>
      <c r="U659" s="977"/>
      <c r="AQ659" s="1735" t="s">
        <v>7464</v>
      </c>
      <c r="AR659" s="1495" t="s">
        <v>7465</v>
      </c>
      <c r="AS659" s="1495" t="s">
        <v>2196</v>
      </c>
      <c r="AT659" s="1495" t="str">
        <f t="shared" si="21"/>
        <v>1609-Darque</v>
      </c>
      <c r="AU659" s="1495" t="str">
        <f t="shared" si="22"/>
        <v>160911</v>
      </c>
    </row>
    <row r="660" spans="1:47">
      <c r="A660" s="977"/>
      <c r="B660" s="1013" t="s">
        <v>1253</v>
      </c>
      <c r="C660" s="976" t="s">
        <v>1254</v>
      </c>
      <c r="D660" s="412"/>
      <c r="E660" s="977"/>
      <c r="K660" s="977"/>
      <c r="L660" s="978"/>
      <c r="M660" s="978"/>
      <c r="N660" s="978"/>
      <c r="O660" s="977"/>
      <c r="P660" s="977"/>
      <c r="Q660" s="977"/>
      <c r="R660" s="977"/>
      <c r="S660" s="977"/>
      <c r="T660" s="977"/>
      <c r="U660" s="977"/>
      <c r="AQ660" s="1735" t="s">
        <v>7466</v>
      </c>
      <c r="AR660" s="1495" t="s">
        <v>7467</v>
      </c>
      <c r="AS660" s="1735" t="s">
        <v>30</v>
      </c>
      <c r="AT660" s="1495" t="str">
        <f t="shared" si="21"/>
        <v>0312-Delães</v>
      </c>
      <c r="AU660" s="1495" t="str">
        <f t="shared" si="22"/>
        <v>031213</v>
      </c>
    </row>
    <row r="661" spans="1:47">
      <c r="A661" s="977"/>
      <c r="B661" s="1013" t="s">
        <v>1255</v>
      </c>
      <c r="C661" s="976" t="s">
        <v>1256</v>
      </c>
      <c r="D661" s="412"/>
      <c r="E661" s="977"/>
      <c r="K661" s="977"/>
      <c r="L661" s="978"/>
      <c r="M661" s="978"/>
      <c r="N661" s="978"/>
      <c r="O661" s="977"/>
      <c r="P661" s="977"/>
      <c r="Q661" s="977"/>
      <c r="R661" s="977"/>
      <c r="S661" s="977"/>
      <c r="T661" s="977"/>
      <c r="U661" s="977"/>
      <c r="AQ661" s="1735" t="s">
        <v>7468</v>
      </c>
      <c r="AR661" s="1495" t="s">
        <v>7469</v>
      </c>
      <c r="AS661" s="1495" t="s">
        <v>1308</v>
      </c>
      <c r="AT661" s="1495" t="str">
        <f t="shared" si="21"/>
        <v>1602-Dem</v>
      </c>
      <c r="AU661" s="1495" t="str">
        <f t="shared" si="22"/>
        <v>160209</v>
      </c>
    </row>
    <row r="662" spans="1:47">
      <c r="A662" s="977"/>
      <c r="B662" s="1013" t="s">
        <v>1257</v>
      </c>
      <c r="C662" s="976" t="s">
        <v>1258</v>
      </c>
      <c r="D662" s="412"/>
      <c r="E662" s="977"/>
      <c r="K662" s="977"/>
      <c r="L662" s="978"/>
      <c r="M662" s="978"/>
      <c r="N662" s="978"/>
      <c r="O662" s="977"/>
      <c r="P662" s="977"/>
      <c r="Q662" s="977"/>
      <c r="R662" s="977"/>
      <c r="S662" s="977"/>
      <c r="T662" s="977"/>
      <c r="U662" s="977"/>
      <c r="AQ662" s="1735" t="s">
        <v>7470</v>
      </c>
      <c r="AR662" s="1495" t="s">
        <v>7471</v>
      </c>
      <c r="AS662" s="1495" t="s">
        <v>1752</v>
      </c>
      <c r="AT662" s="1495" t="str">
        <f t="shared" si="21"/>
        <v>1819-Desejosa</v>
      </c>
      <c r="AU662" s="1495" t="str">
        <f t="shared" si="22"/>
        <v>181905</v>
      </c>
    </row>
    <row r="663" spans="1:47">
      <c r="A663" s="977"/>
      <c r="B663" s="1013" t="s">
        <v>1259</v>
      </c>
      <c r="C663" s="976" t="s">
        <v>1260</v>
      </c>
      <c r="D663" s="412"/>
      <c r="E663" s="977"/>
      <c r="K663" s="977"/>
      <c r="L663" s="978"/>
      <c r="M663" s="978"/>
      <c r="N663" s="978"/>
      <c r="O663" s="977"/>
      <c r="P663" s="977"/>
      <c r="Q663" s="977"/>
      <c r="R663" s="977"/>
      <c r="S663" s="977"/>
      <c r="T663" s="977"/>
      <c r="U663" s="977"/>
      <c r="AQ663" s="1735" t="s">
        <v>7472</v>
      </c>
      <c r="AR663" s="1495" t="s">
        <v>7473</v>
      </c>
      <c r="AS663" s="1735" t="s">
        <v>1805</v>
      </c>
      <c r="AT663" s="1495" t="str">
        <f t="shared" si="21"/>
        <v>0503-Dominguizo</v>
      </c>
      <c r="AU663" s="1495" t="str">
        <f t="shared" si="22"/>
        <v>050309</v>
      </c>
    </row>
    <row r="664" spans="1:47">
      <c r="A664" s="977"/>
      <c r="B664" s="1013" t="s">
        <v>1261</v>
      </c>
      <c r="C664" s="976" t="s">
        <v>1262</v>
      </c>
      <c r="D664" s="412"/>
      <c r="E664" s="977"/>
      <c r="K664" s="977"/>
      <c r="L664" s="978"/>
      <c r="M664" s="978"/>
      <c r="N664" s="978"/>
      <c r="O664" s="977"/>
      <c r="P664" s="977"/>
      <c r="Q664" s="977"/>
      <c r="R664" s="977"/>
      <c r="S664" s="977"/>
      <c r="T664" s="977"/>
      <c r="U664" s="977"/>
      <c r="AQ664" s="1735" t="s">
        <v>7474</v>
      </c>
      <c r="AR664" s="1495" t="s">
        <v>7475</v>
      </c>
      <c r="AS664" s="1735" t="s">
        <v>2633</v>
      </c>
      <c r="AT664" s="1495" t="str">
        <f t="shared" si="21"/>
        <v>0402-Donai</v>
      </c>
      <c r="AU664" s="1495" t="str">
        <f t="shared" si="22"/>
        <v>040212</v>
      </c>
    </row>
    <row r="665" spans="1:47">
      <c r="A665" s="977"/>
      <c r="B665" s="1013" t="s">
        <v>1263</v>
      </c>
      <c r="C665" s="976" t="s">
        <v>1264</v>
      </c>
      <c r="D665" s="412"/>
      <c r="E665" s="977"/>
      <c r="K665" s="977"/>
      <c r="L665" s="978"/>
      <c r="M665" s="978"/>
      <c r="N665" s="978"/>
      <c r="O665" s="977"/>
      <c r="P665" s="977"/>
      <c r="Q665" s="977"/>
      <c r="R665" s="977"/>
      <c r="S665" s="977"/>
      <c r="T665" s="977"/>
      <c r="U665" s="977"/>
      <c r="AQ665" s="1735" t="s">
        <v>7476</v>
      </c>
      <c r="AR665" s="1495" t="s">
        <v>7477</v>
      </c>
      <c r="AS665" s="1735" t="s">
        <v>3400</v>
      </c>
      <c r="AT665" s="1495" t="str">
        <f t="shared" si="21"/>
        <v>0301-Dornelas</v>
      </c>
      <c r="AU665" s="1495" t="str">
        <f t="shared" si="22"/>
        <v>030108</v>
      </c>
    </row>
    <row r="666" spans="1:47">
      <c r="A666" s="977"/>
      <c r="B666" s="1013" t="s">
        <v>1265</v>
      </c>
      <c r="C666" s="976" t="s">
        <v>1266</v>
      </c>
      <c r="D666" s="412"/>
      <c r="E666" s="977"/>
      <c r="K666" s="977"/>
      <c r="L666" s="978"/>
      <c r="M666" s="978"/>
      <c r="N666" s="978"/>
      <c r="O666" s="977"/>
      <c r="P666" s="977"/>
      <c r="Q666" s="977"/>
      <c r="R666" s="977"/>
      <c r="S666" s="977"/>
      <c r="T666" s="977"/>
      <c r="U666" s="977"/>
      <c r="AQ666" s="1735" t="s">
        <v>7478</v>
      </c>
      <c r="AR666" s="1495" t="s">
        <v>7477</v>
      </c>
      <c r="AS666" s="1735" t="s">
        <v>1929</v>
      </c>
      <c r="AT666" s="1495" t="str">
        <f t="shared" si="21"/>
        <v>0901-Dornelas</v>
      </c>
      <c r="AU666" s="1495" t="str">
        <f t="shared" si="22"/>
        <v>090105</v>
      </c>
    </row>
    <row r="667" spans="1:47">
      <c r="A667" s="977"/>
      <c r="B667" s="1013" t="s">
        <v>1267</v>
      </c>
      <c r="C667" s="976" t="s">
        <v>1266</v>
      </c>
      <c r="D667" s="412"/>
      <c r="E667" s="977"/>
      <c r="K667" s="977"/>
      <c r="L667" s="978"/>
      <c r="M667" s="978"/>
      <c r="N667" s="978"/>
      <c r="O667" s="977"/>
      <c r="P667" s="977"/>
      <c r="Q667" s="977"/>
      <c r="R667" s="977"/>
      <c r="S667" s="977"/>
      <c r="T667" s="977"/>
      <c r="U667" s="977"/>
      <c r="AQ667" s="1735" t="s">
        <v>7479</v>
      </c>
      <c r="AR667" s="1495" t="s">
        <v>7477</v>
      </c>
      <c r="AS667" s="1495" t="s">
        <v>2628</v>
      </c>
      <c r="AT667" s="1495" t="str">
        <f t="shared" si="21"/>
        <v>1702-Dornelas</v>
      </c>
      <c r="AU667" s="1495" t="str">
        <f t="shared" si="22"/>
        <v>170210</v>
      </c>
    </row>
    <row r="668" spans="1:47">
      <c r="A668" s="977"/>
      <c r="B668" s="1013" t="s">
        <v>1268</v>
      </c>
      <c r="C668" s="976" t="s">
        <v>1269</v>
      </c>
      <c r="D668" s="412"/>
      <c r="E668" s="977"/>
      <c r="K668" s="977"/>
      <c r="L668" s="978"/>
      <c r="M668" s="978"/>
      <c r="N668" s="978"/>
      <c r="O668" s="977"/>
      <c r="P668" s="977"/>
      <c r="Q668" s="977"/>
      <c r="R668" s="977"/>
      <c r="S668" s="977"/>
      <c r="T668" s="977"/>
      <c r="U668" s="977"/>
      <c r="AQ668" s="1735" t="s">
        <v>7480</v>
      </c>
      <c r="AR668" s="1495" t="s">
        <v>7481</v>
      </c>
      <c r="AS668" s="1735" t="s">
        <v>1397</v>
      </c>
      <c r="AT668" s="1495" t="str">
        <f t="shared" si="21"/>
        <v>0612-Dornelas do Zêzere</v>
      </c>
      <c r="AU668" s="1495" t="str">
        <f t="shared" si="22"/>
        <v>061202</v>
      </c>
    </row>
    <row r="669" spans="1:47">
      <c r="A669" s="977"/>
      <c r="B669" s="1013" t="s">
        <v>1270</v>
      </c>
      <c r="C669" s="976" t="s">
        <v>1269</v>
      </c>
      <c r="D669" s="412"/>
      <c r="E669" s="977"/>
      <c r="K669" s="977"/>
      <c r="L669" s="978"/>
      <c r="M669" s="978"/>
      <c r="N669" s="978"/>
      <c r="O669" s="977"/>
      <c r="P669" s="977"/>
      <c r="Q669" s="977"/>
      <c r="R669" s="977"/>
      <c r="S669" s="977"/>
      <c r="T669" s="977"/>
      <c r="U669" s="977"/>
      <c r="AQ669" s="1735" t="s">
        <v>7482</v>
      </c>
      <c r="AR669" s="1495" t="s">
        <v>7483</v>
      </c>
      <c r="AS669" s="1735" t="s">
        <v>61</v>
      </c>
      <c r="AT669" s="1495" t="str">
        <f t="shared" si="21"/>
        <v>0313-Dossãos</v>
      </c>
      <c r="AU669" s="1495" t="str">
        <f t="shared" si="22"/>
        <v>031313</v>
      </c>
    </row>
    <row r="670" spans="1:47">
      <c r="A670" s="977"/>
      <c r="B670" s="1013" t="s">
        <v>1271</v>
      </c>
      <c r="C670" s="976" t="s">
        <v>1272</v>
      </c>
      <c r="D670" s="412"/>
      <c r="E670" s="977"/>
      <c r="K670" s="977"/>
      <c r="L670" s="978"/>
      <c r="M670" s="978"/>
      <c r="N670" s="978"/>
      <c r="O670" s="977"/>
      <c r="P670" s="977"/>
      <c r="Q670" s="977"/>
      <c r="R670" s="977"/>
      <c r="S670" s="977"/>
      <c r="T670" s="977"/>
      <c r="U670" s="977"/>
      <c r="AQ670" s="1735" t="s">
        <v>7484</v>
      </c>
      <c r="AR670" s="1495" t="s">
        <v>7485</v>
      </c>
      <c r="AS670" s="1495" t="s">
        <v>5229</v>
      </c>
      <c r="AT670" s="1495" t="str">
        <f t="shared" si="21"/>
        <v>4301-Doze Ribeiras</v>
      </c>
      <c r="AU670" s="1495" t="str">
        <f t="shared" si="22"/>
        <v>430107</v>
      </c>
    </row>
    <row r="671" spans="1:47">
      <c r="A671" s="977"/>
      <c r="B671" s="1013" t="s">
        <v>1273</v>
      </c>
      <c r="C671" s="976" t="s">
        <v>1272</v>
      </c>
      <c r="D671" s="412"/>
      <c r="E671" s="977"/>
      <c r="K671" s="977"/>
      <c r="L671" s="978"/>
      <c r="M671" s="978"/>
      <c r="N671" s="978"/>
      <c r="O671" s="977"/>
      <c r="P671" s="977"/>
      <c r="Q671" s="977"/>
      <c r="R671" s="977"/>
      <c r="S671" s="977"/>
      <c r="T671" s="977"/>
      <c r="U671" s="977"/>
      <c r="AQ671" s="1735" t="s">
        <v>7486</v>
      </c>
      <c r="AR671" s="1495" t="s">
        <v>7487</v>
      </c>
      <c r="AS671" s="1735" t="s">
        <v>2834</v>
      </c>
      <c r="AT671" s="1495" t="str">
        <f t="shared" si="21"/>
        <v>0406-Duas Igrejas</v>
      </c>
      <c r="AU671" s="1495" t="str">
        <f t="shared" si="22"/>
        <v>040604</v>
      </c>
    </row>
    <row r="672" spans="1:47">
      <c r="A672" s="977"/>
      <c r="B672" s="1013" t="s">
        <v>1274</v>
      </c>
      <c r="C672" s="976" t="s">
        <v>1275</v>
      </c>
      <c r="D672" s="412"/>
      <c r="E672" s="977"/>
      <c r="K672" s="977"/>
      <c r="L672" s="978"/>
      <c r="M672" s="978"/>
      <c r="N672" s="978"/>
      <c r="O672" s="977"/>
      <c r="P672" s="977"/>
      <c r="Q672" s="977"/>
      <c r="R672" s="977"/>
      <c r="S672" s="977"/>
      <c r="T672" s="977"/>
      <c r="U672" s="977"/>
      <c r="AQ672" s="1735" t="s">
        <v>7488</v>
      </c>
      <c r="AR672" s="1495" t="s">
        <v>7487</v>
      </c>
      <c r="AS672" s="1495" t="s">
        <v>1071</v>
      </c>
      <c r="AT672" s="1495" t="str">
        <f t="shared" si="21"/>
        <v>1310-Duas Igrejas</v>
      </c>
      <c r="AU672" s="1495" t="str">
        <f t="shared" si="22"/>
        <v>131010</v>
      </c>
    </row>
    <row r="673" spans="1:47">
      <c r="A673" s="977"/>
      <c r="B673" s="1013" t="s">
        <v>1276</v>
      </c>
      <c r="C673" s="976" t="s">
        <v>1275</v>
      </c>
      <c r="D673" s="412"/>
      <c r="E673" s="977"/>
      <c r="K673" s="977"/>
      <c r="L673" s="978"/>
      <c r="M673" s="978"/>
      <c r="N673" s="978"/>
      <c r="O673" s="977"/>
      <c r="P673" s="977"/>
      <c r="Q673" s="977"/>
      <c r="R673" s="977"/>
      <c r="S673" s="977"/>
      <c r="T673" s="977"/>
      <c r="U673" s="977"/>
      <c r="AQ673" s="1735" t="s">
        <v>7489</v>
      </c>
      <c r="AR673" s="1495" t="s">
        <v>7487</v>
      </c>
      <c r="AS673" s="1495" t="s">
        <v>1414</v>
      </c>
      <c r="AT673" s="1495" t="str">
        <f t="shared" si="21"/>
        <v>1311-Duas Igrejas</v>
      </c>
      <c r="AU673" s="1495" t="str">
        <f t="shared" si="22"/>
        <v>131109</v>
      </c>
    </row>
    <row r="674" spans="1:47">
      <c r="A674" s="977"/>
      <c r="B674" s="1013" t="s">
        <v>1277</v>
      </c>
      <c r="C674" s="976" t="s">
        <v>1278</v>
      </c>
      <c r="D674" s="412"/>
      <c r="E674" s="977"/>
      <c r="K674" s="977"/>
      <c r="L674" s="978"/>
      <c r="M674" s="978"/>
      <c r="N674" s="978"/>
      <c r="O674" s="977"/>
      <c r="P674" s="977"/>
      <c r="Q674" s="977"/>
      <c r="R674" s="977"/>
      <c r="S674" s="977"/>
      <c r="T674" s="977"/>
      <c r="U674" s="977"/>
      <c r="AQ674" s="1735" t="s">
        <v>7490</v>
      </c>
      <c r="AR674" s="1495" t="s">
        <v>7491</v>
      </c>
      <c r="AS674" s="1735" t="s">
        <v>73</v>
      </c>
      <c r="AT674" s="1495" t="str">
        <f t="shared" si="21"/>
        <v>0412-Edral</v>
      </c>
      <c r="AU674" s="1495" t="str">
        <f t="shared" si="22"/>
        <v>041206</v>
      </c>
    </row>
    <row r="675" spans="1:47">
      <c r="A675" s="977"/>
      <c r="B675" s="1013" t="s">
        <v>1279</v>
      </c>
      <c r="C675" s="976" t="s">
        <v>1280</v>
      </c>
      <c r="D675" s="412"/>
      <c r="E675" s="977"/>
      <c r="K675" s="977"/>
      <c r="L675" s="978"/>
      <c r="M675" s="978"/>
      <c r="N675" s="978"/>
      <c r="O675" s="977"/>
      <c r="P675" s="977"/>
      <c r="Q675" s="977"/>
      <c r="R675" s="977"/>
      <c r="S675" s="977"/>
      <c r="T675" s="977"/>
      <c r="U675" s="977"/>
      <c r="AQ675" s="1735" t="s">
        <v>7492</v>
      </c>
      <c r="AR675" s="1495" t="s">
        <v>7493</v>
      </c>
      <c r="AS675" s="1735" t="s">
        <v>73</v>
      </c>
      <c r="AT675" s="1495" t="str">
        <f t="shared" si="21"/>
        <v>0412-Edrosa</v>
      </c>
      <c r="AU675" s="1495" t="str">
        <f t="shared" si="22"/>
        <v>041207</v>
      </c>
    </row>
    <row r="676" spans="1:47">
      <c r="A676" s="977"/>
      <c r="B676" s="1013" t="s">
        <v>1281</v>
      </c>
      <c r="C676" s="976" t="s">
        <v>1280</v>
      </c>
      <c r="D676" s="412"/>
      <c r="E676" s="977"/>
      <c r="K676" s="977"/>
      <c r="L676" s="978"/>
      <c r="M676" s="978"/>
      <c r="N676" s="978"/>
      <c r="O676" s="977"/>
      <c r="P676" s="977"/>
      <c r="Q676" s="977"/>
      <c r="R676" s="977"/>
      <c r="S676" s="977"/>
      <c r="T676" s="977"/>
      <c r="U676" s="977"/>
      <c r="AQ676" s="1735" t="s">
        <v>7494</v>
      </c>
      <c r="AR676" s="1495" t="s">
        <v>7495</v>
      </c>
      <c r="AS676" s="1735" t="s">
        <v>4125</v>
      </c>
      <c r="AT676" s="1495" t="str">
        <f t="shared" si="21"/>
        <v>0604-Ega</v>
      </c>
      <c r="AU676" s="1495" t="str">
        <f t="shared" si="22"/>
        <v>060406</v>
      </c>
    </row>
    <row r="677" spans="1:47">
      <c r="A677" s="977"/>
      <c r="B677" s="1013" t="s">
        <v>1282</v>
      </c>
      <c r="C677" s="976" t="s">
        <v>1283</v>
      </c>
      <c r="D677" s="412"/>
      <c r="E677" s="977"/>
      <c r="K677" s="977"/>
      <c r="L677" s="978"/>
      <c r="M677" s="978"/>
      <c r="N677" s="978"/>
      <c r="O677" s="977"/>
      <c r="P677" s="977"/>
      <c r="Q677" s="977"/>
      <c r="R677" s="977"/>
      <c r="S677" s="977"/>
      <c r="T677" s="977"/>
      <c r="U677" s="977"/>
      <c r="AQ677" s="1735" t="s">
        <v>7496</v>
      </c>
      <c r="AR677" s="1495" t="s">
        <v>7497</v>
      </c>
      <c r="AS677" s="1735" t="s">
        <v>2203</v>
      </c>
      <c r="AT677" s="1495" t="str">
        <f t="shared" si="21"/>
        <v>0311-Eira Vedra</v>
      </c>
      <c r="AU677" s="1495" t="str">
        <f t="shared" si="22"/>
        <v>031107</v>
      </c>
    </row>
    <row r="678" spans="1:47">
      <c r="A678" s="977"/>
      <c r="B678" s="1013" t="s">
        <v>1284</v>
      </c>
      <c r="C678" s="976" t="s">
        <v>1285</v>
      </c>
      <c r="D678" s="412"/>
      <c r="E678" s="977"/>
      <c r="K678" s="977"/>
      <c r="L678" s="978"/>
      <c r="M678" s="978"/>
      <c r="N678" s="978"/>
      <c r="O678" s="977"/>
      <c r="P678" s="977"/>
      <c r="Q678" s="977"/>
      <c r="R678" s="977"/>
      <c r="S678" s="977"/>
      <c r="T678" s="977"/>
      <c r="U678" s="977"/>
      <c r="AQ678" s="1735" t="s">
        <v>7498</v>
      </c>
      <c r="AR678" s="1495" t="s">
        <v>7499</v>
      </c>
      <c r="AS678" s="1735" t="s">
        <v>1929</v>
      </c>
      <c r="AT678" s="1495" t="str">
        <f t="shared" si="21"/>
        <v>0901-Eirado</v>
      </c>
      <c r="AU678" s="1495" t="str">
        <f t="shared" si="22"/>
        <v>090106</v>
      </c>
    </row>
    <row r="679" spans="1:47">
      <c r="A679" s="977"/>
      <c r="B679" s="1013" t="s">
        <v>1286</v>
      </c>
      <c r="C679" s="976" t="s">
        <v>1287</v>
      </c>
      <c r="D679" s="412"/>
      <c r="E679" s="977"/>
      <c r="K679" s="977"/>
      <c r="L679" s="978"/>
      <c r="M679" s="978"/>
      <c r="N679" s="978"/>
      <c r="O679" s="977"/>
      <c r="P679" s="977"/>
      <c r="Q679" s="977"/>
      <c r="R679" s="977"/>
      <c r="S679" s="977"/>
      <c r="T679" s="977"/>
      <c r="U679" s="977"/>
      <c r="AQ679" s="1735" t="s">
        <v>7500</v>
      </c>
      <c r="AR679" s="1495" t="s">
        <v>7501</v>
      </c>
      <c r="AS679" s="1495" t="s">
        <v>1389</v>
      </c>
      <c r="AT679" s="1495" t="str">
        <f t="shared" si="21"/>
        <v>1309-Eiriz</v>
      </c>
      <c r="AU679" s="1495" t="str">
        <f t="shared" si="22"/>
        <v>130904</v>
      </c>
    </row>
    <row r="680" spans="1:47">
      <c r="A680" s="977"/>
      <c r="B680" s="1013" t="s">
        <v>1288</v>
      </c>
      <c r="C680" s="976" t="s">
        <v>1289</v>
      </c>
      <c r="D680" s="412"/>
      <c r="E680" s="977"/>
      <c r="K680" s="977"/>
      <c r="L680" s="978"/>
      <c r="M680" s="978"/>
      <c r="N680" s="978"/>
      <c r="O680" s="977"/>
      <c r="P680" s="977"/>
      <c r="Q680" s="977"/>
      <c r="R680" s="977"/>
      <c r="S680" s="977"/>
      <c r="T680" s="977"/>
      <c r="U680" s="977"/>
      <c r="AQ680" s="1735" t="s">
        <v>7502</v>
      </c>
      <c r="AR680" s="1495" t="s">
        <v>7503</v>
      </c>
      <c r="AS680" s="1735" t="s">
        <v>271</v>
      </c>
      <c r="AT680" s="1495" t="str">
        <f t="shared" si="21"/>
        <v>0105-Eixo e Eirol</v>
      </c>
      <c r="AU680" s="1495" t="str">
        <f t="shared" si="22"/>
        <v>010515</v>
      </c>
    </row>
    <row r="681" spans="1:47">
      <c r="A681" s="977"/>
      <c r="B681" s="1013" t="s">
        <v>1290</v>
      </c>
      <c r="C681" s="976" t="s">
        <v>1289</v>
      </c>
      <c r="D681" s="412"/>
      <c r="E681" s="977"/>
      <c r="K681" s="977"/>
      <c r="L681" s="978"/>
      <c r="M681" s="978"/>
      <c r="N681" s="978"/>
      <c r="O681" s="977"/>
      <c r="P681" s="977"/>
      <c r="Q681" s="977"/>
      <c r="R681" s="977"/>
      <c r="S681" s="977"/>
      <c r="T681" s="977"/>
      <c r="U681" s="977"/>
      <c r="AQ681" s="1735" t="s">
        <v>7504</v>
      </c>
      <c r="AR681" s="1495" t="s">
        <v>7505</v>
      </c>
      <c r="AS681" s="1495" t="s">
        <v>1414</v>
      </c>
      <c r="AT681" s="1495" t="str">
        <f t="shared" si="21"/>
        <v>1311-Eja</v>
      </c>
      <c r="AU681" s="1495" t="str">
        <f t="shared" si="22"/>
        <v>131110</v>
      </c>
    </row>
    <row r="682" spans="1:47">
      <c r="A682" s="977"/>
      <c r="B682" s="1013" t="s">
        <v>1291</v>
      </c>
      <c r="C682" s="976" t="s">
        <v>1292</v>
      </c>
      <c r="D682" s="412"/>
      <c r="E682" s="977"/>
      <c r="K682" s="977"/>
      <c r="L682" s="978"/>
      <c r="M682" s="978"/>
      <c r="N682" s="978"/>
      <c r="O682" s="977"/>
      <c r="P682" s="977"/>
      <c r="Q682" s="977"/>
      <c r="R682" s="977"/>
      <c r="S682" s="977"/>
      <c r="T682" s="977"/>
      <c r="U682" s="977"/>
      <c r="AQ682" s="1735" t="s">
        <v>7506</v>
      </c>
      <c r="AR682" s="1495" t="s">
        <v>7507</v>
      </c>
      <c r="AS682" s="1495" t="s">
        <v>5304</v>
      </c>
      <c r="AT682" s="1495" t="str">
        <f t="shared" si="21"/>
        <v>1109-Encarnação</v>
      </c>
      <c r="AU682" s="1495" t="str">
        <f t="shared" si="22"/>
        <v>110904</v>
      </c>
    </row>
    <row r="683" spans="1:47">
      <c r="A683" s="977"/>
      <c r="B683" s="1013" t="s">
        <v>1293</v>
      </c>
      <c r="C683" s="976" t="s">
        <v>1294</v>
      </c>
      <c r="D683" s="412"/>
      <c r="E683" s="977"/>
      <c r="K683" s="977"/>
      <c r="L683" s="978"/>
      <c r="M683" s="978"/>
      <c r="N683" s="978"/>
      <c r="O683" s="977"/>
      <c r="P683" s="977"/>
      <c r="Q683" s="977"/>
      <c r="R683" s="977"/>
      <c r="S683" s="977"/>
      <c r="T683" s="977"/>
      <c r="U683" s="977"/>
      <c r="AQ683" s="1735" t="s">
        <v>7508</v>
      </c>
      <c r="AR683" s="1495" t="s">
        <v>7509</v>
      </c>
      <c r="AS683" s="1495" t="s">
        <v>2017</v>
      </c>
      <c r="AT683" s="1495" t="str">
        <f t="shared" si="21"/>
        <v>1115-Encosta do Sol</v>
      </c>
      <c r="AU683" s="1495" t="str">
        <f t="shared" si="22"/>
        <v>111514</v>
      </c>
    </row>
    <row r="684" spans="1:47">
      <c r="A684" s="977"/>
      <c r="B684" s="1013" t="s">
        <v>1295</v>
      </c>
      <c r="C684" s="976" t="s">
        <v>5181</v>
      </c>
      <c r="D684" s="412"/>
      <c r="E684" s="977"/>
      <c r="K684" s="977"/>
      <c r="L684" s="978"/>
      <c r="M684" s="978"/>
      <c r="N684" s="978"/>
      <c r="O684" s="977"/>
      <c r="P684" s="977"/>
      <c r="Q684" s="977"/>
      <c r="R684" s="977"/>
      <c r="S684" s="977"/>
      <c r="T684" s="977"/>
      <c r="U684" s="977"/>
      <c r="AQ684" s="1735" t="s">
        <v>7510</v>
      </c>
      <c r="AR684" s="1495" t="s">
        <v>7511</v>
      </c>
      <c r="AS684" s="1735" t="s">
        <v>4101</v>
      </c>
      <c r="AT684" s="1495" t="str">
        <f t="shared" si="21"/>
        <v>0206-Entradas</v>
      </c>
      <c r="AU684" s="1495" t="str">
        <f t="shared" si="22"/>
        <v>020603</v>
      </c>
    </row>
    <row r="685" spans="1:47">
      <c r="A685" s="977"/>
      <c r="B685" s="1013" t="s">
        <v>5182</v>
      </c>
      <c r="C685" s="976" t="s">
        <v>5183</v>
      </c>
      <c r="D685" s="412"/>
      <c r="E685" s="977"/>
      <c r="K685" s="977"/>
      <c r="L685" s="978"/>
      <c r="M685" s="978"/>
      <c r="N685" s="978"/>
      <c r="O685" s="977"/>
      <c r="P685" s="977"/>
      <c r="Q685" s="977"/>
      <c r="R685" s="977"/>
      <c r="S685" s="977"/>
      <c r="T685" s="977"/>
      <c r="U685" s="977"/>
      <c r="AQ685" s="1735" t="s">
        <v>7512</v>
      </c>
      <c r="AR685" s="1495" t="s">
        <v>7513</v>
      </c>
      <c r="AS685" s="1495" t="s">
        <v>5289</v>
      </c>
      <c r="AT685" s="1495" t="str">
        <f t="shared" si="21"/>
        <v>1413-Envendos</v>
      </c>
      <c r="AU685" s="1495" t="str">
        <f t="shared" si="22"/>
        <v>141305</v>
      </c>
    </row>
    <row r="686" spans="1:47">
      <c r="A686" s="977"/>
      <c r="B686" s="1013" t="s">
        <v>5184</v>
      </c>
      <c r="C686" s="976" t="s">
        <v>5185</v>
      </c>
      <c r="D686" s="412"/>
      <c r="E686" s="977"/>
      <c r="K686" s="977"/>
      <c r="L686" s="978"/>
      <c r="M686" s="978"/>
      <c r="N686" s="978"/>
      <c r="O686" s="977"/>
      <c r="P686" s="977"/>
      <c r="Q686" s="977"/>
      <c r="R686" s="977"/>
      <c r="S686" s="977"/>
      <c r="T686" s="977"/>
      <c r="U686" s="977"/>
      <c r="AQ686" s="1735" t="s">
        <v>7514</v>
      </c>
      <c r="AR686" s="1495" t="s">
        <v>7515</v>
      </c>
      <c r="AS686" s="1735" t="s">
        <v>1024</v>
      </c>
      <c r="AT686" s="1495" t="str">
        <f t="shared" si="21"/>
        <v>0504-Enxames</v>
      </c>
      <c r="AU686" s="1495" t="str">
        <f t="shared" si="22"/>
        <v>050431</v>
      </c>
    </row>
    <row r="687" spans="1:47">
      <c r="A687" s="977"/>
      <c r="B687" s="1013" t="s">
        <v>5186</v>
      </c>
      <c r="C687" s="976" t="s">
        <v>5187</v>
      </c>
      <c r="D687" s="412"/>
      <c r="E687" s="977"/>
      <c r="K687" s="977"/>
      <c r="L687" s="978"/>
      <c r="M687" s="978"/>
      <c r="N687" s="978"/>
      <c r="O687" s="977"/>
      <c r="P687" s="977"/>
      <c r="Q687" s="977"/>
      <c r="R687" s="977"/>
      <c r="S687" s="977"/>
      <c r="T687" s="977"/>
      <c r="U687" s="977"/>
      <c r="AQ687" s="1735" t="s">
        <v>7516</v>
      </c>
      <c r="AR687" s="1495" t="s">
        <v>7517</v>
      </c>
      <c r="AS687" s="1735" t="s">
        <v>1805</v>
      </c>
      <c r="AT687" s="1495" t="str">
        <f t="shared" si="21"/>
        <v>0503-Erada</v>
      </c>
      <c r="AU687" s="1495" t="str">
        <f t="shared" si="22"/>
        <v>050310</v>
      </c>
    </row>
    <row r="688" spans="1:47">
      <c r="A688" s="977"/>
      <c r="B688" s="1013" t="s">
        <v>5188</v>
      </c>
      <c r="C688" s="976" t="s">
        <v>5187</v>
      </c>
      <c r="D688" s="412"/>
      <c r="E688" s="977"/>
      <c r="K688" s="977"/>
      <c r="L688" s="978"/>
      <c r="M688" s="978"/>
      <c r="N688" s="978"/>
      <c r="O688" s="977"/>
      <c r="P688" s="977"/>
      <c r="Q688" s="977"/>
      <c r="R688" s="977"/>
      <c r="S688" s="977"/>
      <c r="T688" s="977"/>
      <c r="U688" s="977"/>
      <c r="AQ688" s="1735" t="s">
        <v>7518</v>
      </c>
      <c r="AR688" s="1495" t="s">
        <v>7519</v>
      </c>
      <c r="AS688" s="1735" t="s">
        <v>4220</v>
      </c>
      <c r="AT688" s="1495" t="str">
        <f t="shared" si="21"/>
        <v>0610-Ereira</v>
      </c>
      <c r="AU688" s="1495" t="str">
        <f t="shared" si="22"/>
        <v>061014</v>
      </c>
    </row>
    <row r="689" spans="1:47">
      <c r="A689" s="977"/>
      <c r="B689" s="1013" t="s">
        <v>5189</v>
      </c>
      <c r="C689" s="976" t="s">
        <v>4128</v>
      </c>
      <c r="D689" s="412"/>
      <c r="E689" s="977"/>
      <c r="K689" s="977"/>
      <c r="L689" s="978"/>
      <c r="M689" s="978"/>
      <c r="N689" s="978"/>
      <c r="O689" s="977"/>
      <c r="P689" s="977"/>
      <c r="Q689" s="977"/>
      <c r="R689" s="977"/>
      <c r="S689" s="977"/>
      <c r="T689" s="977"/>
      <c r="U689" s="977"/>
      <c r="AQ689" s="1735" t="s">
        <v>7520</v>
      </c>
      <c r="AR689" s="1495" t="s">
        <v>7521</v>
      </c>
      <c r="AS689" s="1495" t="s">
        <v>5304</v>
      </c>
      <c r="AT689" s="1495" t="str">
        <f t="shared" si="21"/>
        <v>1109-Ericeira</v>
      </c>
      <c r="AU689" s="1495" t="str">
        <f t="shared" si="22"/>
        <v>110906</v>
      </c>
    </row>
    <row r="690" spans="1:47">
      <c r="A690" s="977"/>
      <c r="B690" s="1013" t="s">
        <v>4129</v>
      </c>
      <c r="C690" s="976" t="s">
        <v>4128</v>
      </c>
      <c r="D690" s="412"/>
      <c r="E690" s="977"/>
      <c r="K690" s="977"/>
      <c r="L690" s="978"/>
      <c r="M690" s="978"/>
      <c r="N690" s="978"/>
      <c r="O690" s="977"/>
      <c r="P690" s="977"/>
      <c r="Q690" s="977"/>
      <c r="R690" s="977"/>
      <c r="S690" s="977"/>
      <c r="T690" s="977"/>
      <c r="U690" s="977"/>
      <c r="AQ690" s="1735" t="s">
        <v>7522</v>
      </c>
      <c r="AR690" s="1495" t="s">
        <v>7523</v>
      </c>
      <c r="AS690" s="1495" t="s">
        <v>2180</v>
      </c>
      <c r="AT690" s="1495" t="str">
        <f t="shared" si="21"/>
        <v>1315-Ermesinde</v>
      </c>
      <c r="AU690" s="1495" t="str">
        <f t="shared" si="22"/>
        <v>131503</v>
      </c>
    </row>
    <row r="691" spans="1:47">
      <c r="A691" s="977"/>
      <c r="B691" s="1013" t="s">
        <v>4130</v>
      </c>
      <c r="C691" s="976" t="s">
        <v>4131</v>
      </c>
      <c r="D691" s="412"/>
      <c r="E691" s="977"/>
      <c r="K691" s="977"/>
      <c r="L691" s="978"/>
      <c r="M691" s="978"/>
      <c r="N691" s="978"/>
      <c r="O691" s="977"/>
      <c r="P691" s="977"/>
      <c r="Q691" s="977"/>
      <c r="R691" s="977"/>
      <c r="S691" s="977"/>
      <c r="T691" s="977"/>
      <c r="U691" s="977"/>
      <c r="AQ691" s="1735" t="s">
        <v>7524</v>
      </c>
      <c r="AR691" s="1495" t="s">
        <v>7525</v>
      </c>
      <c r="AS691" s="1495" t="s">
        <v>3057</v>
      </c>
      <c r="AT691" s="1495" t="str">
        <f t="shared" si="21"/>
        <v>1509-Ermidas-Sado</v>
      </c>
      <c r="AU691" s="1495" t="str">
        <f t="shared" si="22"/>
        <v>150904</v>
      </c>
    </row>
    <row r="692" spans="1:47">
      <c r="A692" s="977"/>
      <c r="B692" s="1013" t="s">
        <v>4132</v>
      </c>
      <c r="C692" s="976" t="s">
        <v>4131</v>
      </c>
      <c r="D692" s="412"/>
      <c r="E692" s="977"/>
      <c r="K692" s="977"/>
      <c r="L692" s="978"/>
      <c r="M692" s="978"/>
      <c r="N692" s="978"/>
      <c r="O692" s="977"/>
      <c r="P692" s="977"/>
      <c r="Q692" s="977"/>
      <c r="R692" s="977"/>
      <c r="S692" s="977"/>
      <c r="T692" s="977"/>
      <c r="U692" s="977"/>
      <c r="AQ692" s="1735" t="s">
        <v>7526</v>
      </c>
      <c r="AR692" s="1495" t="s">
        <v>7527</v>
      </c>
      <c r="AS692" s="1495" t="s">
        <v>273</v>
      </c>
      <c r="AT692" s="1495" t="str">
        <f t="shared" si="21"/>
        <v>1203-Ervedal</v>
      </c>
      <c r="AU692" s="1495" t="str">
        <f t="shared" si="22"/>
        <v>120305</v>
      </c>
    </row>
    <row r="693" spans="1:47">
      <c r="A693" s="977"/>
      <c r="B693" s="1013" t="s">
        <v>4133</v>
      </c>
      <c r="C693" s="976" t="s">
        <v>4134</v>
      </c>
      <c r="D693" s="412"/>
      <c r="E693" s="977"/>
      <c r="K693" s="977"/>
      <c r="L693" s="978"/>
      <c r="M693" s="978"/>
      <c r="N693" s="978"/>
      <c r="O693" s="977"/>
      <c r="P693" s="977"/>
      <c r="Q693" s="977"/>
      <c r="R693" s="977"/>
      <c r="S693" s="977"/>
      <c r="T693" s="977"/>
      <c r="U693" s="977"/>
      <c r="AQ693" s="1735" t="s">
        <v>7528</v>
      </c>
      <c r="AR693" s="1495" t="s">
        <v>7529</v>
      </c>
      <c r="AS693" s="1495" t="s">
        <v>4115</v>
      </c>
      <c r="AT693" s="1495" t="str">
        <f t="shared" si="21"/>
        <v>1703-Ervededo</v>
      </c>
      <c r="AU693" s="1495" t="str">
        <f t="shared" si="22"/>
        <v>170312</v>
      </c>
    </row>
    <row r="694" spans="1:47">
      <c r="A694" s="977"/>
      <c r="B694" s="1013" t="s">
        <v>4135</v>
      </c>
      <c r="C694" s="976" t="s">
        <v>4136</v>
      </c>
      <c r="D694" s="412"/>
      <c r="E694" s="977"/>
      <c r="K694" s="977"/>
      <c r="L694" s="978"/>
      <c r="M694" s="978"/>
      <c r="N694" s="978"/>
      <c r="O694" s="977"/>
      <c r="P694" s="977"/>
      <c r="Q694" s="977"/>
      <c r="R694" s="977"/>
      <c r="S694" s="977"/>
      <c r="T694" s="977"/>
      <c r="U694" s="977"/>
      <c r="AQ694" s="1735" t="s">
        <v>7530</v>
      </c>
      <c r="AR694" s="1495" t="s">
        <v>7531</v>
      </c>
      <c r="AS694" s="1735" t="s">
        <v>73</v>
      </c>
      <c r="AT694" s="1495" t="str">
        <f t="shared" si="21"/>
        <v>0412-Ervedosa</v>
      </c>
      <c r="AU694" s="1495" t="str">
        <f t="shared" si="22"/>
        <v>041208</v>
      </c>
    </row>
    <row r="695" spans="1:47">
      <c r="A695" s="977"/>
      <c r="B695" s="1013" t="s">
        <v>4137</v>
      </c>
      <c r="C695" s="976" t="s">
        <v>4138</v>
      </c>
      <c r="D695" s="412"/>
      <c r="E695" s="977"/>
      <c r="K695" s="977"/>
      <c r="L695" s="978"/>
      <c r="M695" s="978"/>
      <c r="N695" s="978"/>
      <c r="O695" s="977"/>
      <c r="P695" s="977"/>
      <c r="Q695" s="977"/>
      <c r="R695" s="977"/>
      <c r="S695" s="977"/>
      <c r="T695" s="977"/>
      <c r="U695" s="977"/>
      <c r="AQ695" s="1735" t="s">
        <v>7532</v>
      </c>
      <c r="AR695" s="1495" t="s">
        <v>7531</v>
      </c>
      <c r="AS695" s="1735" t="s">
        <v>1440</v>
      </c>
      <c r="AT695" s="1495" t="str">
        <f t="shared" si="21"/>
        <v>0910-Ervedosa</v>
      </c>
      <c r="AU695" s="1495" t="str">
        <f t="shared" si="22"/>
        <v>091009</v>
      </c>
    </row>
    <row r="696" spans="1:47">
      <c r="A696" s="977"/>
      <c r="B696" s="1013" t="s">
        <v>4139</v>
      </c>
      <c r="C696" s="976" t="s">
        <v>4140</v>
      </c>
      <c r="D696" s="412"/>
      <c r="E696" s="977"/>
      <c r="K696" s="977"/>
      <c r="L696" s="978"/>
      <c r="M696" s="978"/>
      <c r="N696" s="978"/>
      <c r="O696" s="977"/>
      <c r="P696" s="977"/>
      <c r="Q696" s="977"/>
      <c r="R696" s="977"/>
      <c r="S696" s="977"/>
      <c r="T696" s="977"/>
      <c r="U696" s="977"/>
      <c r="AQ696" s="1735" t="s">
        <v>7533</v>
      </c>
      <c r="AR696" s="1495" t="s">
        <v>7534</v>
      </c>
      <c r="AS696" s="1495" t="s">
        <v>3072</v>
      </c>
      <c r="AT696" s="1495" t="str">
        <f t="shared" si="21"/>
        <v>1815-Ervedosa do Douro</v>
      </c>
      <c r="AU696" s="1495" t="str">
        <f t="shared" si="22"/>
        <v>181502</v>
      </c>
    </row>
    <row r="697" spans="1:47">
      <c r="A697" s="977"/>
      <c r="B697" s="1013" t="s">
        <v>4141</v>
      </c>
      <c r="C697" s="976" t="s">
        <v>4140</v>
      </c>
      <c r="D697" s="412"/>
      <c r="E697" s="977"/>
      <c r="K697" s="977"/>
      <c r="L697" s="978"/>
      <c r="M697" s="978"/>
      <c r="N697" s="978"/>
      <c r="O697" s="977"/>
      <c r="P697" s="977"/>
      <c r="Q697" s="977"/>
      <c r="R697" s="977"/>
      <c r="S697" s="977"/>
      <c r="T697" s="977"/>
      <c r="U697" s="977"/>
      <c r="AQ697" s="1735" t="s">
        <v>7535</v>
      </c>
      <c r="AR697" s="1495" t="s">
        <v>7536</v>
      </c>
      <c r="AS697" s="1735" t="s">
        <v>3326</v>
      </c>
      <c r="AT697" s="1495" t="str">
        <f t="shared" si="21"/>
        <v>0201-Ervidel</v>
      </c>
      <c r="AU697" s="1495" t="str">
        <f t="shared" si="22"/>
        <v>020102</v>
      </c>
    </row>
    <row r="698" spans="1:47">
      <c r="A698" s="977"/>
      <c r="B698" s="1013" t="s">
        <v>4142</v>
      </c>
      <c r="C698" s="976" t="s">
        <v>2222</v>
      </c>
      <c r="D698" s="412"/>
      <c r="E698" s="977"/>
      <c r="K698" s="977"/>
      <c r="L698" s="978"/>
      <c r="M698" s="978"/>
      <c r="N698" s="978"/>
      <c r="O698" s="977"/>
      <c r="P698" s="977"/>
      <c r="Q698" s="977"/>
      <c r="R698" s="977"/>
      <c r="S698" s="977"/>
      <c r="T698" s="977"/>
      <c r="U698" s="977"/>
      <c r="AQ698" s="1735" t="s">
        <v>7537</v>
      </c>
      <c r="AR698" s="1495" t="s">
        <v>7538</v>
      </c>
      <c r="AS698" s="1495" t="s">
        <v>1756</v>
      </c>
      <c r="AT698" s="1495" t="str">
        <f t="shared" si="21"/>
        <v>1712-Ervões</v>
      </c>
      <c r="AU698" s="1495" t="str">
        <f t="shared" si="22"/>
        <v>171209</v>
      </c>
    </row>
    <row r="699" spans="1:47">
      <c r="A699" s="977"/>
      <c r="B699" s="1013" t="s">
        <v>2223</v>
      </c>
      <c r="C699" s="976" t="s">
        <v>2222</v>
      </c>
      <c r="D699" s="412"/>
      <c r="E699" s="977"/>
      <c r="K699" s="977"/>
      <c r="L699" s="978"/>
      <c r="M699" s="978"/>
      <c r="N699" s="978"/>
      <c r="O699" s="977"/>
      <c r="P699" s="977"/>
      <c r="Q699" s="977"/>
      <c r="R699" s="977"/>
      <c r="S699" s="977"/>
      <c r="T699" s="977"/>
      <c r="U699" s="977"/>
      <c r="AQ699" s="1735" t="s">
        <v>7539</v>
      </c>
      <c r="AR699" s="1495" t="s">
        <v>7540</v>
      </c>
      <c r="AS699" s="1735" t="s">
        <v>535</v>
      </c>
      <c r="AT699" s="1495" t="str">
        <f t="shared" si="21"/>
        <v>0904-Escalhão</v>
      </c>
      <c r="AU699" s="1495" t="str">
        <f t="shared" si="22"/>
        <v>090406</v>
      </c>
    </row>
    <row r="700" spans="1:47">
      <c r="A700" s="977"/>
      <c r="B700" s="1013" t="s">
        <v>2224</v>
      </c>
      <c r="C700" s="976" t="s">
        <v>2225</v>
      </c>
      <c r="D700" s="412"/>
      <c r="E700" s="977"/>
      <c r="K700" s="977"/>
      <c r="L700" s="978"/>
      <c r="M700" s="978"/>
      <c r="N700" s="978"/>
      <c r="O700" s="977"/>
      <c r="P700" s="977"/>
      <c r="Q700" s="977"/>
      <c r="R700" s="977"/>
      <c r="S700" s="977"/>
      <c r="T700" s="977"/>
      <c r="U700" s="977"/>
      <c r="AQ700" s="1735" t="s">
        <v>7541</v>
      </c>
      <c r="AR700" s="1495" t="s">
        <v>7542</v>
      </c>
      <c r="AS700" s="1735" t="s">
        <v>3042</v>
      </c>
      <c r="AT700" s="1495" t="str">
        <f t="shared" si="21"/>
        <v>0109-Escapães</v>
      </c>
      <c r="AU700" s="1495" t="str">
        <f t="shared" si="22"/>
        <v>010904</v>
      </c>
    </row>
    <row r="701" spans="1:47">
      <c r="A701" s="977"/>
      <c r="B701" s="1013" t="s">
        <v>2226</v>
      </c>
      <c r="C701" s="976" t="s">
        <v>2225</v>
      </c>
      <c r="D701" s="412"/>
      <c r="E701" s="977"/>
      <c r="K701" s="977"/>
      <c r="L701" s="978"/>
      <c r="M701" s="978"/>
      <c r="N701" s="978"/>
      <c r="O701" s="977"/>
      <c r="P701" s="977"/>
      <c r="Q701" s="977"/>
      <c r="R701" s="977"/>
      <c r="S701" s="977"/>
      <c r="T701" s="977"/>
      <c r="U701" s="977"/>
      <c r="AQ701" s="1735" t="s">
        <v>7543</v>
      </c>
      <c r="AR701" s="1495" t="s">
        <v>7544</v>
      </c>
      <c r="AS701" s="1735" t="s">
        <v>2543</v>
      </c>
      <c r="AT701" s="1495" t="str">
        <f t="shared" si="21"/>
        <v>0104-Escariz</v>
      </c>
      <c r="AU701" s="1495" t="str">
        <f t="shared" si="22"/>
        <v>010409</v>
      </c>
    </row>
    <row r="702" spans="1:47">
      <c r="A702" s="977"/>
      <c r="B702" s="1013" t="s">
        <v>2227</v>
      </c>
      <c r="C702" s="976" t="s">
        <v>2228</v>
      </c>
      <c r="D702" s="412"/>
      <c r="E702" s="977"/>
      <c r="K702" s="977"/>
      <c r="L702" s="978"/>
      <c r="M702" s="978"/>
      <c r="N702" s="978"/>
      <c r="O702" s="977"/>
      <c r="P702" s="977"/>
      <c r="Q702" s="977"/>
      <c r="R702" s="977"/>
      <c r="S702" s="977"/>
      <c r="T702" s="977"/>
      <c r="U702" s="977"/>
      <c r="AQ702" s="1735" t="s">
        <v>7545</v>
      </c>
      <c r="AR702" s="1495" t="s">
        <v>7546</v>
      </c>
      <c r="AS702" s="1735" t="s">
        <v>271</v>
      </c>
      <c r="AT702" s="1495" t="str">
        <f t="shared" si="21"/>
        <v>0105-Esgueira</v>
      </c>
      <c r="AU702" s="1495" t="str">
        <f t="shared" si="22"/>
        <v>010505</v>
      </c>
    </row>
    <row r="703" spans="1:47">
      <c r="A703" s="977"/>
      <c r="B703" s="1013" t="s">
        <v>2229</v>
      </c>
      <c r="C703" s="976" t="s">
        <v>2228</v>
      </c>
      <c r="D703" s="412"/>
      <c r="E703" s="977"/>
      <c r="K703" s="977"/>
      <c r="L703" s="978"/>
      <c r="M703" s="978"/>
      <c r="N703" s="978"/>
      <c r="O703" s="977"/>
      <c r="P703" s="977"/>
      <c r="Q703" s="977"/>
      <c r="R703" s="977"/>
      <c r="S703" s="977"/>
      <c r="T703" s="977"/>
      <c r="U703" s="977"/>
      <c r="AQ703" s="1735" t="s">
        <v>7547</v>
      </c>
      <c r="AR703" s="1495" t="s">
        <v>7548</v>
      </c>
      <c r="AS703" s="1495" t="s">
        <v>1418</v>
      </c>
      <c r="AT703" s="1495" t="str">
        <f t="shared" si="21"/>
        <v>1811-Esmolfe</v>
      </c>
      <c r="AU703" s="1495" t="str">
        <f t="shared" si="22"/>
        <v>181103</v>
      </c>
    </row>
    <row r="704" spans="1:47">
      <c r="A704" s="977"/>
      <c r="B704" s="1013" t="s">
        <v>2230</v>
      </c>
      <c r="C704" s="976" t="s">
        <v>2231</v>
      </c>
      <c r="D704" s="412"/>
      <c r="E704" s="977"/>
      <c r="K704" s="977"/>
      <c r="L704" s="978"/>
      <c r="M704" s="978"/>
      <c r="N704" s="978"/>
      <c r="O704" s="977"/>
      <c r="P704" s="977"/>
      <c r="Q704" s="977"/>
      <c r="R704" s="977"/>
      <c r="S704" s="977"/>
      <c r="T704" s="977"/>
      <c r="U704" s="977"/>
      <c r="AQ704" s="1735" t="s">
        <v>7549</v>
      </c>
      <c r="AR704" s="1495" t="s">
        <v>7550</v>
      </c>
      <c r="AS704" s="1735" t="s">
        <v>1385</v>
      </c>
      <c r="AT704" s="1495" t="str">
        <f t="shared" si="21"/>
        <v>0115-Esmoriz</v>
      </c>
      <c r="AU704" s="1495" t="str">
        <f t="shared" si="22"/>
        <v>011503</v>
      </c>
    </row>
    <row r="705" spans="1:47">
      <c r="A705" s="977"/>
      <c r="B705" s="1013" t="s">
        <v>2232</v>
      </c>
      <c r="C705" s="976" t="s">
        <v>2231</v>
      </c>
      <c r="D705" s="412"/>
      <c r="E705" s="977"/>
      <c r="K705" s="977"/>
      <c r="L705" s="978"/>
      <c r="M705" s="978"/>
      <c r="N705" s="978"/>
      <c r="O705" s="977"/>
      <c r="P705" s="977"/>
      <c r="Q705" s="977"/>
      <c r="R705" s="977"/>
      <c r="S705" s="977"/>
      <c r="T705" s="977"/>
      <c r="U705" s="977"/>
      <c r="AQ705" s="1735" t="s">
        <v>7551</v>
      </c>
      <c r="AR705" s="1495" t="s">
        <v>7552</v>
      </c>
      <c r="AS705" s="1495" t="s">
        <v>4119</v>
      </c>
      <c r="AT705" s="1495" t="str">
        <f t="shared" si="21"/>
        <v>1804-Espadanedo</v>
      </c>
      <c r="AU705" s="1495" t="str">
        <f t="shared" si="22"/>
        <v>180404</v>
      </c>
    </row>
    <row r="706" spans="1:47">
      <c r="A706" s="977"/>
      <c r="B706" s="1013" t="s">
        <v>2233</v>
      </c>
      <c r="C706" s="976" t="s">
        <v>2234</v>
      </c>
      <c r="D706" s="412"/>
      <c r="E706" s="977"/>
      <c r="K706" s="977"/>
      <c r="L706" s="978"/>
      <c r="M706" s="978"/>
      <c r="N706" s="978"/>
      <c r="O706" s="977"/>
      <c r="P706" s="977"/>
      <c r="Q706" s="977"/>
      <c r="R706" s="977"/>
      <c r="S706" s="977"/>
      <c r="T706" s="977"/>
      <c r="U706" s="977"/>
      <c r="AQ706" s="1735" t="s">
        <v>7553</v>
      </c>
      <c r="AR706" s="1495" t="s">
        <v>7554</v>
      </c>
      <c r="AS706" s="1495" t="s">
        <v>2552</v>
      </c>
      <c r="AT706" s="1495" t="str">
        <f t="shared" si="21"/>
        <v>1202-Esperança</v>
      </c>
      <c r="AU706" s="1495" t="str">
        <f t="shared" si="22"/>
        <v>120202</v>
      </c>
    </row>
    <row r="707" spans="1:47">
      <c r="A707" s="977"/>
      <c r="B707" s="1013" t="s">
        <v>2235</v>
      </c>
      <c r="C707" s="976" t="s">
        <v>2236</v>
      </c>
      <c r="D707" s="412"/>
      <c r="E707" s="977"/>
      <c r="K707" s="977"/>
      <c r="L707" s="978"/>
      <c r="M707" s="978"/>
      <c r="N707" s="978"/>
      <c r="O707" s="977"/>
      <c r="P707" s="977"/>
      <c r="Q707" s="977"/>
      <c r="R707" s="977"/>
      <c r="S707" s="977"/>
      <c r="T707" s="977"/>
      <c r="U707" s="977"/>
      <c r="AQ707" s="1735" t="s">
        <v>7555</v>
      </c>
      <c r="AR707" s="1495" t="s">
        <v>7556</v>
      </c>
      <c r="AS707" s="1735" t="s">
        <v>1429</v>
      </c>
      <c r="AT707" s="1495" t="str">
        <f t="shared" si="21"/>
        <v>0614-Espinhal</v>
      </c>
      <c r="AU707" s="1495" t="str">
        <f t="shared" si="22"/>
        <v>061402</v>
      </c>
    </row>
    <row r="708" spans="1:47">
      <c r="A708" s="977"/>
      <c r="B708" s="1013" t="s">
        <v>2237</v>
      </c>
      <c r="C708" s="976" t="s">
        <v>2238</v>
      </c>
      <c r="D708" s="412"/>
      <c r="E708" s="977"/>
      <c r="K708" s="977"/>
      <c r="L708" s="978"/>
      <c r="M708" s="978"/>
      <c r="N708" s="978"/>
      <c r="O708" s="977"/>
      <c r="P708" s="977"/>
      <c r="Q708" s="977"/>
      <c r="R708" s="977"/>
      <c r="S708" s="977"/>
      <c r="T708" s="977"/>
      <c r="U708" s="977"/>
      <c r="AQ708" s="1735" t="s">
        <v>7557</v>
      </c>
      <c r="AR708" s="1495" t="s">
        <v>492</v>
      </c>
      <c r="AS708" s="1735" t="s">
        <v>494</v>
      </c>
      <c r="AT708" s="1495" t="str">
        <f t="shared" si="21"/>
        <v>0107-Espinho</v>
      </c>
      <c r="AU708" s="1495" t="str">
        <f t="shared" si="22"/>
        <v>010702</v>
      </c>
    </row>
    <row r="709" spans="1:47">
      <c r="A709" s="977"/>
      <c r="B709" s="1013" t="s">
        <v>2239</v>
      </c>
      <c r="C709" s="976" t="s">
        <v>2240</v>
      </c>
      <c r="D709" s="412"/>
      <c r="E709" s="977"/>
      <c r="K709" s="977"/>
      <c r="L709" s="978"/>
      <c r="M709" s="978"/>
      <c r="N709" s="978"/>
      <c r="O709" s="977"/>
      <c r="P709" s="977"/>
      <c r="Q709" s="977"/>
      <c r="R709" s="977"/>
      <c r="S709" s="977"/>
      <c r="T709" s="977"/>
      <c r="U709" s="977"/>
      <c r="AQ709" s="1735" t="s">
        <v>7558</v>
      </c>
      <c r="AR709" s="1495" t="s">
        <v>492</v>
      </c>
      <c r="AS709" s="1735" t="s">
        <v>2630</v>
      </c>
      <c r="AT709" s="1495" t="str">
        <f t="shared" si="21"/>
        <v>0303-Espinho</v>
      </c>
      <c r="AU709" s="1495" t="str">
        <f t="shared" si="22"/>
        <v>030312</v>
      </c>
    </row>
    <row r="710" spans="1:47">
      <c r="A710" s="977"/>
      <c r="B710" s="1013" t="s">
        <v>2241</v>
      </c>
      <c r="C710" s="976" t="s">
        <v>2242</v>
      </c>
      <c r="D710" s="412"/>
      <c r="E710" s="977"/>
      <c r="K710" s="977"/>
      <c r="L710" s="978"/>
      <c r="M710" s="978"/>
      <c r="N710" s="978"/>
      <c r="O710" s="977"/>
      <c r="P710" s="977"/>
      <c r="Q710" s="977"/>
      <c r="R710" s="977"/>
      <c r="S710" s="977"/>
      <c r="T710" s="977"/>
      <c r="U710" s="977"/>
      <c r="AQ710" s="1735" t="s">
        <v>7559</v>
      </c>
      <c r="AR710" s="1495" t="s">
        <v>492</v>
      </c>
      <c r="AS710" s="1495" t="s">
        <v>5311</v>
      </c>
      <c r="AT710" s="1495" t="str">
        <f t="shared" si="21"/>
        <v>1806-Espinho</v>
      </c>
      <c r="AU710" s="1495" t="str">
        <f t="shared" si="22"/>
        <v>180606</v>
      </c>
    </row>
    <row r="711" spans="1:47">
      <c r="A711" s="977"/>
      <c r="B711" s="1013" t="s">
        <v>2243</v>
      </c>
      <c r="C711" s="976" t="s">
        <v>2244</v>
      </c>
      <c r="D711" s="412"/>
      <c r="E711" s="977"/>
      <c r="K711" s="977"/>
      <c r="L711" s="978"/>
      <c r="M711" s="978"/>
      <c r="N711" s="978"/>
      <c r="O711" s="977"/>
      <c r="P711" s="977"/>
      <c r="Q711" s="977"/>
      <c r="R711" s="977"/>
      <c r="S711" s="977"/>
      <c r="T711" s="977"/>
      <c r="U711" s="977"/>
      <c r="AQ711" s="1735" t="s">
        <v>7560</v>
      </c>
      <c r="AR711" s="1495" t="s">
        <v>492</v>
      </c>
      <c r="AS711" s="1495" t="s">
        <v>4230</v>
      </c>
      <c r="AT711" s="1495" t="str">
        <f t="shared" si="21"/>
        <v>1808-Espinho</v>
      </c>
      <c r="AU711" s="1495" t="str">
        <f t="shared" si="22"/>
        <v>180804</v>
      </c>
    </row>
    <row r="712" spans="1:47">
      <c r="A712" s="977"/>
      <c r="B712" s="1013" t="s">
        <v>2245</v>
      </c>
      <c r="C712" s="976" t="s">
        <v>2244</v>
      </c>
      <c r="D712" s="412"/>
      <c r="E712" s="977"/>
      <c r="K712" s="977"/>
      <c r="L712" s="978"/>
      <c r="M712" s="978"/>
      <c r="N712" s="978"/>
      <c r="O712" s="977"/>
      <c r="P712" s="977"/>
      <c r="Q712" s="977"/>
      <c r="R712" s="977"/>
      <c r="S712" s="977"/>
      <c r="T712" s="977"/>
      <c r="U712" s="977"/>
      <c r="AQ712" s="1735" t="s">
        <v>7561</v>
      </c>
      <c r="AR712" s="1495" t="s">
        <v>7562</v>
      </c>
      <c r="AS712" s="1735" t="s">
        <v>2633</v>
      </c>
      <c r="AT712" s="1495" t="str">
        <f t="shared" si="21"/>
        <v>0402-Espinhosela</v>
      </c>
      <c r="AU712" s="1495" t="str">
        <f t="shared" si="22"/>
        <v>040213</v>
      </c>
    </row>
    <row r="713" spans="1:47">
      <c r="A713" s="977"/>
      <c r="B713" s="1013" t="s">
        <v>2246</v>
      </c>
      <c r="C713" s="976" t="s">
        <v>2247</v>
      </c>
      <c r="D713" s="412"/>
      <c r="E713" s="977"/>
      <c r="K713" s="977"/>
      <c r="L713" s="978"/>
      <c r="M713" s="978"/>
      <c r="N713" s="978"/>
      <c r="O713" s="977"/>
      <c r="P713" s="977"/>
      <c r="Q713" s="977"/>
      <c r="R713" s="977"/>
      <c r="S713" s="977"/>
      <c r="T713" s="977"/>
      <c r="U713" s="977"/>
      <c r="AQ713" s="1735" t="s">
        <v>7563</v>
      </c>
      <c r="AR713" s="1495" t="s">
        <v>7564</v>
      </c>
      <c r="AS713" s="1735" t="s">
        <v>5341</v>
      </c>
      <c r="AT713" s="1495" t="str">
        <f t="shared" si="21"/>
        <v>0209-Espírito Santo</v>
      </c>
      <c r="AU713" s="1495" t="str">
        <f t="shared" si="22"/>
        <v>020903</v>
      </c>
    </row>
    <row r="714" spans="1:47">
      <c r="A714" s="977"/>
      <c r="B714" s="1013" t="s">
        <v>2248</v>
      </c>
      <c r="C714" s="976" t="s">
        <v>2249</v>
      </c>
      <c r="D714" s="412"/>
      <c r="E714" s="977"/>
      <c r="K714" s="977"/>
      <c r="L714" s="978"/>
      <c r="M714" s="978"/>
      <c r="N714" s="978"/>
      <c r="O714" s="977"/>
      <c r="P714" s="977"/>
      <c r="Q714" s="977"/>
      <c r="R714" s="977"/>
      <c r="S714" s="977"/>
      <c r="T714" s="977"/>
      <c r="U714" s="977"/>
      <c r="AQ714" s="1735" t="s">
        <v>7565</v>
      </c>
      <c r="AR714" s="1495" t="s">
        <v>7566</v>
      </c>
      <c r="AS714" s="1495" t="s">
        <v>5319</v>
      </c>
      <c r="AT714" s="1495" t="str">
        <f t="shared" si="21"/>
        <v>1421-Espite</v>
      </c>
      <c r="AU714" s="1495" t="str">
        <f t="shared" si="22"/>
        <v>142105</v>
      </c>
    </row>
    <row r="715" spans="1:47">
      <c r="A715" s="977"/>
      <c r="B715" s="1013" t="s">
        <v>2250</v>
      </c>
      <c r="C715" s="976" t="s">
        <v>2251</v>
      </c>
      <c r="D715" s="412"/>
      <c r="E715" s="977"/>
      <c r="K715" s="977"/>
      <c r="L715" s="978"/>
      <c r="M715" s="978"/>
      <c r="N715" s="978"/>
      <c r="O715" s="977"/>
      <c r="P715" s="977"/>
      <c r="Q715" s="977"/>
      <c r="R715" s="977"/>
      <c r="S715" s="977"/>
      <c r="T715" s="977"/>
      <c r="U715" s="977"/>
      <c r="AQ715" s="1735" t="s">
        <v>7567</v>
      </c>
      <c r="AR715" s="1495" t="s">
        <v>7568</v>
      </c>
      <c r="AS715" s="1735" t="s">
        <v>2630</v>
      </c>
      <c r="AT715" s="1495" t="str">
        <f t="shared" ref="AT715:AT778" si="23">AS715&amp;"-"&amp;AR715</f>
        <v>0303-Esporões</v>
      </c>
      <c r="AU715" s="1495" t="str">
        <f t="shared" ref="AU715:AU778" si="24">AQ715</f>
        <v>030313</v>
      </c>
    </row>
    <row r="716" spans="1:47">
      <c r="A716" s="977"/>
      <c r="B716" s="1013" t="s">
        <v>2252</v>
      </c>
      <c r="C716" s="976" t="s">
        <v>2253</v>
      </c>
      <c r="D716" s="412"/>
      <c r="E716" s="977"/>
      <c r="K716" s="977"/>
      <c r="L716" s="978"/>
      <c r="M716" s="978"/>
      <c r="N716" s="978"/>
      <c r="O716" s="977"/>
      <c r="P716" s="977"/>
      <c r="Q716" s="977"/>
      <c r="R716" s="977"/>
      <c r="S716" s="977"/>
      <c r="T716" s="977"/>
      <c r="U716" s="977"/>
      <c r="AQ716" s="1735" t="s">
        <v>7569</v>
      </c>
      <c r="AR716" s="1495" t="s">
        <v>7570</v>
      </c>
      <c r="AS716" s="1495" t="s">
        <v>1496</v>
      </c>
      <c r="AT716" s="1495" t="str">
        <f t="shared" si="23"/>
        <v>1313-Estela</v>
      </c>
      <c r="AU716" s="1495" t="str">
        <f t="shared" si="24"/>
        <v>131307</v>
      </c>
    </row>
    <row r="717" spans="1:47">
      <c r="A717" s="977"/>
      <c r="B717" s="1013" t="s">
        <v>2254</v>
      </c>
      <c r="C717" s="976" t="s">
        <v>2253</v>
      </c>
      <c r="D717" s="412"/>
      <c r="E717" s="977"/>
      <c r="K717" s="977"/>
      <c r="L717" s="978"/>
      <c r="M717" s="978"/>
      <c r="N717" s="978"/>
      <c r="O717" s="977"/>
      <c r="P717" s="977"/>
      <c r="Q717" s="977"/>
      <c r="R717" s="977"/>
      <c r="S717" s="977"/>
      <c r="T717" s="977"/>
      <c r="U717" s="977"/>
      <c r="AQ717" s="1735" t="s">
        <v>7571</v>
      </c>
      <c r="AR717" s="1495" t="s">
        <v>7572</v>
      </c>
      <c r="AS717" s="1735" t="s">
        <v>514</v>
      </c>
      <c r="AT717" s="1495" t="str">
        <f t="shared" si="23"/>
        <v>0307-Estorãos</v>
      </c>
      <c r="AU717" s="1495" t="str">
        <f t="shared" si="24"/>
        <v>030708</v>
      </c>
    </row>
    <row r="718" spans="1:47">
      <c r="A718" s="977"/>
      <c r="B718" s="1013" t="s">
        <v>2255</v>
      </c>
      <c r="C718" s="976" t="s">
        <v>2256</v>
      </c>
      <c r="D718" s="412"/>
      <c r="E718" s="977"/>
      <c r="K718" s="977"/>
      <c r="L718" s="978"/>
      <c r="M718" s="978"/>
      <c r="N718" s="978"/>
      <c r="O718" s="977"/>
      <c r="P718" s="977"/>
      <c r="Q718" s="977"/>
      <c r="R718" s="977"/>
      <c r="S718" s="977"/>
      <c r="T718" s="977"/>
      <c r="U718" s="977"/>
      <c r="AQ718" s="1735" t="s">
        <v>7573</v>
      </c>
      <c r="AR718" s="1495" t="s">
        <v>7572</v>
      </c>
      <c r="AS718" s="1495" t="s">
        <v>1459</v>
      </c>
      <c r="AT718" s="1495" t="str">
        <f t="shared" si="23"/>
        <v>1607-Estorãos</v>
      </c>
      <c r="AU718" s="1495" t="str">
        <f t="shared" si="24"/>
        <v>160717</v>
      </c>
    </row>
    <row r="719" spans="1:47">
      <c r="A719" s="977"/>
      <c r="B719" s="1013" t="s">
        <v>2257</v>
      </c>
      <c r="C719" s="976" t="s">
        <v>2256</v>
      </c>
      <c r="D719" s="412"/>
      <c r="E719" s="977"/>
      <c r="K719" s="977"/>
      <c r="L719" s="978"/>
      <c r="M719" s="978"/>
      <c r="N719" s="978"/>
      <c r="O719" s="977"/>
      <c r="P719" s="977"/>
      <c r="Q719" s="977"/>
      <c r="R719" s="977"/>
      <c r="S719" s="977"/>
      <c r="T719" s="977"/>
      <c r="U719" s="977"/>
      <c r="AQ719" s="1735" t="s">
        <v>7574</v>
      </c>
      <c r="AR719" s="1495" t="s">
        <v>2054</v>
      </c>
      <c r="AS719" s="1495" t="s">
        <v>7575</v>
      </c>
      <c r="AT719" s="1495" t="str">
        <f t="shared" si="23"/>
        <v>9999-Estrangeiro</v>
      </c>
      <c r="AU719" s="1495" t="str">
        <f t="shared" si="24"/>
        <v>999999</v>
      </c>
    </row>
    <row r="720" spans="1:47">
      <c r="A720" s="977"/>
      <c r="B720" s="1013" t="s">
        <v>2258</v>
      </c>
      <c r="C720" s="976" t="s">
        <v>2259</v>
      </c>
      <c r="D720" s="412"/>
      <c r="E720" s="977"/>
      <c r="K720" s="977"/>
      <c r="L720" s="978"/>
      <c r="M720" s="978"/>
      <c r="N720" s="978"/>
      <c r="O720" s="977"/>
      <c r="P720" s="977"/>
      <c r="Q720" s="977"/>
      <c r="R720" s="977"/>
      <c r="S720" s="977"/>
      <c r="T720" s="977"/>
      <c r="U720" s="977"/>
      <c r="AQ720" s="1735" t="s">
        <v>7576</v>
      </c>
      <c r="AR720" s="1495" t="s">
        <v>7577</v>
      </c>
      <c r="AS720" s="1495" t="s">
        <v>1296</v>
      </c>
      <c r="AT720" s="1495" t="str">
        <f t="shared" si="23"/>
        <v>3101-Estreito da Calheta</v>
      </c>
      <c r="AU720" s="1495" t="str">
        <f t="shared" si="24"/>
        <v>310103</v>
      </c>
    </row>
    <row r="721" spans="1:47">
      <c r="A721" s="977"/>
      <c r="B721" s="1013" t="s">
        <v>2260</v>
      </c>
      <c r="C721" s="976" t="s">
        <v>2259</v>
      </c>
      <c r="D721" s="412"/>
      <c r="E721" s="977"/>
      <c r="K721" s="977"/>
      <c r="L721" s="978"/>
      <c r="M721" s="978"/>
      <c r="N721" s="978"/>
      <c r="O721" s="977"/>
      <c r="P721" s="977"/>
      <c r="Q721" s="977"/>
      <c r="R721" s="977"/>
      <c r="S721" s="977"/>
      <c r="T721" s="977"/>
      <c r="U721" s="977"/>
      <c r="AQ721" s="1735" t="s">
        <v>7578</v>
      </c>
      <c r="AR721" s="1495" t="s">
        <v>7579</v>
      </c>
      <c r="AS721" s="1495" t="s">
        <v>1305</v>
      </c>
      <c r="AT721" s="1495" t="str">
        <f t="shared" si="23"/>
        <v>3102-Estreito de Câmara de Lobos</v>
      </c>
      <c r="AU721" s="1495" t="str">
        <f t="shared" si="24"/>
        <v>310203</v>
      </c>
    </row>
    <row r="722" spans="1:47">
      <c r="A722" s="977"/>
      <c r="B722" s="1013" t="s">
        <v>2261</v>
      </c>
      <c r="C722" s="976" t="s">
        <v>2262</v>
      </c>
      <c r="D722" s="412"/>
      <c r="E722" s="977"/>
      <c r="K722" s="977"/>
      <c r="L722" s="978"/>
      <c r="M722" s="978"/>
      <c r="N722" s="978"/>
      <c r="O722" s="977"/>
      <c r="P722" s="977"/>
      <c r="Q722" s="977"/>
      <c r="R722" s="977"/>
      <c r="S722" s="977"/>
      <c r="T722" s="977"/>
      <c r="U722" s="977"/>
      <c r="AQ722" s="1735" t="s">
        <v>7580</v>
      </c>
      <c r="AR722" s="1495" t="s">
        <v>7581</v>
      </c>
      <c r="AS722" s="1735" t="s">
        <v>4276</v>
      </c>
      <c r="AT722" s="1495" t="str">
        <f t="shared" si="23"/>
        <v>0506-Estreito-Vilar Barroco</v>
      </c>
      <c r="AU722" s="1495" t="str">
        <f t="shared" si="24"/>
        <v>050613</v>
      </c>
    </row>
    <row r="723" spans="1:47">
      <c r="A723" s="977"/>
      <c r="B723" s="1013" t="s">
        <v>2263</v>
      </c>
      <c r="C723" s="976" t="s">
        <v>2262</v>
      </c>
      <c r="D723" s="412"/>
      <c r="E723" s="977"/>
      <c r="K723" s="977"/>
      <c r="L723" s="978"/>
      <c r="M723" s="978"/>
      <c r="N723" s="978"/>
      <c r="O723" s="977"/>
      <c r="P723" s="977"/>
      <c r="Q723" s="977"/>
      <c r="R723" s="977"/>
      <c r="S723" s="977"/>
      <c r="T723" s="977"/>
      <c r="U723" s="977"/>
      <c r="AQ723" s="1735" t="s">
        <v>7582</v>
      </c>
      <c r="AR723" s="1495" t="s">
        <v>7583</v>
      </c>
      <c r="AS723" s="1495" t="s">
        <v>561</v>
      </c>
      <c r="AT723" s="1495" t="str">
        <f t="shared" si="23"/>
        <v>1106-Estrela</v>
      </c>
      <c r="AU723" s="1495" t="str">
        <f t="shared" si="24"/>
        <v>110660</v>
      </c>
    </row>
    <row r="724" spans="1:47">
      <c r="A724" s="977"/>
      <c r="B724" s="1013" t="s">
        <v>2264</v>
      </c>
      <c r="C724" s="976" t="s">
        <v>2265</v>
      </c>
      <c r="D724" s="412"/>
      <c r="E724" s="977"/>
      <c r="K724" s="977"/>
      <c r="L724" s="978"/>
      <c r="M724" s="978"/>
      <c r="N724" s="978"/>
      <c r="O724" s="977"/>
      <c r="P724" s="977"/>
      <c r="Q724" s="977"/>
      <c r="R724" s="977"/>
      <c r="S724" s="977"/>
      <c r="T724" s="977"/>
      <c r="U724" s="977"/>
      <c r="AQ724" s="1735" t="s">
        <v>7584</v>
      </c>
      <c r="AR724" s="1735" t="s">
        <v>7585</v>
      </c>
      <c r="AS724" s="1495" t="s">
        <v>1961</v>
      </c>
      <c r="AT724" s="1495" t="str">
        <f t="shared" si="23"/>
        <v>1001-Évora de Alcobaça</v>
      </c>
      <c r="AU724" s="1495" t="str">
        <f t="shared" si="24"/>
        <v>100108</v>
      </c>
    </row>
    <row r="725" spans="1:47">
      <c r="A725" s="977"/>
      <c r="B725" s="1013" t="s">
        <v>2266</v>
      </c>
      <c r="C725" s="976" t="s">
        <v>2265</v>
      </c>
      <c r="D725" s="412"/>
      <c r="E725" s="977"/>
      <c r="K725" s="977"/>
      <c r="L725" s="978"/>
      <c r="M725" s="978"/>
      <c r="N725" s="978"/>
      <c r="O725" s="977"/>
      <c r="P725" s="977"/>
      <c r="Q725" s="977"/>
      <c r="R725" s="977"/>
      <c r="S725" s="977"/>
      <c r="T725" s="977"/>
      <c r="U725" s="977"/>
      <c r="AQ725" s="1735" t="s">
        <v>7586</v>
      </c>
      <c r="AR725" s="1735" t="s">
        <v>7587</v>
      </c>
      <c r="AS725" s="1735" t="s">
        <v>507</v>
      </c>
      <c r="AT725" s="1495" t="str">
        <f t="shared" si="23"/>
        <v>0704-Évora Monte (Santa Maria)</v>
      </c>
      <c r="AU725" s="1495" t="str">
        <f t="shared" si="24"/>
        <v>070404</v>
      </c>
    </row>
    <row r="726" spans="1:47">
      <c r="A726" s="977"/>
      <c r="B726" s="1013" t="s">
        <v>4154</v>
      </c>
      <c r="C726" s="976" t="s">
        <v>4155</v>
      </c>
      <c r="D726" s="412"/>
      <c r="E726" s="977"/>
      <c r="K726" s="977"/>
      <c r="L726" s="978"/>
      <c r="M726" s="978"/>
      <c r="N726" s="978"/>
      <c r="O726" s="977"/>
      <c r="P726" s="977"/>
      <c r="Q726" s="977"/>
      <c r="R726" s="977"/>
      <c r="S726" s="977"/>
      <c r="T726" s="977"/>
      <c r="U726" s="977"/>
      <c r="AQ726" s="1735" t="s">
        <v>7588</v>
      </c>
      <c r="AR726" s="1495" t="s">
        <v>7589</v>
      </c>
      <c r="AS726" s="1495" t="s">
        <v>1459</v>
      </c>
      <c r="AT726" s="1495" t="str">
        <f t="shared" si="23"/>
        <v>1607-Facha</v>
      </c>
      <c r="AU726" s="1495" t="str">
        <f t="shared" si="24"/>
        <v>160718</v>
      </c>
    </row>
    <row r="727" spans="1:47">
      <c r="A727" s="977"/>
      <c r="B727" s="1013" t="s">
        <v>4156</v>
      </c>
      <c r="C727" s="976" t="s">
        <v>4157</v>
      </c>
      <c r="D727" s="412"/>
      <c r="E727" s="977"/>
      <c r="K727" s="977"/>
      <c r="L727" s="978"/>
      <c r="M727" s="978"/>
      <c r="N727" s="978"/>
      <c r="O727" s="977"/>
      <c r="P727" s="977"/>
      <c r="Q727" s="977"/>
      <c r="R727" s="977"/>
      <c r="S727" s="977"/>
      <c r="T727" s="977"/>
      <c r="U727" s="977"/>
      <c r="AQ727" s="1735" t="s">
        <v>7590</v>
      </c>
      <c r="AR727" s="1495" t="s">
        <v>512</v>
      </c>
      <c r="AS727" s="1735" t="s">
        <v>514</v>
      </c>
      <c r="AT727" s="1495" t="str">
        <f t="shared" si="23"/>
        <v>0307-Fafe</v>
      </c>
      <c r="AU727" s="1495" t="str">
        <f t="shared" si="24"/>
        <v>030709</v>
      </c>
    </row>
    <row r="728" spans="1:47">
      <c r="A728" s="977"/>
      <c r="B728" s="1013" t="s">
        <v>3084</v>
      </c>
      <c r="C728" s="976" t="s">
        <v>4157</v>
      </c>
      <c r="D728" s="412"/>
      <c r="E728" s="977"/>
      <c r="K728" s="977"/>
      <c r="L728" s="978"/>
      <c r="M728" s="978"/>
      <c r="N728" s="978"/>
      <c r="O728" s="977"/>
      <c r="P728" s="977"/>
      <c r="Q728" s="977"/>
      <c r="R728" s="977"/>
      <c r="S728" s="977"/>
      <c r="T728" s="977"/>
      <c r="U728" s="977"/>
      <c r="AQ728" s="1735" t="s">
        <v>7591</v>
      </c>
      <c r="AR728" s="1495" t="s">
        <v>7592</v>
      </c>
      <c r="AS728" s="1735" t="s">
        <v>2637</v>
      </c>
      <c r="AT728" s="1495" t="str">
        <f t="shared" si="23"/>
        <v>0304-Faia</v>
      </c>
      <c r="AU728" s="1495" t="str">
        <f t="shared" si="24"/>
        <v>030408</v>
      </c>
    </row>
    <row r="729" spans="1:47">
      <c r="A729" s="977"/>
      <c r="B729" s="1013" t="s">
        <v>4158</v>
      </c>
      <c r="C729" s="976" t="s">
        <v>4157</v>
      </c>
      <c r="D729" s="412"/>
      <c r="E729" s="977"/>
      <c r="K729" s="977"/>
      <c r="L729" s="978"/>
      <c r="M729" s="978"/>
      <c r="N729" s="978"/>
      <c r="O729" s="977"/>
      <c r="P729" s="977"/>
      <c r="Q729" s="977"/>
      <c r="R729" s="977"/>
      <c r="S729" s="977"/>
      <c r="T729" s="977"/>
      <c r="U729" s="977"/>
      <c r="AQ729" s="1735" t="s">
        <v>7593</v>
      </c>
      <c r="AR729" s="1495" t="s">
        <v>7592</v>
      </c>
      <c r="AS729" s="1735" t="s">
        <v>1047</v>
      </c>
      <c r="AT729" s="1495" t="str">
        <f t="shared" si="23"/>
        <v>0907-Faia</v>
      </c>
      <c r="AU729" s="1495" t="str">
        <f t="shared" si="24"/>
        <v>090716</v>
      </c>
    </row>
    <row r="730" spans="1:47">
      <c r="A730" s="977"/>
      <c r="B730" s="1013" t="s">
        <v>4159</v>
      </c>
      <c r="C730" s="976" t="s">
        <v>4160</v>
      </c>
      <c r="D730" s="412"/>
      <c r="E730" s="977"/>
      <c r="K730" s="977"/>
      <c r="L730" s="978"/>
      <c r="M730" s="978"/>
      <c r="N730" s="978"/>
      <c r="O730" s="977"/>
      <c r="P730" s="977"/>
      <c r="Q730" s="977"/>
      <c r="R730" s="977"/>
      <c r="S730" s="977"/>
      <c r="T730" s="977"/>
      <c r="U730" s="977"/>
      <c r="AQ730" s="1735" t="s">
        <v>7594</v>
      </c>
      <c r="AR730" s="1495" t="s">
        <v>7592</v>
      </c>
      <c r="AS730" s="1495" t="s">
        <v>633</v>
      </c>
      <c r="AT730" s="1495" t="str">
        <f t="shared" si="23"/>
        <v>1818-Faia</v>
      </c>
      <c r="AU730" s="1495" t="str">
        <f t="shared" si="24"/>
        <v>181806</v>
      </c>
    </row>
    <row r="731" spans="1:47">
      <c r="A731" s="977"/>
      <c r="B731" s="1013" t="s">
        <v>4161</v>
      </c>
      <c r="C731" s="976" t="s">
        <v>4160</v>
      </c>
      <c r="D731" s="412"/>
      <c r="E731" s="977"/>
      <c r="K731" s="977"/>
      <c r="L731" s="978"/>
      <c r="M731" s="978"/>
      <c r="N731" s="978"/>
      <c r="O731" s="977"/>
      <c r="P731" s="977"/>
      <c r="Q731" s="977"/>
      <c r="R731" s="977"/>
      <c r="S731" s="977"/>
      <c r="T731" s="977"/>
      <c r="U731" s="977"/>
      <c r="AQ731" s="1735" t="s">
        <v>7595</v>
      </c>
      <c r="AR731" s="1495" t="s">
        <v>7596</v>
      </c>
      <c r="AS731" s="1495" t="s">
        <v>3050</v>
      </c>
      <c r="AT731" s="1495" t="str">
        <f t="shared" si="23"/>
        <v>3109-Faial</v>
      </c>
      <c r="AU731" s="1495" t="str">
        <f t="shared" si="24"/>
        <v>310902</v>
      </c>
    </row>
    <row r="732" spans="1:47">
      <c r="A732" s="977"/>
      <c r="B732" s="1013" t="s">
        <v>4162</v>
      </c>
      <c r="C732" s="976" t="s">
        <v>4163</v>
      </c>
      <c r="D732" s="412"/>
      <c r="E732" s="977"/>
      <c r="K732" s="977"/>
      <c r="L732" s="978"/>
      <c r="M732" s="978"/>
      <c r="N732" s="978"/>
      <c r="O732" s="977"/>
      <c r="P732" s="977"/>
      <c r="Q732" s="977"/>
      <c r="R732" s="977"/>
      <c r="S732" s="977"/>
      <c r="T732" s="977"/>
      <c r="U732" s="977"/>
      <c r="AQ732" s="1735" t="s">
        <v>7597</v>
      </c>
      <c r="AR732" s="1495" t="s">
        <v>7598</v>
      </c>
      <c r="AS732" s="1495" t="s">
        <v>1499</v>
      </c>
      <c r="AT732" s="1495" t="str">
        <f t="shared" si="23"/>
        <v>4204-Faial da Terra</v>
      </c>
      <c r="AU732" s="1495" t="str">
        <f t="shared" si="24"/>
        <v>420402</v>
      </c>
    </row>
    <row r="733" spans="1:47">
      <c r="A733" s="977"/>
      <c r="B733" s="1013" t="s">
        <v>4164</v>
      </c>
      <c r="C733" s="976" t="s">
        <v>4165</v>
      </c>
      <c r="D733" s="412"/>
      <c r="E733" s="977"/>
      <c r="K733" s="977"/>
      <c r="L733" s="978"/>
      <c r="M733" s="978"/>
      <c r="N733" s="978"/>
      <c r="O733" s="977"/>
      <c r="P733" s="977"/>
      <c r="Q733" s="977"/>
      <c r="R733" s="977"/>
      <c r="S733" s="977"/>
      <c r="T733" s="977"/>
      <c r="U733" s="977"/>
      <c r="AQ733" s="1735" t="s">
        <v>7599</v>
      </c>
      <c r="AR733" s="1495" t="s">
        <v>7600</v>
      </c>
      <c r="AS733" s="1495" t="s">
        <v>4115</v>
      </c>
      <c r="AT733" s="1495" t="str">
        <f t="shared" si="23"/>
        <v>1703-Faiões</v>
      </c>
      <c r="AU733" s="1495" t="str">
        <f t="shared" si="24"/>
        <v>170313</v>
      </c>
    </row>
    <row r="734" spans="1:47">
      <c r="A734" s="977"/>
      <c r="B734" s="1013" t="s">
        <v>4166</v>
      </c>
      <c r="C734" s="976" t="s">
        <v>4167</v>
      </c>
      <c r="D734" s="412"/>
      <c r="E734" s="977"/>
      <c r="K734" s="977"/>
      <c r="L734" s="978"/>
      <c r="M734" s="978"/>
      <c r="N734" s="978"/>
      <c r="O734" s="977"/>
      <c r="P734" s="977"/>
      <c r="Q734" s="977"/>
      <c r="R734" s="977"/>
      <c r="S734" s="977"/>
      <c r="T734" s="977"/>
      <c r="U734" s="977"/>
      <c r="AQ734" s="1735" t="s">
        <v>7601</v>
      </c>
      <c r="AR734" s="1495" t="s">
        <v>7602</v>
      </c>
      <c r="AS734" s="1495" t="s">
        <v>1296</v>
      </c>
      <c r="AT734" s="1495" t="str">
        <f t="shared" si="23"/>
        <v>3101-Fajã da Ovelha</v>
      </c>
      <c r="AU734" s="1495" t="str">
        <f t="shared" si="24"/>
        <v>310104</v>
      </c>
    </row>
    <row r="735" spans="1:47">
      <c r="A735" s="977"/>
      <c r="B735" s="1013" t="s">
        <v>4168</v>
      </c>
      <c r="C735" s="976" t="s">
        <v>4167</v>
      </c>
      <c r="D735" s="412"/>
      <c r="E735" s="977"/>
      <c r="K735" s="977"/>
      <c r="L735" s="978"/>
      <c r="M735" s="978"/>
      <c r="N735" s="978"/>
      <c r="O735" s="977"/>
      <c r="P735" s="977"/>
      <c r="Q735" s="977"/>
      <c r="R735" s="977"/>
      <c r="S735" s="977"/>
      <c r="T735" s="977"/>
      <c r="U735" s="977"/>
      <c r="AQ735" s="1735" t="s">
        <v>7603</v>
      </c>
      <c r="AR735" s="1495" t="s">
        <v>7604</v>
      </c>
      <c r="AS735" s="1495" t="s">
        <v>1448</v>
      </c>
      <c r="AT735" s="1495" t="str">
        <f t="shared" si="23"/>
        <v>4203-Fajã de Baixo</v>
      </c>
      <c r="AU735" s="1495" t="str">
        <f t="shared" si="24"/>
        <v>420306</v>
      </c>
    </row>
    <row r="736" spans="1:47">
      <c r="A736" s="977"/>
      <c r="B736" s="1013" t="s">
        <v>4169</v>
      </c>
      <c r="C736" s="976" t="s">
        <v>4167</v>
      </c>
      <c r="D736" s="412"/>
      <c r="E736" s="977"/>
      <c r="K736" s="977"/>
      <c r="L736" s="978"/>
      <c r="M736" s="978"/>
      <c r="N736" s="978"/>
      <c r="O736" s="977"/>
      <c r="P736" s="977"/>
      <c r="Q736" s="977"/>
      <c r="R736" s="977"/>
      <c r="S736" s="977"/>
      <c r="T736" s="977"/>
      <c r="U736" s="977"/>
      <c r="AQ736" s="1735" t="s">
        <v>7605</v>
      </c>
      <c r="AR736" s="1495" t="s">
        <v>7606</v>
      </c>
      <c r="AS736" s="1495" t="s">
        <v>1448</v>
      </c>
      <c r="AT736" s="1495" t="str">
        <f t="shared" si="23"/>
        <v>4203-Fajã de Cima</v>
      </c>
      <c r="AU736" s="1495" t="str">
        <f t="shared" si="24"/>
        <v>420307</v>
      </c>
    </row>
    <row r="737" spans="1:47">
      <c r="A737" s="977"/>
      <c r="B737" s="1013" t="s">
        <v>4170</v>
      </c>
      <c r="C737" s="976" t="s">
        <v>4171</v>
      </c>
      <c r="D737" s="412"/>
      <c r="E737" s="977"/>
      <c r="K737" s="977"/>
      <c r="L737" s="978"/>
      <c r="M737" s="978"/>
      <c r="N737" s="978"/>
      <c r="O737" s="977"/>
      <c r="P737" s="977"/>
      <c r="Q737" s="977"/>
      <c r="R737" s="977"/>
      <c r="S737" s="977"/>
      <c r="T737" s="977"/>
      <c r="U737" s="977"/>
      <c r="AQ737" s="1735" t="s">
        <v>7607</v>
      </c>
      <c r="AR737" s="1495" t="s">
        <v>7608</v>
      </c>
      <c r="AS737" s="1495" t="s">
        <v>1077</v>
      </c>
      <c r="AT737" s="1495" t="str">
        <f t="shared" si="23"/>
        <v>4801-Fajã Grande</v>
      </c>
      <c r="AU737" s="1495" t="str">
        <f t="shared" si="24"/>
        <v>480101</v>
      </c>
    </row>
    <row r="738" spans="1:47">
      <c r="A738" s="977"/>
      <c r="B738" s="1013" t="s">
        <v>4172</v>
      </c>
      <c r="C738" s="976" t="s">
        <v>4171</v>
      </c>
      <c r="D738" s="412"/>
      <c r="E738" s="977"/>
      <c r="K738" s="977"/>
      <c r="L738" s="978"/>
      <c r="M738" s="978"/>
      <c r="N738" s="978"/>
      <c r="O738" s="977"/>
      <c r="P738" s="977"/>
      <c r="Q738" s="977"/>
      <c r="R738" s="977"/>
      <c r="S738" s="977"/>
      <c r="T738" s="977"/>
      <c r="U738" s="977"/>
      <c r="AQ738" s="1735" t="s">
        <v>7609</v>
      </c>
      <c r="AR738" s="1495" t="s">
        <v>7610</v>
      </c>
      <c r="AS738" s="1735" t="s">
        <v>1397</v>
      </c>
      <c r="AT738" s="1495" t="str">
        <f t="shared" si="23"/>
        <v>0612-Fajão-Vidual</v>
      </c>
      <c r="AU738" s="1495" t="str">
        <f t="shared" si="24"/>
        <v>061211</v>
      </c>
    </row>
    <row r="739" spans="1:47">
      <c r="A739" s="977"/>
      <c r="B739" s="1013" t="s">
        <v>4173</v>
      </c>
      <c r="C739" s="976" t="s">
        <v>4171</v>
      </c>
      <c r="D739" s="412"/>
      <c r="E739" s="977"/>
      <c r="K739" s="977"/>
      <c r="L739" s="978"/>
      <c r="M739" s="978"/>
      <c r="N739" s="978"/>
      <c r="O739" s="977"/>
      <c r="P739" s="977"/>
      <c r="Q739" s="977"/>
      <c r="R739" s="977"/>
      <c r="S739" s="977"/>
      <c r="T739" s="977"/>
      <c r="U739" s="977"/>
      <c r="AQ739" s="1735" t="s">
        <v>7611</v>
      </c>
      <c r="AR739" s="1495" t="s">
        <v>7612</v>
      </c>
      <c r="AS739" s="1495" t="s">
        <v>1077</v>
      </c>
      <c r="AT739" s="1495" t="str">
        <f t="shared" si="23"/>
        <v>4801-Fajãzinha</v>
      </c>
      <c r="AU739" s="1495" t="str">
        <f t="shared" si="24"/>
        <v>480102</v>
      </c>
    </row>
    <row r="740" spans="1:47">
      <c r="A740" s="977"/>
      <c r="B740" s="1013" t="s">
        <v>4174</v>
      </c>
      <c r="C740" s="976" t="s">
        <v>4175</v>
      </c>
      <c r="D740" s="412"/>
      <c r="E740" s="977"/>
      <c r="K740" s="977"/>
      <c r="L740" s="978"/>
      <c r="M740" s="978"/>
      <c r="N740" s="978"/>
      <c r="O740" s="977"/>
      <c r="P740" s="977"/>
      <c r="Q740" s="977"/>
      <c r="R740" s="977"/>
      <c r="S740" s="977"/>
      <c r="T740" s="977"/>
      <c r="U740" s="977"/>
      <c r="AQ740" s="1735" t="s">
        <v>7613</v>
      </c>
      <c r="AR740" s="1495" t="s">
        <v>7614</v>
      </c>
      <c r="AS740" s="1735" t="s">
        <v>2631</v>
      </c>
      <c r="AT740" s="1495" t="str">
        <f t="shared" si="23"/>
        <v>0113-Fajões</v>
      </c>
      <c r="AU740" s="1495" t="str">
        <f t="shared" si="24"/>
        <v>011303</v>
      </c>
    </row>
    <row r="741" spans="1:47">
      <c r="A741" s="977"/>
      <c r="B741" s="1013" t="s">
        <v>4176</v>
      </c>
      <c r="C741" s="976" t="s">
        <v>4175</v>
      </c>
      <c r="D741" s="412"/>
      <c r="E741" s="977"/>
      <c r="K741" s="977"/>
      <c r="L741" s="978"/>
      <c r="M741" s="978"/>
      <c r="N741" s="978"/>
      <c r="O741" s="977"/>
      <c r="P741" s="977"/>
      <c r="Q741" s="977"/>
      <c r="R741" s="977"/>
      <c r="S741" s="977"/>
      <c r="T741" s="977"/>
      <c r="U741" s="977"/>
      <c r="AQ741" s="1735" t="s">
        <v>7615</v>
      </c>
      <c r="AR741" s="1495" t="s">
        <v>7616</v>
      </c>
      <c r="AS741" s="1495" t="s">
        <v>2217</v>
      </c>
      <c r="AT741" s="1495" t="str">
        <f t="shared" si="23"/>
        <v>1316-Fajozes</v>
      </c>
      <c r="AU741" s="1495" t="str">
        <f t="shared" si="24"/>
        <v>131607</v>
      </c>
    </row>
    <row r="742" spans="1:47">
      <c r="A742" s="977"/>
      <c r="B742" s="1013" t="s">
        <v>4177</v>
      </c>
      <c r="C742" s="976" t="s">
        <v>4175</v>
      </c>
      <c r="D742" s="412"/>
      <c r="E742" s="977"/>
      <c r="K742" s="977"/>
      <c r="L742" s="978"/>
      <c r="M742" s="978"/>
      <c r="N742" s="978"/>
      <c r="O742" s="977"/>
      <c r="P742" s="977"/>
      <c r="Q742" s="977"/>
      <c r="R742" s="977"/>
      <c r="S742" s="977"/>
      <c r="T742" s="977"/>
      <c r="U742" s="977"/>
      <c r="AQ742" s="1735" t="s">
        <v>7617</v>
      </c>
      <c r="AR742" s="1495" t="s">
        <v>7618</v>
      </c>
      <c r="AS742" s="1495" t="s">
        <v>2017</v>
      </c>
      <c r="AT742" s="1495" t="str">
        <f t="shared" si="23"/>
        <v>1115-Falagueira-Venda Nova</v>
      </c>
      <c r="AU742" s="1495" t="str">
        <f t="shared" si="24"/>
        <v>111515</v>
      </c>
    </row>
    <row r="743" spans="1:47">
      <c r="A743" s="977"/>
      <c r="B743" s="1013" t="s">
        <v>4178</v>
      </c>
      <c r="C743" s="976" t="s">
        <v>4179</v>
      </c>
      <c r="D743" s="412"/>
      <c r="E743" s="977"/>
      <c r="K743" s="977"/>
      <c r="L743" s="978"/>
      <c r="M743" s="978"/>
      <c r="N743" s="978"/>
      <c r="O743" s="977"/>
      <c r="P743" s="977"/>
      <c r="Q743" s="977"/>
      <c r="R743" s="977"/>
      <c r="S743" s="977"/>
      <c r="T743" s="977"/>
      <c r="U743" s="977"/>
      <c r="AQ743" s="1735" t="s">
        <v>7619</v>
      </c>
      <c r="AR743" s="1495" t="s">
        <v>7620</v>
      </c>
      <c r="AS743" s="1735" t="s">
        <v>1047</v>
      </c>
      <c r="AT743" s="1495" t="str">
        <f t="shared" si="23"/>
        <v>0907-Famalicão</v>
      </c>
      <c r="AU743" s="1495" t="str">
        <f t="shared" si="24"/>
        <v>090717</v>
      </c>
    </row>
    <row r="744" spans="1:47">
      <c r="A744" s="977"/>
      <c r="B744" s="1013" t="s">
        <v>4180</v>
      </c>
      <c r="C744" s="976" t="s">
        <v>4181</v>
      </c>
      <c r="D744" s="412"/>
      <c r="E744" s="977"/>
      <c r="K744" s="977"/>
      <c r="L744" s="978"/>
      <c r="M744" s="978"/>
      <c r="N744" s="978"/>
      <c r="O744" s="977"/>
      <c r="P744" s="977"/>
      <c r="Q744" s="977"/>
      <c r="R744" s="977"/>
      <c r="S744" s="977"/>
      <c r="T744" s="977"/>
      <c r="U744" s="977"/>
      <c r="AQ744" s="1735" t="s">
        <v>7621</v>
      </c>
      <c r="AR744" s="1495" t="s">
        <v>7620</v>
      </c>
      <c r="AS744" s="1495" t="s">
        <v>4247</v>
      </c>
      <c r="AT744" s="1495" t="str">
        <f t="shared" si="23"/>
        <v>1011-Famalicão</v>
      </c>
      <c r="AU744" s="1495" t="str">
        <f t="shared" si="24"/>
        <v>101101</v>
      </c>
    </row>
    <row r="745" spans="1:47">
      <c r="A745" s="977"/>
      <c r="B745" s="1013" t="s">
        <v>4182</v>
      </c>
      <c r="C745" s="976" t="s">
        <v>4181</v>
      </c>
      <c r="D745" s="412"/>
      <c r="E745" s="977"/>
      <c r="K745" s="977"/>
      <c r="L745" s="978"/>
      <c r="M745" s="978"/>
      <c r="N745" s="978"/>
      <c r="O745" s="977"/>
      <c r="P745" s="977"/>
      <c r="Q745" s="977"/>
      <c r="R745" s="977"/>
      <c r="S745" s="977"/>
      <c r="T745" s="977"/>
      <c r="U745" s="977"/>
      <c r="AQ745" s="1735" t="s">
        <v>7622</v>
      </c>
      <c r="AR745" s="1495" t="s">
        <v>7623</v>
      </c>
      <c r="AS745" s="1495" t="s">
        <v>4212</v>
      </c>
      <c r="AT745" s="1495" t="str">
        <f t="shared" si="23"/>
        <v>1107-Fanhões</v>
      </c>
      <c r="AU745" s="1495" t="str">
        <f t="shared" si="24"/>
        <v>110705</v>
      </c>
    </row>
    <row r="746" spans="1:47">
      <c r="A746" s="977"/>
      <c r="B746" s="1013" t="s">
        <v>4183</v>
      </c>
      <c r="C746" s="976" t="s">
        <v>4184</v>
      </c>
      <c r="D746" s="412"/>
      <c r="E746" s="977"/>
      <c r="K746" s="977"/>
      <c r="L746" s="978"/>
      <c r="M746" s="978"/>
      <c r="N746" s="978"/>
      <c r="O746" s="977"/>
      <c r="P746" s="977"/>
      <c r="Q746" s="977"/>
      <c r="R746" s="977"/>
      <c r="S746" s="977"/>
      <c r="T746" s="977"/>
      <c r="U746" s="977"/>
      <c r="AQ746" s="1735" t="s">
        <v>7624</v>
      </c>
      <c r="AR746" s="1495" t="s">
        <v>7625</v>
      </c>
      <c r="AS746" s="1735" t="s">
        <v>1813</v>
      </c>
      <c r="AT746" s="1495" t="str">
        <f t="shared" si="23"/>
        <v>0207-Faro do Alentejo</v>
      </c>
      <c r="AU746" s="1495" t="str">
        <f t="shared" si="24"/>
        <v>020702</v>
      </c>
    </row>
    <row r="747" spans="1:47">
      <c r="A747" s="977"/>
      <c r="B747" s="1013" t="s">
        <v>4185</v>
      </c>
      <c r="C747" s="976" t="s">
        <v>4184</v>
      </c>
      <c r="D747" s="412"/>
      <c r="E747" s="977"/>
      <c r="K747" s="977"/>
      <c r="L747" s="978"/>
      <c r="M747" s="978"/>
      <c r="N747" s="978"/>
      <c r="O747" s="977"/>
      <c r="P747" s="977"/>
      <c r="Q747" s="977"/>
      <c r="R747" s="977"/>
      <c r="S747" s="977"/>
      <c r="T747" s="977"/>
      <c r="U747" s="977"/>
      <c r="AQ747" s="1735" t="s">
        <v>7626</v>
      </c>
      <c r="AR747" s="1495" t="s">
        <v>7627</v>
      </c>
      <c r="AS747" s="1735" t="s">
        <v>1024</v>
      </c>
      <c r="AT747" s="1495" t="str">
        <f t="shared" si="23"/>
        <v>0504-Fatela</v>
      </c>
      <c r="AU747" s="1495" t="str">
        <f t="shared" si="24"/>
        <v>050416</v>
      </c>
    </row>
    <row r="748" spans="1:47">
      <c r="A748" s="977"/>
      <c r="B748" s="1013" t="s">
        <v>4186</v>
      </c>
      <c r="C748" s="976" t="s">
        <v>4187</v>
      </c>
      <c r="D748" s="412"/>
      <c r="E748" s="977"/>
      <c r="K748" s="977"/>
      <c r="L748" s="978"/>
      <c r="M748" s="978"/>
      <c r="N748" s="978"/>
      <c r="O748" s="977"/>
      <c r="P748" s="977"/>
      <c r="Q748" s="977"/>
      <c r="R748" s="977"/>
      <c r="S748" s="977"/>
      <c r="T748" s="977"/>
      <c r="U748" s="977"/>
      <c r="AQ748" s="1735" t="s">
        <v>7628</v>
      </c>
      <c r="AR748" s="1495" t="s">
        <v>7629</v>
      </c>
      <c r="AS748" s="1495" t="s">
        <v>5319</v>
      </c>
      <c r="AT748" s="1495" t="str">
        <f t="shared" si="23"/>
        <v>1421-Fátima</v>
      </c>
      <c r="AU748" s="1495" t="str">
        <f t="shared" si="24"/>
        <v>142106</v>
      </c>
    </row>
    <row r="749" spans="1:47">
      <c r="A749" s="977"/>
      <c r="B749" s="1013" t="s">
        <v>4188</v>
      </c>
      <c r="C749" s="976" t="s">
        <v>2874</v>
      </c>
      <c r="D749" s="412"/>
      <c r="E749" s="977"/>
      <c r="K749" s="977"/>
      <c r="L749" s="978"/>
      <c r="M749" s="978"/>
      <c r="N749" s="978"/>
      <c r="O749" s="977"/>
      <c r="P749" s="977"/>
      <c r="Q749" s="977"/>
      <c r="R749" s="977"/>
      <c r="S749" s="977"/>
      <c r="T749" s="977"/>
      <c r="U749" s="977"/>
      <c r="AQ749" s="1735" t="s">
        <v>7630</v>
      </c>
      <c r="AR749" s="1495" t="s">
        <v>7631</v>
      </c>
      <c r="AS749" s="1495" t="s">
        <v>1984</v>
      </c>
      <c r="AT749" s="1495" t="str">
        <f t="shared" si="23"/>
        <v>1701-Favaios</v>
      </c>
      <c r="AU749" s="1495" t="str">
        <f t="shared" si="24"/>
        <v>170107</v>
      </c>
    </row>
    <row r="750" spans="1:47">
      <c r="A750" s="977"/>
      <c r="B750" s="1013" t="s">
        <v>2875</v>
      </c>
      <c r="C750" s="976" t="s">
        <v>2874</v>
      </c>
      <c r="D750" s="412"/>
      <c r="E750" s="977"/>
      <c r="K750" s="977"/>
      <c r="L750" s="978"/>
      <c r="M750" s="978"/>
      <c r="N750" s="978"/>
      <c r="O750" s="977"/>
      <c r="P750" s="977"/>
      <c r="Q750" s="977"/>
      <c r="R750" s="977"/>
      <c r="S750" s="977"/>
      <c r="T750" s="977"/>
      <c r="U750" s="977"/>
      <c r="AQ750" s="1735" t="s">
        <v>7632</v>
      </c>
      <c r="AR750" s="1495" t="s">
        <v>7633</v>
      </c>
      <c r="AS750" s="1495" t="s">
        <v>1077</v>
      </c>
      <c r="AT750" s="1495" t="str">
        <f t="shared" si="23"/>
        <v>4801-Fazenda</v>
      </c>
      <c r="AU750" s="1495" t="str">
        <f t="shared" si="24"/>
        <v>480103</v>
      </c>
    </row>
    <row r="751" spans="1:47">
      <c r="A751" s="977"/>
      <c r="B751" s="1013" t="s">
        <v>2876</v>
      </c>
      <c r="C751" s="976" t="s">
        <v>2874</v>
      </c>
      <c r="D751" s="412"/>
      <c r="E751" s="977"/>
      <c r="K751" s="977"/>
      <c r="L751" s="978"/>
      <c r="M751" s="978"/>
      <c r="N751" s="978"/>
      <c r="O751" s="977"/>
      <c r="P751" s="977"/>
      <c r="Q751" s="977"/>
      <c r="R751" s="977"/>
      <c r="S751" s="977"/>
      <c r="T751" s="977"/>
      <c r="U751" s="977"/>
      <c r="AQ751" s="1735" t="s">
        <v>7634</v>
      </c>
      <c r="AR751" s="1495" t="s">
        <v>7635</v>
      </c>
      <c r="AS751" s="1495" t="s">
        <v>3342</v>
      </c>
      <c r="AT751" s="1495" t="str">
        <f t="shared" si="23"/>
        <v>1403-Fazendas de Almeirim</v>
      </c>
      <c r="AU751" s="1495" t="str">
        <f t="shared" si="24"/>
        <v>140303</v>
      </c>
    </row>
    <row r="752" spans="1:47">
      <c r="A752" s="977"/>
      <c r="B752" s="1013" t="s">
        <v>2877</v>
      </c>
      <c r="C752" s="976" t="s">
        <v>2878</v>
      </c>
      <c r="D752" s="412"/>
      <c r="E752" s="977"/>
      <c r="K752" s="977"/>
      <c r="L752" s="978"/>
      <c r="M752" s="978"/>
      <c r="N752" s="978"/>
      <c r="O752" s="977"/>
      <c r="P752" s="977"/>
      <c r="Q752" s="977"/>
      <c r="R752" s="977"/>
      <c r="S752" s="977"/>
      <c r="T752" s="977"/>
      <c r="U752" s="977"/>
      <c r="AQ752" s="1735" t="s">
        <v>7636</v>
      </c>
      <c r="AR752" s="1495" t="s">
        <v>7637</v>
      </c>
      <c r="AS752" s="1735" t="s">
        <v>1316</v>
      </c>
      <c r="AT752" s="1495" t="str">
        <f t="shared" si="23"/>
        <v>0602-Febres</v>
      </c>
      <c r="AU752" s="1495" t="str">
        <f t="shared" si="24"/>
        <v>060207</v>
      </c>
    </row>
    <row r="753" spans="1:47">
      <c r="A753" s="977"/>
      <c r="B753" s="1013" t="s">
        <v>2879</v>
      </c>
      <c r="C753" s="976" t="s">
        <v>2878</v>
      </c>
      <c r="D753" s="412"/>
      <c r="E753" s="977"/>
      <c r="K753" s="977"/>
      <c r="L753" s="978"/>
      <c r="M753" s="978"/>
      <c r="N753" s="978"/>
      <c r="O753" s="977"/>
      <c r="P753" s="977"/>
      <c r="Q753" s="977"/>
      <c r="R753" s="977"/>
      <c r="S753" s="977"/>
      <c r="T753" s="977"/>
      <c r="U753" s="977"/>
      <c r="AQ753" s="1735" t="s">
        <v>7638</v>
      </c>
      <c r="AR753" s="1495" t="s">
        <v>7639</v>
      </c>
      <c r="AS753" s="1495" t="s">
        <v>1459</v>
      </c>
      <c r="AT753" s="1495" t="str">
        <f t="shared" si="23"/>
        <v>1607-Feitosa</v>
      </c>
      <c r="AU753" s="1495" t="str">
        <f t="shared" si="24"/>
        <v>160719</v>
      </c>
    </row>
    <row r="754" spans="1:47">
      <c r="A754" s="977"/>
      <c r="B754" s="1013" t="s">
        <v>2880</v>
      </c>
      <c r="C754" s="976" t="s">
        <v>2878</v>
      </c>
      <c r="D754" s="412"/>
      <c r="E754" s="977"/>
      <c r="K754" s="977"/>
      <c r="L754" s="978"/>
      <c r="M754" s="978"/>
      <c r="N754" s="978"/>
      <c r="O754" s="977"/>
      <c r="P754" s="977"/>
      <c r="Q754" s="977"/>
      <c r="R754" s="977"/>
      <c r="S754" s="977"/>
      <c r="T754" s="977"/>
      <c r="U754" s="977"/>
      <c r="AQ754" s="1735" t="s">
        <v>7640</v>
      </c>
      <c r="AR754" s="1495" t="s">
        <v>7641</v>
      </c>
      <c r="AS754" s="1495" t="s">
        <v>1622</v>
      </c>
      <c r="AT754" s="1495" t="str">
        <f t="shared" si="23"/>
        <v>4205-Fenais da Ajuda</v>
      </c>
      <c r="AU754" s="1495" t="str">
        <f t="shared" si="24"/>
        <v>420502</v>
      </c>
    </row>
    <row r="755" spans="1:47">
      <c r="A755" s="977"/>
      <c r="B755" s="1013" t="s">
        <v>2881</v>
      </c>
      <c r="C755" s="976" t="s">
        <v>2882</v>
      </c>
      <c r="D755" s="412"/>
      <c r="E755" s="977"/>
      <c r="K755" s="977"/>
      <c r="L755" s="978"/>
      <c r="M755" s="978"/>
      <c r="N755" s="978"/>
      <c r="O755" s="977"/>
      <c r="P755" s="977"/>
      <c r="Q755" s="977"/>
      <c r="R755" s="977"/>
      <c r="S755" s="977"/>
      <c r="T755" s="977"/>
      <c r="U755" s="977"/>
      <c r="AQ755" s="1735" t="s">
        <v>7642</v>
      </c>
      <c r="AR755" s="1495" t="s">
        <v>7643</v>
      </c>
      <c r="AS755" s="1495" t="s">
        <v>1448</v>
      </c>
      <c r="AT755" s="1495" t="str">
        <f t="shared" si="23"/>
        <v>4203-Fenais da Luz</v>
      </c>
      <c r="AU755" s="1495" t="str">
        <f t="shared" si="24"/>
        <v>420308</v>
      </c>
    </row>
    <row r="756" spans="1:47">
      <c r="A756" s="977"/>
      <c r="B756" s="1013" t="s">
        <v>2883</v>
      </c>
      <c r="C756" s="976" t="s">
        <v>2882</v>
      </c>
      <c r="D756" s="412"/>
      <c r="E756" s="977"/>
      <c r="K756" s="977"/>
      <c r="L756" s="978"/>
      <c r="M756" s="978"/>
      <c r="N756" s="978"/>
      <c r="O756" s="977"/>
      <c r="P756" s="977"/>
      <c r="Q756" s="977"/>
      <c r="R756" s="977"/>
      <c r="S756" s="977"/>
      <c r="T756" s="977"/>
      <c r="U756" s="977"/>
      <c r="AQ756" s="1735" t="s">
        <v>7644</v>
      </c>
      <c r="AR756" s="1495" t="s">
        <v>7645</v>
      </c>
      <c r="AS756" s="1735" t="s">
        <v>2543</v>
      </c>
      <c r="AT756" s="1495" t="str">
        <f t="shared" si="23"/>
        <v>0104-Fermedo</v>
      </c>
      <c r="AU756" s="1495" t="str">
        <f t="shared" si="24"/>
        <v>010411</v>
      </c>
    </row>
    <row r="757" spans="1:47">
      <c r="A757" s="977"/>
      <c r="B757" s="1013" t="s">
        <v>2884</v>
      </c>
      <c r="C757" s="976" t="s">
        <v>2882</v>
      </c>
      <c r="D757" s="412"/>
      <c r="E757" s="977"/>
      <c r="K757" s="977"/>
      <c r="L757" s="978"/>
      <c r="M757" s="978"/>
      <c r="N757" s="978"/>
      <c r="O757" s="977"/>
      <c r="P757" s="977"/>
      <c r="Q757" s="977"/>
      <c r="R757" s="977"/>
      <c r="S757" s="977"/>
      <c r="T757" s="977"/>
      <c r="U757" s="977"/>
      <c r="AQ757" s="1735" t="s">
        <v>7646</v>
      </c>
      <c r="AR757" s="1495" t="s">
        <v>7647</v>
      </c>
      <c r="AS757" s="1735" t="s">
        <v>3864</v>
      </c>
      <c r="AT757" s="1495" t="str">
        <f t="shared" si="23"/>
        <v>0101-Fermentelos</v>
      </c>
      <c r="AU757" s="1495" t="str">
        <f t="shared" si="24"/>
        <v>010109</v>
      </c>
    </row>
    <row r="758" spans="1:47">
      <c r="A758" s="977"/>
      <c r="B758" s="1013" t="s">
        <v>2885</v>
      </c>
      <c r="C758" s="976" t="s">
        <v>2886</v>
      </c>
      <c r="D758" s="412"/>
      <c r="E758" s="977"/>
      <c r="K758" s="977"/>
      <c r="L758" s="978"/>
      <c r="M758" s="978"/>
      <c r="N758" s="978"/>
      <c r="O758" s="977"/>
      <c r="P758" s="977"/>
      <c r="Q758" s="977"/>
      <c r="R758" s="977"/>
      <c r="S758" s="977"/>
      <c r="T758" s="977"/>
      <c r="U758" s="977"/>
      <c r="AQ758" s="1735" t="s">
        <v>7648</v>
      </c>
      <c r="AR758" s="1495" t="s">
        <v>7649</v>
      </c>
      <c r="AS758" s="1735" t="s">
        <v>1051</v>
      </c>
      <c r="AT758" s="1495" t="str">
        <f t="shared" si="23"/>
        <v>0308-Fermentões</v>
      </c>
      <c r="AU758" s="1495" t="str">
        <f t="shared" si="24"/>
        <v>030815</v>
      </c>
    </row>
    <row r="759" spans="1:47">
      <c r="A759" s="977"/>
      <c r="B759" s="1013" t="s">
        <v>2887</v>
      </c>
      <c r="C759" s="976" t="s">
        <v>2888</v>
      </c>
      <c r="D759" s="412"/>
      <c r="E759" s="977"/>
      <c r="K759" s="977"/>
      <c r="L759" s="978"/>
      <c r="M759" s="978"/>
      <c r="N759" s="978"/>
      <c r="O759" s="977"/>
      <c r="P759" s="977"/>
      <c r="Q759" s="977"/>
      <c r="R759" s="977"/>
      <c r="S759" s="977"/>
      <c r="T759" s="977"/>
      <c r="U759" s="977"/>
      <c r="AQ759" s="1735" t="s">
        <v>7650</v>
      </c>
      <c r="AR759" s="1495" t="s">
        <v>7651</v>
      </c>
      <c r="AS759" s="1495" t="s">
        <v>629</v>
      </c>
      <c r="AT759" s="1495" t="str">
        <f t="shared" si="23"/>
        <v>1510-Fernão Ferro</v>
      </c>
      <c r="AU759" s="1495" t="str">
        <f t="shared" si="24"/>
        <v>151006</v>
      </c>
    </row>
    <row r="760" spans="1:47">
      <c r="A760" s="977"/>
      <c r="B760" s="1013" t="s">
        <v>2889</v>
      </c>
      <c r="C760" s="976" t="s">
        <v>2888</v>
      </c>
      <c r="D760" s="412"/>
      <c r="E760" s="977"/>
      <c r="K760" s="977"/>
      <c r="L760" s="978"/>
      <c r="M760" s="978"/>
      <c r="N760" s="978"/>
      <c r="O760" s="977"/>
      <c r="P760" s="977"/>
      <c r="Q760" s="977"/>
      <c r="R760" s="977"/>
      <c r="S760" s="977"/>
      <c r="T760" s="977"/>
      <c r="U760" s="977"/>
      <c r="AQ760" s="1735" t="s">
        <v>7652</v>
      </c>
      <c r="AR760" s="1495" t="s">
        <v>7653</v>
      </c>
      <c r="AS760" s="1735" t="s">
        <v>1047</v>
      </c>
      <c r="AT760" s="1495" t="str">
        <f t="shared" si="23"/>
        <v>0907-Fernão Joanes</v>
      </c>
      <c r="AU760" s="1495" t="str">
        <f t="shared" si="24"/>
        <v>090718</v>
      </c>
    </row>
    <row r="761" spans="1:47">
      <c r="A761" s="977"/>
      <c r="B761" s="1013" t="s">
        <v>2890</v>
      </c>
      <c r="C761" s="976" t="s">
        <v>2891</v>
      </c>
      <c r="D761" s="412"/>
      <c r="E761" s="977"/>
      <c r="K761" s="977"/>
      <c r="L761" s="978"/>
      <c r="M761" s="978"/>
      <c r="N761" s="978"/>
      <c r="O761" s="977"/>
      <c r="P761" s="977"/>
      <c r="Q761" s="977"/>
      <c r="R761" s="977"/>
      <c r="S761" s="977"/>
      <c r="T761" s="977"/>
      <c r="U761" s="977"/>
      <c r="AQ761" s="1735" t="s">
        <v>7654</v>
      </c>
      <c r="AR761" s="1495" t="s">
        <v>7655</v>
      </c>
      <c r="AS761" s="1735" t="s">
        <v>1065</v>
      </c>
      <c r="AT761" s="1495" t="str">
        <f t="shared" si="23"/>
        <v>0806-Ferragudo</v>
      </c>
      <c r="AU761" s="1495" t="str">
        <f t="shared" si="24"/>
        <v>080602</v>
      </c>
    </row>
    <row r="762" spans="1:47">
      <c r="A762" s="977"/>
      <c r="B762" s="1013" t="s">
        <v>2892</v>
      </c>
      <c r="C762" s="976" t="s">
        <v>2893</v>
      </c>
      <c r="D762" s="412"/>
      <c r="E762" s="977"/>
      <c r="K762" s="977"/>
      <c r="L762" s="978"/>
      <c r="M762" s="978"/>
      <c r="N762" s="978"/>
      <c r="O762" s="977"/>
      <c r="P762" s="977"/>
      <c r="Q762" s="977"/>
      <c r="R762" s="977"/>
      <c r="S762" s="977"/>
      <c r="T762" s="977"/>
      <c r="U762" s="977"/>
      <c r="W762" s="412"/>
      <c r="X762" s="412"/>
      <c r="Y762" s="412"/>
      <c r="AQ762" s="1735" t="s">
        <v>7656</v>
      </c>
      <c r="AR762" s="1495" t="s">
        <v>7657</v>
      </c>
      <c r="AS762" s="1495" t="s">
        <v>5374</v>
      </c>
      <c r="AT762" s="1495" t="str">
        <f t="shared" si="23"/>
        <v>1706-Ferral</v>
      </c>
      <c r="AU762" s="1495" t="str">
        <f t="shared" si="24"/>
        <v>170609</v>
      </c>
    </row>
    <row r="763" spans="1:47">
      <c r="A763" s="977"/>
      <c r="B763" s="1013" t="s">
        <v>2894</v>
      </c>
      <c r="C763" s="976" t="s">
        <v>2895</v>
      </c>
      <c r="D763" s="412"/>
      <c r="E763" s="977"/>
      <c r="K763" s="977"/>
      <c r="L763" s="978"/>
      <c r="M763" s="978"/>
      <c r="N763" s="978"/>
      <c r="O763" s="977"/>
      <c r="P763" s="977"/>
      <c r="Q763" s="977"/>
      <c r="R763" s="977"/>
      <c r="S763" s="977"/>
      <c r="T763" s="977"/>
      <c r="U763" s="977"/>
      <c r="V763" s="412"/>
      <c r="W763" s="412"/>
      <c r="X763" s="412"/>
      <c r="Y763" s="412"/>
      <c r="Z763" s="412"/>
      <c r="AA763" s="412"/>
      <c r="AQ763" s="1735" t="s">
        <v>7658</v>
      </c>
      <c r="AR763" s="1495" t="s">
        <v>7659</v>
      </c>
      <c r="AS763" s="1735" t="s">
        <v>5293</v>
      </c>
      <c r="AT763" s="1495" t="str">
        <f t="shared" si="23"/>
        <v>0405-Ferreira</v>
      </c>
      <c r="AU763" s="1495" t="str">
        <f t="shared" si="24"/>
        <v>040514</v>
      </c>
    </row>
    <row r="764" spans="1:47">
      <c r="A764" s="977"/>
      <c r="B764" s="1013" t="s">
        <v>578</v>
      </c>
      <c r="C764" s="976" t="s">
        <v>2895</v>
      </c>
      <c r="D764" s="412"/>
      <c r="E764" s="977"/>
      <c r="K764" s="977"/>
      <c r="L764" s="978"/>
      <c r="M764" s="978"/>
      <c r="N764" s="978"/>
      <c r="O764" s="977"/>
      <c r="P764" s="977"/>
      <c r="Q764" s="977"/>
      <c r="R764" s="977"/>
      <c r="S764" s="977"/>
      <c r="T764" s="977"/>
      <c r="U764" s="977"/>
      <c r="V764" s="412"/>
      <c r="W764" s="412"/>
      <c r="X764" s="412"/>
      <c r="Y764" s="412"/>
      <c r="Z764" s="412"/>
      <c r="AA764" s="412"/>
      <c r="AQ764" s="1735" t="s">
        <v>7660</v>
      </c>
      <c r="AR764" s="1495" t="s">
        <v>7659</v>
      </c>
      <c r="AS764" s="1495" t="s">
        <v>1389</v>
      </c>
      <c r="AT764" s="1495" t="str">
        <f t="shared" si="23"/>
        <v>1309-Ferreira</v>
      </c>
      <c r="AU764" s="1495" t="str">
        <f t="shared" si="24"/>
        <v>130905</v>
      </c>
    </row>
    <row r="765" spans="1:47">
      <c r="A765" s="977"/>
      <c r="B765" s="1013" t="s">
        <v>579</v>
      </c>
      <c r="C765" s="976" t="s">
        <v>580</v>
      </c>
      <c r="D765" s="412"/>
      <c r="E765" s="977"/>
      <c r="K765" s="977"/>
      <c r="L765" s="978"/>
      <c r="M765" s="978"/>
      <c r="N765" s="978"/>
      <c r="O765" s="977"/>
      <c r="P765" s="977"/>
      <c r="Q765" s="977"/>
      <c r="R765" s="977"/>
      <c r="S765" s="977"/>
      <c r="T765" s="977"/>
      <c r="U765" s="977"/>
      <c r="V765" s="412"/>
      <c r="W765" s="412"/>
      <c r="X765" s="412"/>
      <c r="Y765" s="412"/>
      <c r="Z765" s="412"/>
      <c r="AA765" s="412"/>
      <c r="AQ765" s="1735" t="s">
        <v>7661</v>
      </c>
      <c r="AR765" s="1495" t="s">
        <v>7662</v>
      </c>
      <c r="AS765" s="1495" t="s">
        <v>3091</v>
      </c>
      <c r="AT765" s="1495" t="str">
        <f t="shared" si="23"/>
        <v>1817-Ferreira de Aves</v>
      </c>
      <c r="AU765" s="1495" t="str">
        <f t="shared" si="24"/>
        <v>181704</v>
      </c>
    </row>
    <row r="766" spans="1:47">
      <c r="A766" s="977"/>
      <c r="B766" s="1013" t="s">
        <v>581</v>
      </c>
      <c r="C766" s="976" t="s">
        <v>582</v>
      </c>
      <c r="D766" s="412"/>
      <c r="E766" s="977"/>
      <c r="K766" s="977"/>
      <c r="L766" s="978"/>
      <c r="M766" s="978"/>
      <c r="N766" s="978"/>
      <c r="O766" s="977"/>
      <c r="P766" s="977"/>
      <c r="Q766" s="977"/>
      <c r="R766" s="977"/>
      <c r="S766" s="977"/>
      <c r="T766" s="977"/>
      <c r="U766" s="977"/>
      <c r="V766" s="412"/>
      <c r="W766" s="412"/>
      <c r="X766" s="412"/>
      <c r="Y766" s="412"/>
      <c r="Z766" s="412"/>
      <c r="AA766" s="412"/>
      <c r="AQ766" s="1735" t="s">
        <v>7663</v>
      </c>
      <c r="AR766" s="1495" t="s">
        <v>526</v>
      </c>
      <c r="AS766" s="1495" t="s">
        <v>527</v>
      </c>
      <c r="AT766" s="1495" t="str">
        <f t="shared" si="23"/>
        <v>1411-Ferreira do Zêzere</v>
      </c>
      <c r="AU766" s="1495" t="str">
        <f t="shared" si="24"/>
        <v>141106</v>
      </c>
    </row>
    <row r="767" spans="1:47">
      <c r="A767" s="977"/>
      <c r="B767" s="1013" t="s">
        <v>583</v>
      </c>
      <c r="C767" s="976" t="s">
        <v>584</v>
      </c>
      <c r="D767" s="412"/>
      <c r="E767" s="977"/>
      <c r="K767" s="977"/>
      <c r="L767" s="978"/>
      <c r="M767" s="978"/>
      <c r="N767" s="978"/>
      <c r="O767" s="977"/>
      <c r="P767" s="977"/>
      <c r="Q767" s="977"/>
      <c r="R767" s="977"/>
      <c r="S767" s="977"/>
      <c r="T767" s="977"/>
      <c r="U767" s="977"/>
      <c r="V767" s="412"/>
      <c r="W767" s="412"/>
      <c r="X767" s="412"/>
      <c r="Y767" s="412"/>
      <c r="Z767" s="412"/>
      <c r="AA767" s="412"/>
      <c r="AQ767" s="1735" t="s">
        <v>7664</v>
      </c>
      <c r="AR767" s="1495" t="s">
        <v>7665</v>
      </c>
      <c r="AS767" s="1735" t="s">
        <v>531</v>
      </c>
      <c r="AT767" s="1495" t="str">
        <f t="shared" si="23"/>
        <v>0605-Ferreira-a-Nova</v>
      </c>
      <c r="AU767" s="1495" t="str">
        <f t="shared" si="24"/>
        <v>060521</v>
      </c>
    </row>
    <row r="768" spans="1:47">
      <c r="A768" s="977"/>
      <c r="B768" s="1013" t="s">
        <v>585</v>
      </c>
      <c r="C768" s="976" t="s">
        <v>586</v>
      </c>
      <c r="D768" s="412"/>
      <c r="E768" s="977"/>
      <c r="K768" s="977"/>
      <c r="L768" s="978"/>
      <c r="M768" s="978"/>
      <c r="N768" s="978"/>
      <c r="O768" s="977"/>
      <c r="P768" s="977"/>
      <c r="Q768" s="977"/>
      <c r="R768" s="977"/>
      <c r="S768" s="977"/>
      <c r="T768" s="977"/>
      <c r="U768" s="977"/>
      <c r="V768" s="412"/>
      <c r="W768" s="412"/>
      <c r="X768" s="412"/>
      <c r="Y768" s="412"/>
      <c r="Z768" s="412"/>
      <c r="AA768" s="412"/>
      <c r="AQ768" s="1735" t="s">
        <v>7666</v>
      </c>
      <c r="AR768" s="1495" t="s">
        <v>7667</v>
      </c>
      <c r="AS768" s="1735" t="s">
        <v>1948</v>
      </c>
      <c r="AT768" s="1495" t="str">
        <f t="shared" si="23"/>
        <v>0801-Ferreiras</v>
      </c>
      <c r="AU768" s="1495" t="str">
        <f t="shared" si="24"/>
        <v>080104</v>
      </c>
    </row>
    <row r="769" spans="1:47">
      <c r="A769" s="977"/>
      <c r="B769" s="1013" t="s">
        <v>587</v>
      </c>
      <c r="C769" s="976" t="s">
        <v>586</v>
      </c>
      <c r="D769" s="412"/>
      <c r="E769" s="977"/>
      <c r="K769" s="977"/>
      <c r="L769" s="978"/>
      <c r="M769" s="978"/>
      <c r="N769" s="978"/>
      <c r="O769" s="977"/>
      <c r="P769" s="977"/>
      <c r="Q769" s="977"/>
      <c r="R769" s="977"/>
      <c r="S769" s="977"/>
      <c r="T769" s="977"/>
      <c r="U769" s="977"/>
      <c r="V769" s="412"/>
      <c r="W769" s="412"/>
      <c r="X769" s="412"/>
      <c r="Y769" s="412"/>
      <c r="Z769" s="412"/>
      <c r="AA769" s="412"/>
      <c r="AQ769" s="1735" t="s">
        <v>7668</v>
      </c>
      <c r="AR769" s="1495" t="s">
        <v>7669</v>
      </c>
      <c r="AS769" s="1495" t="s">
        <v>1085</v>
      </c>
      <c r="AT769" s="1495" t="str">
        <f t="shared" si="23"/>
        <v>1805-Ferreirim</v>
      </c>
      <c r="AU769" s="1495" t="str">
        <f t="shared" si="24"/>
        <v>180507</v>
      </c>
    </row>
    <row r="770" spans="1:47">
      <c r="A770" s="977"/>
      <c r="B770" s="1013" t="s">
        <v>588</v>
      </c>
      <c r="C770" s="976" t="s">
        <v>586</v>
      </c>
      <c r="D770" s="412"/>
      <c r="E770" s="977"/>
      <c r="K770" s="977"/>
      <c r="L770" s="978"/>
      <c r="M770" s="978"/>
      <c r="N770" s="978"/>
      <c r="O770" s="977"/>
      <c r="P770" s="977"/>
      <c r="Q770" s="977"/>
      <c r="R770" s="977"/>
      <c r="S770" s="977"/>
      <c r="T770" s="977"/>
      <c r="U770" s="977"/>
      <c r="V770" s="412"/>
      <c r="W770" s="412"/>
      <c r="X770" s="412"/>
      <c r="Y770" s="412"/>
      <c r="Z770" s="412"/>
      <c r="AA770" s="412"/>
      <c r="AQ770" s="1735" t="s">
        <v>7670</v>
      </c>
      <c r="AR770" s="1495" t="s">
        <v>7671</v>
      </c>
      <c r="AS770" s="1735" t="s">
        <v>1492</v>
      </c>
      <c r="AT770" s="1495" t="str">
        <f t="shared" si="23"/>
        <v>0309-Ferreiros</v>
      </c>
      <c r="AU770" s="1495" t="str">
        <f t="shared" si="24"/>
        <v>030908</v>
      </c>
    </row>
    <row r="771" spans="1:47">
      <c r="A771" s="977"/>
      <c r="B771" s="1013" t="s">
        <v>589</v>
      </c>
      <c r="C771" s="976" t="s">
        <v>590</v>
      </c>
      <c r="D771" s="412"/>
      <c r="E771" s="977"/>
      <c r="K771" s="977"/>
      <c r="L771" s="978"/>
      <c r="M771" s="978"/>
      <c r="N771" s="978"/>
      <c r="O771" s="977"/>
      <c r="P771" s="977"/>
      <c r="Q771" s="977"/>
      <c r="R771" s="977"/>
      <c r="S771" s="977"/>
      <c r="T771" s="977"/>
      <c r="U771" s="977"/>
      <c r="V771" s="412"/>
      <c r="W771" s="412"/>
      <c r="X771" s="412"/>
      <c r="Y771" s="412"/>
      <c r="Z771" s="412"/>
      <c r="AA771" s="412"/>
      <c r="AQ771" s="1735" t="s">
        <v>7672</v>
      </c>
      <c r="AR771" s="1495" t="s">
        <v>7673</v>
      </c>
      <c r="AS771" s="1495" t="s">
        <v>1085</v>
      </c>
      <c r="AT771" s="1495" t="str">
        <f t="shared" si="23"/>
        <v>1805-Ferreiros de Avões</v>
      </c>
      <c r="AU771" s="1495" t="str">
        <f t="shared" si="24"/>
        <v>180508</v>
      </c>
    </row>
    <row r="772" spans="1:47">
      <c r="A772" s="977"/>
      <c r="B772" s="1013" t="s">
        <v>591</v>
      </c>
      <c r="C772" s="976" t="s">
        <v>590</v>
      </c>
      <c r="D772" s="412"/>
      <c r="E772" s="977"/>
      <c r="K772" s="977"/>
      <c r="L772" s="978"/>
      <c r="M772" s="978"/>
      <c r="N772" s="978"/>
      <c r="O772" s="977"/>
      <c r="P772" s="977"/>
      <c r="Q772" s="977"/>
      <c r="R772" s="977"/>
      <c r="S772" s="977"/>
      <c r="T772" s="977"/>
      <c r="U772" s="977"/>
      <c r="V772" s="412"/>
      <c r="W772" s="412"/>
      <c r="X772" s="412"/>
      <c r="Y772" s="412"/>
      <c r="Z772" s="412"/>
      <c r="AA772" s="412"/>
      <c r="AQ772" s="1735" t="s">
        <v>7674</v>
      </c>
      <c r="AR772" s="1495" t="s">
        <v>7675</v>
      </c>
      <c r="AS772" s="1495" t="s">
        <v>4119</v>
      </c>
      <c r="AT772" s="1495" t="str">
        <f t="shared" si="23"/>
        <v>1804-Ferreiros de Tendais</v>
      </c>
      <c r="AU772" s="1495" t="str">
        <f t="shared" si="24"/>
        <v>180405</v>
      </c>
    </row>
    <row r="773" spans="1:47">
      <c r="A773" s="977"/>
      <c r="B773" s="1013" t="s">
        <v>592</v>
      </c>
      <c r="C773" s="976" t="s">
        <v>593</v>
      </c>
      <c r="D773" s="412"/>
      <c r="E773" s="977"/>
      <c r="K773" s="977"/>
      <c r="L773" s="978"/>
      <c r="M773" s="978"/>
      <c r="N773" s="978"/>
      <c r="O773" s="977"/>
      <c r="P773" s="977"/>
      <c r="Q773" s="977"/>
      <c r="R773" s="977"/>
      <c r="S773" s="977"/>
      <c r="T773" s="977"/>
      <c r="U773" s="977"/>
      <c r="V773" s="412"/>
      <c r="W773" s="412"/>
      <c r="X773" s="412"/>
      <c r="Y773" s="412"/>
      <c r="Z773" s="412"/>
      <c r="AA773" s="412"/>
      <c r="AQ773" s="1735" t="s">
        <v>7676</v>
      </c>
      <c r="AR773" s="1495" t="s">
        <v>7677</v>
      </c>
      <c r="AS773" s="1495" t="s">
        <v>1769</v>
      </c>
      <c r="AT773" s="1495" t="str">
        <f t="shared" si="23"/>
        <v>1821-Ferreirós do Dão</v>
      </c>
      <c r="AU773" s="1495" t="str">
        <f t="shared" si="24"/>
        <v>182107</v>
      </c>
    </row>
    <row r="774" spans="1:47">
      <c r="A774" s="977"/>
      <c r="B774" s="1013" t="s">
        <v>594</v>
      </c>
      <c r="C774" s="976" t="s">
        <v>595</v>
      </c>
      <c r="D774" s="412"/>
      <c r="E774" s="977"/>
      <c r="K774" s="977"/>
      <c r="L774" s="978"/>
      <c r="M774" s="978"/>
      <c r="N774" s="978"/>
      <c r="O774" s="977"/>
      <c r="P774" s="977"/>
      <c r="Q774" s="977"/>
      <c r="R774" s="977"/>
      <c r="S774" s="977"/>
      <c r="T774" s="977"/>
      <c r="U774" s="977"/>
      <c r="V774" s="412"/>
      <c r="W774" s="412"/>
      <c r="X774" s="412"/>
      <c r="Y774" s="412"/>
      <c r="Z774" s="412"/>
      <c r="AA774" s="412"/>
      <c r="AQ774" s="1735" t="s">
        <v>7678</v>
      </c>
      <c r="AR774" s="1495" t="s">
        <v>7679</v>
      </c>
      <c r="AS774" s="1495" t="s">
        <v>1432</v>
      </c>
      <c r="AT774" s="1495" t="str">
        <f t="shared" si="23"/>
        <v>1014-Ferrel</v>
      </c>
      <c r="AU774" s="1495" t="str">
        <f t="shared" si="24"/>
        <v>101406</v>
      </c>
    </row>
    <row r="775" spans="1:47">
      <c r="A775" s="977"/>
      <c r="B775" s="1013" t="s">
        <v>596</v>
      </c>
      <c r="C775" s="976" t="s">
        <v>597</v>
      </c>
      <c r="D775" s="412"/>
      <c r="E775" s="977"/>
      <c r="K775" s="977"/>
      <c r="L775" s="978"/>
      <c r="M775" s="978"/>
      <c r="N775" s="978"/>
      <c r="O775" s="977"/>
      <c r="P775" s="977"/>
      <c r="Q775" s="977"/>
      <c r="R775" s="977"/>
      <c r="S775" s="977"/>
      <c r="T775" s="977"/>
      <c r="U775" s="977"/>
      <c r="V775" s="412"/>
      <c r="W775" s="412"/>
      <c r="X775" s="412"/>
      <c r="Y775" s="412"/>
      <c r="Z775" s="412"/>
      <c r="AA775" s="412"/>
      <c r="AQ775" s="1735" t="s">
        <v>7680</v>
      </c>
      <c r="AR775" s="1495" t="s">
        <v>7681</v>
      </c>
      <c r="AS775" s="1735" t="s">
        <v>1805</v>
      </c>
      <c r="AT775" s="1495" t="str">
        <f t="shared" si="23"/>
        <v>0503-Ferro</v>
      </c>
      <c r="AU775" s="1495" t="str">
        <f t="shared" si="24"/>
        <v>050311</v>
      </c>
    </row>
    <row r="776" spans="1:47">
      <c r="A776" s="977"/>
      <c r="B776" s="1013" t="s">
        <v>598</v>
      </c>
      <c r="C776" s="976" t="s">
        <v>599</v>
      </c>
      <c r="D776" s="412"/>
      <c r="E776" s="977"/>
      <c r="K776" s="977"/>
      <c r="L776" s="978"/>
      <c r="M776" s="978"/>
      <c r="N776" s="978"/>
      <c r="O776" s="977"/>
      <c r="P776" s="977"/>
      <c r="Q776" s="977"/>
      <c r="R776" s="977"/>
      <c r="S776" s="977"/>
      <c r="T776" s="977"/>
      <c r="U776" s="977"/>
      <c r="V776" s="412"/>
      <c r="W776" s="412"/>
      <c r="X776" s="412"/>
      <c r="Y776" s="412"/>
      <c r="Z776" s="412"/>
      <c r="AA776" s="412"/>
      <c r="AQ776" s="1735" t="s">
        <v>7682</v>
      </c>
      <c r="AR776" s="1495" t="s">
        <v>7683</v>
      </c>
      <c r="AS776" s="1735" t="s">
        <v>4108</v>
      </c>
      <c r="AT776" s="1495" t="str">
        <f t="shared" si="23"/>
        <v>0305-Fervença</v>
      </c>
      <c r="AU776" s="1495" t="str">
        <f t="shared" si="24"/>
        <v>030510</v>
      </c>
    </row>
    <row r="777" spans="1:47">
      <c r="A777" s="977"/>
      <c r="B777" s="1013" t="s">
        <v>600</v>
      </c>
      <c r="C777" s="976" t="s">
        <v>599</v>
      </c>
      <c r="D777" s="412"/>
      <c r="E777" s="977"/>
      <c r="K777" s="977"/>
      <c r="L777" s="978"/>
      <c r="M777" s="978"/>
      <c r="N777" s="978"/>
      <c r="O777" s="977"/>
      <c r="P777" s="977"/>
      <c r="Q777" s="977"/>
      <c r="R777" s="977"/>
      <c r="S777" s="977"/>
      <c r="T777" s="977"/>
      <c r="U777" s="977"/>
      <c r="V777" s="412"/>
      <c r="W777" s="412"/>
      <c r="X777" s="412"/>
      <c r="Y777" s="412"/>
      <c r="Z777" s="412"/>
      <c r="AA777" s="412"/>
      <c r="AQ777" s="1735" t="s">
        <v>7684</v>
      </c>
      <c r="AR777" s="1495" t="s">
        <v>7685</v>
      </c>
      <c r="AS777" s="1495" t="s">
        <v>5229</v>
      </c>
      <c r="AT777" s="1495" t="str">
        <f t="shared" si="23"/>
        <v>4301-Feteira</v>
      </c>
      <c r="AU777" s="1495" t="str">
        <f t="shared" si="24"/>
        <v>430108</v>
      </c>
    </row>
    <row r="778" spans="1:47">
      <c r="A778" s="977"/>
      <c r="B778" s="1013" t="s">
        <v>601</v>
      </c>
      <c r="C778" s="976" t="s">
        <v>599</v>
      </c>
      <c r="D778" s="412"/>
      <c r="E778" s="977"/>
      <c r="K778" s="977"/>
      <c r="L778" s="978"/>
      <c r="M778" s="978"/>
      <c r="N778" s="978"/>
      <c r="O778" s="977"/>
      <c r="P778" s="977"/>
      <c r="Q778" s="977"/>
      <c r="R778" s="977"/>
      <c r="S778" s="977"/>
      <c r="T778" s="977"/>
      <c r="U778" s="977"/>
      <c r="V778" s="412"/>
      <c r="W778" s="412"/>
      <c r="X778" s="412"/>
      <c r="Y778" s="412"/>
      <c r="Z778" s="412"/>
      <c r="AA778" s="412"/>
      <c r="AQ778" s="1735" t="s">
        <v>7686</v>
      </c>
      <c r="AR778" s="1495" t="s">
        <v>7685</v>
      </c>
      <c r="AS778" s="1495" t="s">
        <v>1055</v>
      </c>
      <c r="AT778" s="1495" t="str">
        <f t="shared" si="23"/>
        <v>4701-Feteira</v>
      </c>
      <c r="AU778" s="1495" t="str">
        <f t="shared" si="24"/>
        <v>470104</v>
      </c>
    </row>
    <row r="779" spans="1:47">
      <c r="A779" s="977"/>
      <c r="B779" s="1013" t="s">
        <v>602</v>
      </c>
      <c r="C779" s="976" t="s">
        <v>603</v>
      </c>
      <c r="D779" s="412"/>
      <c r="E779" s="977"/>
      <c r="K779" s="977"/>
      <c r="L779" s="978"/>
      <c r="M779" s="978"/>
      <c r="N779" s="978"/>
      <c r="O779" s="977"/>
      <c r="P779" s="977"/>
      <c r="Q779" s="977"/>
      <c r="R779" s="977"/>
      <c r="S779" s="977"/>
      <c r="T779" s="977"/>
      <c r="U779" s="977"/>
      <c r="V779" s="412"/>
      <c r="W779" s="412"/>
      <c r="X779" s="412"/>
      <c r="Y779" s="412"/>
      <c r="Z779" s="412"/>
      <c r="AA779" s="412"/>
      <c r="AQ779" s="1735" t="s">
        <v>7687</v>
      </c>
      <c r="AR779" s="1495" t="s">
        <v>7688</v>
      </c>
      <c r="AS779" s="1495" t="s">
        <v>1448</v>
      </c>
      <c r="AT779" s="1495" t="str">
        <f t="shared" ref="AT779:AT842" si="25">AS779&amp;"-"&amp;AR779</f>
        <v>4203-Feteiras</v>
      </c>
      <c r="AU779" s="1495" t="str">
        <f t="shared" ref="AU779:AU842" si="26">AQ779</f>
        <v>420309</v>
      </c>
    </row>
    <row r="780" spans="1:47">
      <c r="A780" s="977"/>
      <c r="B780" s="1013" t="s">
        <v>604</v>
      </c>
      <c r="C780" s="976" t="s">
        <v>605</v>
      </c>
      <c r="D780" s="412"/>
      <c r="E780" s="977"/>
      <c r="K780" s="977"/>
      <c r="L780" s="978"/>
      <c r="M780" s="978"/>
      <c r="N780" s="978"/>
      <c r="O780" s="977"/>
      <c r="P780" s="977"/>
      <c r="Q780" s="977"/>
      <c r="R780" s="977"/>
      <c r="S780" s="977"/>
      <c r="T780" s="977"/>
      <c r="U780" s="977"/>
      <c r="V780" s="412"/>
      <c r="W780" s="412"/>
      <c r="X780" s="412"/>
      <c r="Y780" s="412"/>
      <c r="Z780" s="412"/>
      <c r="AA780" s="412"/>
      <c r="AQ780" s="1735" t="s">
        <v>7689</v>
      </c>
      <c r="AR780" s="1495" t="s">
        <v>7690</v>
      </c>
      <c r="AS780" s="1735" t="s">
        <v>3042</v>
      </c>
      <c r="AT780" s="1495" t="str">
        <f t="shared" si="25"/>
        <v>0109-Fiães</v>
      </c>
      <c r="AU780" s="1495" t="str">
        <f t="shared" si="26"/>
        <v>010907</v>
      </c>
    </row>
    <row r="781" spans="1:47">
      <c r="A781" s="977"/>
      <c r="B781" s="1013" t="s">
        <v>606</v>
      </c>
      <c r="C781" s="976" t="s">
        <v>605</v>
      </c>
      <c r="D781" s="412"/>
      <c r="E781" s="977"/>
      <c r="K781" s="977"/>
      <c r="L781" s="978"/>
      <c r="M781" s="978"/>
      <c r="N781" s="978"/>
      <c r="O781" s="977"/>
      <c r="P781" s="977"/>
      <c r="Q781" s="977"/>
      <c r="R781" s="977"/>
      <c r="S781" s="977"/>
      <c r="T781" s="977"/>
      <c r="U781" s="977"/>
      <c r="V781" s="412"/>
      <c r="W781" s="412"/>
      <c r="X781" s="412"/>
      <c r="Y781" s="412"/>
      <c r="Z781" s="412"/>
      <c r="AA781" s="412"/>
      <c r="AQ781" s="1735" t="s">
        <v>7691</v>
      </c>
      <c r="AR781" s="1495" t="s">
        <v>7690</v>
      </c>
      <c r="AS781" s="1735" t="s">
        <v>1783</v>
      </c>
      <c r="AT781" s="1495" t="str">
        <f t="shared" si="25"/>
        <v>0913-Fiães</v>
      </c>
      <c r="AU781" s="1495" t="str">
        <f t="shared" si="26"/>
        <v>091307</v>
      </c>
    </row>
    <row r="782" spans="1:47">
      <c r="A782" s="977"/>
      <c r="B782" s="1013" t="s">
        <v>607</v>
      </c>
      <c r="C782" s="976" t="s">
        <v>605</v>
      </c>
      <c r="D782" s="412"/>
      <c r="E782" s="977"/>
      <c r="K782" s="977"/>
      <c r="L782" s="978"/>
      <c r="M782" s="978"/>
      <c r="N782" s="978"/>
      <c r="O782" s="977"/>
      <c r="P782" s="977"/>
      <c r="Q782" s="977"/>
      <c r="R782" s="977"/>
      <c r="S782" s="977"/>
      <c r="T782" s="977"/>
      <c r="U782" s="977"/>
      <c r="V782" s="412"/>
      <c r="W782" s="412"/>
      <c r="X782" s="412"/>
      <c r="Y782" s="412"/>
      <c r="Z782" s="412"/>
      <c r="AA782" s="412"/>
      <c r="AQ782" s="1735" t="s">
        <v>7692</v>
      </c>
      <c r="AR782" s="1495" t="s">
        <v>7690</v>
      </c>
      <c r="AS782" s="1495" t="s">
        <v>5337</v>
      </c>
      <c r="AT782" s="1495" t="str">
        <f t="shared" si="25"/>
        <v>1603-Fiães</v>
      </c>
      <c r="AU782" s="1495" t="str">
        <f t="shared" si="26"/>
        <v>160307</v>
      </c>
    </row>
    <row r="783" spans="1:47">
      <c r="A783" s="977"/>
      <c r="B783" s="1013" t="s">
        <v>608</v>
      </c>
      <c r="C783" s="976" t="s">
        <v>2871</v>
      </c>
      <c r="D783" s="412"/>
      <c r="E783" s="977"/>
      <c r="K783" s="977"/>
      <c r="L783" s="978"/>
      <c r="M783" s="978"/>
      <c r="N783" s="978"/>
      <c r="O783" s="977"/>
      <c r="P783" s="977"/>
      <c r="Q783" s="977"/>
      <c r="R783" s="977"/>
      <c r="S783" s="977"/>
      <c r="T783" s="977"/>
      <c r="U783" s="977"/>
      <c r="V783" s="412"/>
      <c r="W783" s="412"/>
      <c r="X783" s="412"/>
      <c r="Y783" s="412"/>
      <c r="Z783" s="412"/>
      <c r="AA783" s="412"/>
      <c r="AQ783" s="1735" t="s">
        <v>7693</v>
      </c>
      <c r="AR783" s="1495" t="s">
        <v>7694</v>
      </c>
      <c r="AS783" s="1495" t="s">
        <v>1085</v>
      </c>
      <c r="AT783" s="1495" t="str">
        <f t="shared" si="25"/>
        <v>1805-Figueira</v>
      </c>
      <c r="AU783" s="1495" t="str">
        <f t="shared" si="26"/>
        <v>180509</v>
      </c>
    </row>
    <row r="784" spans="1:47">
      <c r="A784" s="977"/>
      <c r="B784" s="1013" t="s">
        <v>2872</v>
      </c>
      <c r="C784" s="976" t="s">
        <v>2871</v>
      </c>
      <c r="D784" s="412"/>
      <c r="E784" s="977"/>
      <c r="K784" s="977"/>
      <c r="L784" s="978"/>
      <c r="M784" s="978"/>
      <c r="N784" s="978"/>
      <c r="O784" s="977"/>
      <c r="P784" s="977"/>
      <c r="Q784" s="977"/>
      <c r="R784" s="977"/>
      <c r="S784" s="977"/>
      <c r="T784" s="977"/>
      <c r="U784" s="977"/>
      <c r="V784" s="412"/>
      <c r="W784" s="412"/>
      <c r="X784" s="412"/>
      <c r="Y784" s="412"/>
      <c r="Z784" s="412"/>
      <c r="AA784" s="412"/>
      <c r="AQ784" s="1735" t="s">
        <v>7695</v>
      </c>
      <c r="AR784" s="1495" t="s">
        <v>534</v>
      </c>
      <c r="AS784" s="1735" t="s">
        <v>535</v>
      </c>
      <c r="AT784" s="1495" t="str">
        <f t="shared" si="25"/>
        <v>0904-Figueira de Castelo Rodrigo</v>
      </c>
      <c r="AU784" s="1495" t="str">
        <f t="shared" si="26"/>
        <v>090408</v>
      </c>
    </row>
    <row r="785" spans="1:47">
      <c r="A785" s="977"/>
      <c r="B785" s="1013" t="s">
        <v>2873</v>
      </c>
      <c r="C785" s="976" t="s">
        <v>2871</v>
      </c>
      <c r="D785" s="412"/>
      <c r="E785" s="977"/>
      <c r="K785" s="977"/>
      <c r="L785" s="978"/>
      <c r="M785" s="978"/>
      <c r="N785" s="978"/>
      <c r="O785" s="977"/>
      <c r="P785" s="977"/>
      <c r="Q785" s="977"/>
      <c r="R785" s="977"/>
      <c r="S785" s="977"/>
      <c r="T785" s="977"/>
      <c r="U785" s="977"/>
      <c r="V785" s="412"/>
      <c r="W785" s="412"/>
      <c r="X785" s="412"/>
      <c r="Y785" s="412"/>
      <c r="Z785" s="412"/>
      <c r="AA785" s="412"/>
      <c r="AQ785" s="1735" t="s">
        <v>7696</v>
      </c>
      <c r="AR785" s="1495" t="s">
        <v>7697</v>
      </c>
      <c r="AS785" s="1735" t="s">
        <v>1411</v>
      </c>
      <c r="AT785" s="1495" t="str">
        <f t="shared" si="25"/>
        <v>0613-Figueira de Lorvão</v>
      </c>
      <c r="AU785" s="1495" t="str">
        <f t="shared" si="26"/>
        <v>061302</v>
      </c>
    </row>
    <row r="786" spans="1:47">
      <c r="A786" s="977"/>
      <c r="B786" s="1013" t="s">
        <v>646</v>
      </c>
      <c r="C786" s="976" t="s">
        <v>647</v>
      </c>
      <c r="D786" s="412"/>
      <c r="E786" s="977"/>
      <c r="K786" s="977"/>
      <c r="L786" s="978"/>
      <c r="M786" s="978"/>
      <c r="N786" s="978"/>
      <c r="O786" s="977"/>
      <c r="P786" s="977"/>
      <c r="Q786" s="977"/>
      <c r="R786" s="977"/>
      <c r="S786" s="977"/>
      <c r="T786" s="977"/>
      <c r="U786" s="977"/>
      <c r="V786" s="412"/>
      <c r="W786" s="412"/>
      <c r="X786" s="412"/>
      <c r="Y786" s="412"/>
      <c r="Z786" s="412"/>
      <c r="AA786" s="412"/>
      <c r="AQ786" s="1735" t="s">
        <v>7698</v>
      </c>
      <c r="AR786" s="1495" t="s">
        <v>7699</v>
      </c>
      <c r="AS786" s="1735" t="s">
        <v>524</v>
      </c>
      <c r="AT786" s="1495" t="str">
        <f t="shared" si="25"/>
        <v>0208-Figueira dos Cavaleiros</v>
      </c>
      <c r="AU786" s="1495" t="str">
        <f t="shared" si="26"/>
        <v>020803</v>
      </c>
    </row>
    <row r="787" spans="1:47">
      <c r="A787" s="977"/>
      <c r="B787" s="1013" t="s">
        <v>648</v>
      </c>
      <c r="C787" s="976" t="s">
        <v>647</v>
      </c>
      <c r="D787" s="412"/>
      <c r="E787" s="977"/>
      <c r="K787" s="977"/>
      <c r="L787" s="978"/>
      <c r="M787" s="978"/>
      <c r="N787" s="978"/>
      <c r="O787" s="977"/>
      <c r="P787" s="977"/>
      <c r="Q787" s="977"/>
      <c r="R787" s="977"/>
      <c r="S787" s="977"/>
      <c r="T787" s="977"/>
      <c r="U787" s="977"/>
      <c r="V787" s="412"/>
      <c r="W787" s="412"/>
      <c r="X787" s="412"/>
      <c r="Y787" s="412"/>
      <c r="Z787" s="412"/>
      <c r="AA787" s="412"/>
      <c r="AQ787" s="1735" t="s">
        <v>7700</v>
      </c>
      <c r="AR787" s="1495" t="s">
        <v>7701</v>
      </c>
      <c r="AS787" s="1495" t="s">
        <v>273</v>
      </c>
      <c r="AT787" s="1495" t="str">
        <f t="shared" si="25"/>
        <v>1203-Figueira e Barros</v>
      </c>
      <c r="AU787" s="1495" t="str">
        <f t="shared" si="26"/>
        <v>120306</v>
      </c>
    </row>
    <row r="788" spans="1:47">
      <c r="A788" s="977"/>
      <c r="B788" s="1013" t="s">
        <v>649</v>
      </c>
      <c r="C788" s="976" t="s">
        <v>647</v>
      </c>
      <c r="D788" s="412"/>
      <c r="E788" s="977"/>
      <c r="K788" s="977"/>
      <c r="L788" s="978"/>
      <c r="M788" s="978"/>
      <c r="N788" s="978"/>
      <c r="O788" s="977"/>
      <c r="P788" s="977"/>
      <c r="Q788" s="977"/>
      <c r="R788" s="977"/>
      <c r="S788" s="977"/>
      <c r="T788" s="977"/>
      <c r="U788" s="977"/>
      <c r="V788" s="412"/>
      <c r="W788" s="412"/>
      <c r="X788" s="412"/>
      <c r="Y788" s="412"/>
      <c r="Z788" s="412"/>
      <c r="AA788" s="412"/>
      <c r="AQ788" s="1735" t="s">
        <v>7702</v>
      </c>
      <c r="AR788" s="1495" t="s">
        <v>7703</v>
      </c>
      <c r="AS788" s="1735" t="s">
        <v>2630</v>
      </c>
      <c r="AT788" s="1495" t="str">
        <f t="shared" si="25"/>
        <v>0303-Figueiredo</v>
      </c>
      <c r="AU788" s="1495" t="str">
        <f t="shared" si="26"/>
        <v>030315</v>
      </c>
    </row>
    <row r="789" spans="1:47">
      <c r="A789" s="977"/>
      <c r="B789" s="1013" t="s">
        <v>650</v>
      </c>
      <c r="C789" s="976" t="s">
        <v>651</v>
      </c>
      <c r="D789" s="412"/>
      <c r="E789" s="977"/>
      <c r="K789" s="977"/>
      <c r="L789" s="978"/>
      <c r="M789" s="978"/>
      <c r="N789" s="978"/>
      <c r="O789" s="977"/>
      <c r="P789" s="977"/>
      <c r="Q789" s="977"/>
      <c r="R789" s="977"/>
      <c r="S789" s="977"/>
      <c r="T789" s="977"/>
      <c r="U789" s="977"/>
      <c r="V789" s="412"/>
      <c r="W789" s="412"/>
      <c r="X789" s="412"/>
      <c r="Y789" s="412"/>
      <c r="Z789" s="412"/>
      <c r="AA789" s="412"/>
      <c r="AQ789" s="1735" t="s">
        <v>7704</v>
      </c>
      <c r="AR789" s="1495" t="s">
        <v>7705</v>
      </c>
      <c r="AS789" s="1495" t="s">
        <v>3076</v>
      </c>
      <c r="AT789" s="1495" t="str">
        <f t="shared" si="25"/>
        <v>1816-Figueiredo de Alva</v>
      </c>
      <c r="AU789" s="1495" t="str">
        <f t="shared" si="26"/>
        <v>181606</v>
      </c>
    </row>
    <row r="790" spans="1:47">
      <c r="A790" s="977"/>
      <c r="B790" s="1013" t="s">
        <v>652</v>
      </c>
      <c r="C790" s="976" t="s">
        <v>653</v>
      </c>
      <c r="D790" s="412"/>
      <c r="E790" s="977"/>
      <c r="K790" s="977"/>
      <c r="L790" s="978"/>
      <c r="M790" s="978"/>
      <c r="N790" s="978"/>
      <c r="O790" s="977"/>
      <c r="P790" s="977"/>
      <c r="Q790" s="977"/>
      <c r="R790" s="977"/>
      <c r="S790" s="977"/>
      <c r="T790" s="977"/>
      <c r="U790" s="977"/>
      <c r="V790" s="412"/>
      <c r="W790" s="412"/>
      <c r="X790" s="412"/>
      <c r="Y790" s="412"/>
      <c r="Z790" s="412"/>
      <c r="AA790" s="412"/>
      <c r="AQ790" s="1735" t="s">
        <v>7706</v>
      </c>
      <c r="AR790" s="1495" t="s">
        <v>7707</v>
      </c>
      <c r="AS790" s="1495" t="s">
        <v>1389</v>
      </c>
      <c r="AT790" s="1495" t="str">
        <f t="shared" si="25"/>
        <v>1309-Figueiró</v>
      </c>
      <c r="AU790" s="1495" t="str">
        <f t="shared" si="26"/>
        <v>130906</v>
      </c>
    </row>
    <row r="791" spans="1:47">
      <c r="A791" s="977"/>
      <c r="B791" s="1013" t="s">
        <v>654</v>
      </c>
      <c r="C791" s="976" t="s">
        <v>655</v>
      </c>
      <c r="D791" s="412"/>
      <c r="E791" s="977"/>
      <c r="K791" s="977"/>
      <c r="L791" s="978"/>
      <c r="M791" s="978"/>
      <c r="N791" s="978"/>
      <c r="O791" s="977"/>
      <c r="P791" s="977"/>
      <c r="Q791" s="977"/>
      <c r="R791" s="977"/>
      <c r="S791" s="977"/>
      <c r="T791" s="977"/>
      <c r="U791" s="977"/>
      <c r="V791" s="412"/>
      <c r="W791" s="412"/>
      <c r="X791" s="412"/>
      <c r="Y791" s="412"/>
      <c r="Z791" s="412"/>
      <c r="AA791" s="412"/>
      <c r="AQ791" s="1735" t="s">
        <v>7708</v>
      </c>
      <c r="AR791" s="1495" t="s">
        <v>7709</v>
      </c>
      <c r="AS791" s="1735" t="s">
        <v>1011</v>
      </c>
      <c r="AT791" s="1495" t="str">
        <f t="shared" si="25"/>
        <v>0905-Figueiró da Granja</v>
      </c>
      <c r="AU791" s="1495" t="str">
        <f t="shared" si="26"/>
        <v>090504</v>
      </c>
    </row>
    <row r="792" spans="1:47">
      <c r="A792" s="977"/>
      <c r="B792" s="1013" t="s">
        <v>656</v>
      </c>
      <c r="C792" s="976" t="s">
        <v>657</v>
      </c>
      <c r="D792" s="412"/>
      <c r="E792" s="977"/>
      <c r="K792" s="977"/>
      <c r="L792" s="978"/>
      <c r="M792" s="978"/>
      <c r="N792" s="978"/>
      <c r="O792" s="977"/>
      <c r="P792" s="977"/>
      <c r="Q792" s="977"/>
      <c r="R792" s="977"/>
      <c r="S792" s="977"/>
      <c r="T792" s="977"/>
      <c r="U792" s="977"/>
      <c r="V792" s="412"/>
      <c r="W792" s="412"/>
      <c r="X792" s="412"/>
      <c r="Y792" s="412"/>
      <c r="Z792" s="412"/>
      <c r="AA792" s="412"/>
      <c r="AQ792" s="1735" t="s">
        <v>7710</v>
      </c>
      <c r="AR792" s="1495" t="s">
        <v>7711</v>
      </c>
      <c r="AS792" s="1735" t="s">
        <v>1741</v>
      </c>
      <c r="AT792" s="1495" t="str">
        <f t="shared" si="25"/>
        <v>0615-Figueiró do Campo</v>
      </c>
      <c r="AU792" s="1495" t="str">
        <f t="shared" si="26"/>
        <v>061504</v>
      </c>
    </row>
    <row r="793" spans="1:47">
      <c r="A793" s="977"/>
      <c r="B793" s="1013" t="s">
        <v>658</v>
      </c>
      <c r="C793" s="976" t="s">
        <v>659</v>
      </c>
      <c r="D793" s="412"/>
      <c r="E793" s="977"/>
      <c r="K793" s="977"/>
      <c r="L793" s="978"/>
      <c r="M793" s="978"/>
      <c r="N793" s="978"/>
      <c r="O793" s="977"/>
      <c r="P793" s="977"/>
      <c r="Q793" s="977"/>
      <c r="R793" s="977"/>
      <c r="S793" s="977"/>
      <c r="T793" s="977"/>
      <c r="U793" s="977"/>
      <c r="V793" s="412"/>
      <c r="W793" s="412"/>
      <c r="X793" s="412"/>
      <c r="Y793" s="412"/>
      <c r="Z793" s="412"/>
      <c r="AA793" s="412"/>
      <c r="AQ793" s="1735" t="s">
        <v>7712</v>
      </c>
      <c r="AR793" s="1495" t="s">
        <v>7713</v>
      </c>
      <c r="AS793" s="1495" t="s">
        <v>4241</v>
      </c>
      <c r="AT793" s="1495" t="str">
        <f t="shared" si="25"/>
        <v>1707-Fiolhoso</v>
      </c>
      <c r="AU793" s="1495" t="str">
        <f t="shared" si="26"/>
        <v>170703</v>
      </c>
    </row>
    <row r="794" spans="1:47">
      <c r="A794" s="977"/>
      <c r="B794" s="1013" t="s">
        <v>660</v>
      </c>
      <c r="C794" s="976" t="s">
        <v>661</v>
      </c>
      <c r="D794" s="412"/>
      <c r="E794" s="977"/>
      <c r="K794" s="977"/>
      <c r="L794" s="978"/>
      <c r="M794" s="978"/>
      <c r="N794" s="978"/>
      <c r="O794" s="977"/>
      <c r="P794" s="977"/>
      <c r="Q794" s="977"/>
      <c r="R794" s="977"/>
      <c r="S794" s="977"/>
      <c r="T794" s="977"/>
      <c r="U794" s="977"/>
      <c r="V794" s="412"/>
      <c r="W794" s="412"/>
      <c r="X794" s="412"/>
      <c r="Y794" s="412"/>
      <c r="Z794" s="412"/>
      <c r="AA794" s="412"/>
      <c r="AQ794" s="1735" t="s">
        <v>7714</v>
      </c>
      <c r="AR794" s="1495" t="s">
        <v>7715</v>
      </c>
      <c r="AS794" s="1735" t="s">
        <v>3400</v>
      </c>
      <c r="AT794" s="1495" t="str">
        <f t="shared" si="25"/>
        <v>0301-Fiscal</v>
      </c>
      <c r="AU794" s="1495" t="str">
        <f t="shared" si="26"/>
        <v>030111</v>
      </c>
    </row>
    <row r="795" spans="1:47">
      <c r="A795" s="977"/>
      <c r="B795" s="1013" t="s">
        <v>662</v>
      </c>
      <c r="C795" s="976" t="s">
        <v>663</v>
      </c>
      <c r="D795" s="412"/>
      <c r="E795" s="977"/>
      <c r="K795" s="977"/>
      <c r="L795" s="978"/>
      <c r="M795" s="978"/>
      <c r="N795" s="978"/>
      <c r="O795" s="977"/>
      <c r="P795" s="977"/>
      <c r="Q795" s="977"/>
      <c r="R795" s="977"/>
      <c r="S795" s="977"/>
      <c r="T795" s="977"/>
      <c r="U795" s="977"/>
      <c r="V795" s="412"/>
      <c r="W795" s="412"/>
      <c r="X795" s="412"/>
      <c r="Y795" s="412"/>
      <c r="Z795" s="412"/>
      <c r="AA795" s="412"/>
      <c r="AQ795" s="1735" t="s">
        <v>7716</v>
      </c>
      <c r="AR795" s="1495" t="s">
        <v>7717</v>
      </c>
      <c r="AS795" s="1495" t="s">
        <v>1055</v>
      </c>
      <c r="AT795" s="1495" t="str">
        <f t="shared" si="25"/>
        <v>4701-Flamengos</v>
      </c>
      <c r="AU795" s="1495" t="str">
        <f t="shared" si="26"/>
        <v>470105</v>
      </c>
    </row>
    <row r="796" spans="1:47">
      <c r="A796" s="977"/>
      <c r="B796" s="1013" t="s">
        <v>664</v>
      </c>
      <c r="C796" s="976" t="s">
        <v>663</v>
      </c>
      <c r="D796" s="412"/>
      <c r="E796" s="977"/>
      <c r="K796" s="977"/>
      <c r="L796" s="978"/>
      <c r="M796" s="978"/>
      <c r="N796" s="978"/>
      <c r="O796" s="977"/>
      <c r="P796" s="977"/>
      <c r="Q796" s="977"/>
      <c r="R796" s="977"/>
      <c r="S796" s="977"/>
      <c r="T796" s="977"/>
      <c r="U796" s="977"/>
      <c r="V796" s="412"/>
      <c r="W796" s="412"/>
      <c r="X796" s="412"/>
      <c r="Y796" s="412"/>
      <c r="Z796" s="412"/>
      <c r="AA796" s="412"/>
      <c r="AQ796" s="1735" t="s">
        <v>7718</v>
      </c>
      <c r="AR796" s="1495" t="s">
        <v>7719</v>
      </c>
      <c r="AS796" s="1735" t="s">
        <v>1633</v>
      </c>
      <c r="AT796" s="1495" t="str">
        <f t="shared" si="25"/>
        <v>0911-Fóios</v>
      </c>
      <c r="AU796" s="1495" t="str">
        <f t="shared" si="26"/>
        <v>091114</v>
      </c>
    </row>
    <row r="797" spans="1:47">
      <c r="A797" s="977"/>
      <c r="B797" s="1013" t="s">
        <v>665</v>
      </c>
      <c r="C797" s="976" t="s">
        <v>666</v>
      </c>
      <c r="D797" s="412"/>
      <c r="E797" s="977"/>
      <c r="K797" s="977"/>
      <c r="L797" s="978"/>
      <c r="M797" s="978"/>
      <c r="N797" s="978"/>
      <c r="O797" s="977"/>
      <c r="P797" s="977"/>
      <c r="Q797" s="977"/>
      <c r="R797" s="977"/>
      <c r="S797" s="977"/>
      <c r="T797" s="977"/>
      <c r="U797" s="977"/>
      <c r="V797" s="412"/>
      <c r="W797" s="412"/>
      <c r="X797" s="412"/>
      <c r="Y797" s="412"/>
      <c r="Z797" s="412"/>
      <c r="AA797" s="412"/>
      <c r="AQ797" s="1735" t="s">
        <v>7720</v>
      </c>
      <c r="AR797" s="1495" t="s">
        <v>7721</v>
      </c>
      <c r="AS797" s="1495" t="s">
        <v>5308</v>
      </c>
      <c r="AT797" s="1495" t="str">
        <f t="shared" si="25"/>
        <v>1306-Folgosa</v>
      </c>
      <c r="AU797" s="1495" t="str">
        <f t="shared" si="26"/>
        <v>130603</v>
      </c>
    </row>
    <row r="798" spans="1:47">
      <c r="A798" s="977"/>
      <c r="B798" s="1013" t="s">
        <v>667</v>
      </c>
      <c r="C798" s="976" t="s">
        <v>666</v>
      </c>
      <c r="D798" s="412"/>
      <c r="E798" s="977"/>
      <c r="K798" s="977"/>
      <c r="L798" s="978"/>
      <c r="M798" s="978"/>
      <c r="N798" s="978"/>
      <c r="O798" s="977"/>
      <c r="P798" s="977"/>
      <c r="Q798" s="977"/>
      <c r="R798" s="977"/>
      <c r="S798" s="977"/>
      <c r="T798" s="977"/>
      <c r="U798" s="977"/>
      <c r="V798" s="412"/>
      <c r="W798" s="412"/>
      <c r="X798" s="412"/>
      <c r="Y798" s="412"/>
      <c r="Z798" s="412"/>
      <c r="AA798" s="412"/>
      <c r="AQ798" s="1735" t="s">
        <v>7722</v>
      </c>
      <c r="AR798" s="1495" t="s">
        <v>7721</v>
      </c>
      <c r="AS798" s="1495" t="s">
        <v>2537</v>
      </c>
      <c r="AT798" s="1495" t="str">
        <f t="shared" si="25"/>
        <v>1801-Folgosa</v>
      </c>
      <c r="AU798" s="1495" t="str">
        <f t="shared" si="26"/>
        <v>180106</v>
      </c>
    </row>
    <row r="799" spans="1:47">
      <c r="A799" s="977"/>
      <c r="B799" s="1013" t="s">
        <v>668</v>
      </c>
      <c r="C799" s="976" t="s">
        <v>666</v>
      </c>
      <c r="D799" s="412"/>
      <c r="E799" s="977"/>
      <c r="K799" s="977"/>
      <c r="L799" s="978"/>
      <c r="M799" s="978"/>
      <c r="N799" s="978"/>
      <c r="O799" s="977"/>
      <c r="P799" s="977"/>
      <c r="Q799" s="977"/>
      <c r="R799" s="977"/>
      <c r="S799" s="977"/>
      <c r="T799" s="977"/>
      <c r="U799" s="977"/>
      <c r="V799" s="412"/>
      <c r="W799" s="412"/>
      <c r="X799" s="412"/>
      <c r="Y799" s="412"/>
      <c r="Z799" s="412"/>
      <c r="AA799" s="412"/>
      <c r="AQ799" s="1735" t="s">
        <v>7723</v>
      </c>
      <c r="AR799" s="1495" t="s">
        <v>7724</v>
      </c>
      <c r="AS799" s="1735" t="s">
        <v>1042</v>
      </c>
      <c r="AT799" s="1495" t="str">
        <f t="shared" si="25"/>
        <v>0906-Folgosinho</v>
      </c>
      <c r="AU799" s="1495" t="str">
        <f t="shared" si="26"/>
        <v>090605</v>
      </c>
    </row>
    <row r="800" spans="1:47">
      <c r="A800" s="977"/>
      <c r="B800" s="1013" t="s">
        <v>669</v>
      </c>
      <c r="C800" s="976" t="s">
        <v>670</v>
      </c>
      <c r="D800" s="412"/>
      <c r="E800" s="977"/>
      <c r="K800" s="977"/>
      <c r="L800" s="978"/>
      <c r="M800" s="978"/>
      <c r="N800" s="978"/>
      <c r="O800" s="977"/>
      <c r="P800" s="977"/>
      <c r="Q800" s="977"/>
      <c r="R800" s="977"/>
      <c r="S800" s="977"/>
      <c r="T800" s="977"/>
      <c r="U800" s="977"/>
      <c r="V800" s="412"/>
      <c r="W800" s="412"/>
      <c r="X800" s="412"/>
      <c r="Y800" s="412"/>
      <c r="Z800" s="412"/>
      <c r="AA800" s="412"/>
      <c r="AQ800" s="1735" t="s">
        <v>7725</v>
      </c>
      <c r="AR800" s="1495" t="s">
        <v>7726</v>
      </c>
      <c r="AS800" s="1495" t="s">
        <v>1770</v>
      </c>
      <c r="AT800" s="1495" t="str">
        <f t="shared" si="25"/>
        <v>1714-Folhadela</v>
      </c>
      <c r="AU800" s="1495" t="str">
        <f t="shared" si="26"/>
        <v>171409</v>
      </c>
    </row>
    <row r="801" spans="1:47">
      <c r="A801" s="977"/>
      <c r="B801" s="1013" t="s">
        <v>671</v>
      </c>
      <c r="C801" s="976" t="s">
        <v>670</v>
      </c>
      <c r="D801" s="412"/>
      <c r="E801" s="977"/>
      <c r="K801" s="977"/>
      <c r="L801" s="978"/>
      <c r="M801" s="978"/>
      <c r="N801" s="978"/>
      <c r="O801" s="977"/>
      <c r="P801" s="977"/>
      <c r="Q801" s="977"/>
      <c r="R801" s="977"/>
      <c r="S801" s="977"/>
      <c r="T801" s="977"/>
      <c r="U801" s="977"/>
      <c r="V801" s="412"/>
      <c r="W801" s="412"/>
      <c r="X801" s="412"/>
      <c r="Y801" s="412"/>
      <c r="Z801" s="412"/>
      <c r="AA801" s="412"/>
      <c r="AQ801" s="1735" t="s">
        <v>7727</v>
      </c>
      <c r="AR801" s="1495" t="s">
        <v>7728</v>
      </c>
      <c r="AS801" s="1735" t="s">
        <v>2531</v>
      </c>
      <c r="AT801" s="1495" t="str">
        <f t="shared" si="25"/>
        <v>0601-Folques</v>
      </c>
      <c r="AU801" s="1495" t="str">
        <f t="shared" si="26"/>
        <v>060109</v>
      </c>
    </row>
    <row r="802" spans="1:47">
      <c r="A802" s="977"/>
      <c r="B802" s="1013" t="s">
        <v>672</v>
      </c>
      <c r="C802" s="976" t="s">
        <v>670</v>
      </c>
      <c r="D802" s="412"/>
      <c r="E802" s="977"/>
      <c r="K802" s="977"/>
      <c r="L802" s="978"/>
      <c r="M802" s="978"/>
      <c r="N802" s="978"/>
      <c r="O802" s="977"/>
      <c r="P802" s="977"/>
      <c r="Q802" s="977"/>
      <c r="R802" s="977"/>
      <c r="S802" s="977"/>
      <c r="T802" s="977"/>
      <c r="U802" s="977"/>
      <c r="V802" s="412"/>
      <c r="W802" s="412"/>
      <c r="X802" s="412"/>
      <c r="Y802" s="412"/>
      <c r="Z802" s="412"/>
      <c r="AA802" s="412"/>
      <c r="AQ802" s="1735" t="s">
        <v>7729</v>
      </c>
      <c r="AR802" s="1495" t="s">
        <v>7730</v>
      </c>
      <c r="AS802" s="1495" t="s">
        <v>1459</v>
      </c>
      <c r="AT802" s="1495" t="str">
        <f t="shared" si="25"/>
        <v>1607-Fontão</v>
      </c>
      <c r="AU802" s="1495" t="str">
        <f t="shared" si="26"/>
        <v>160721</v>
      </c>
    </row>
    <row r="803" spans="1:47">
      <c r="A803" s="977"/>
      <c r="B803" s="1013" t="s">
        <v>673</v>
      </c>
      <c r="C803" s="976" t="s">
        <v>674</v>
      </c>
      <c r="D803" s="412"/>
      <c r="E803" s="977"/>
      <c r="K803" s="977"/>
      <c r="L803" s="978"/>
      <c r="M803" s="978"/>
      <c r="N803" s="978"/>
      <c r="O803" s="977"/>
      <c r="P803" s="977"/>
      <c r="Q803" s="977"/>
      <c r="R803" s="977"/>
      <c r="S803" s="977"/>
      <c r="T803" s="977"/>
      <c r="U803" s="977"/>
      <c r="V803" s="412"/>
      <c r="W803" s="412"/>
      <c r="X803" s="412"/>
      <c r="Y803" s="412"/>
      <c r="Z803" s="412"/>
      <c r="AA803" s="412"/>
      <c r="AQ803" s="1735" t="s">
        <v>7731</v>
      </c>
      <c r="AR803" s="1495" t="s">
        <v>7732</v>
      </c>
      <c r="AS803" s="1495" t="s">
        <v>1414</v>
      </c>
      <c r="AT803" s="1495" t="str">
        <f t="shared" si="25"/>
        <v>1311-Fonte Arcada</v>
      </c>
      <c r="AU803" s="1495" t="str">
        <f t="shared" si="26"/>
        <v>131112</v>
      </c>
    </row>
    <row r="804" spans="1:47">
      <c r="A804" s="977"/>
      <c r="B804" s="1013" t="s">
        <v>675</v>
      </c>
      <c r="C804" s="976" t="s">
        <v>676</v>
      </c>
      <c r="D804" s="412"/>
      <c r="E804" s="977"/>
      <c r="K804" s="977"/>
      <c r="L804" s="978"/>
      <c r="M804" s="978"/>
      <c r="N804" s="978"/>
      <c r="O804" s="977"/>
      <c r="P804" s="977"/>
      <c r="Q804" s="977"/>
      <c r="R804" s="977"/>
      <c r="S804" s="977"/>
      <c r="T804" s="977"/>
      <c r="U804" s="977"/>
      <c r="V804" s="412"/>
      <c r="W804" s="412"/>
      <c r="X804" s="412"/>
      <c r="Y804" s="412"/>
      <c r="Z804" s="412"/>
      <c r="AA804" s="412"/>
      <c r="AQ804" s="1735" t="s">
        <v>7733</v>
      </c>
      <c r="AR804" s="1495" t="s">
        <v>7734</v>
      </c>
      <c r="AS804" s="1495" t="s">
        <v>2206</v>
      </c>
      <c r="AT804" s="1495" t="str">
        <f t="shared" si="25"/>
        <v>4302-Fonte do Bastardo</v>
      </c>
      <c r="AU804" s="1495" t="str">
        <f t="shared" si="26"/>
        <v>430204</v>
      </c>
    </row>
    <row r="805" spans="1:47">
      <c r="A805" s="977"/>
      <c r="B805" s="1013" t="s">
        <v>677</v>
      </c>
      <c r="C805" s="976" t="s">
        <v>676</v>
      </c>
      <c r="D805" s="412"/>
      <c r="E805" s="977"/>
      <c r="K805" s="977"/>
      <c r="L805" s="978"/>
      <c r="M805" s="978"/>
      <c r="N805" s="978"/>
      <c r="O805" s="977"/>
      <c r="P805" s="977"/>
      <c r="Q805" s="977"/>
      <c r="R805" s="977"/>
      <c r="S805" s="977"/>
      <c r="T805" s="977"/>
      <c r="U805" s="977"/>
      <c r="V805" s="412"/>
      <c r="W805" s="412"/>
      <c r="X805" s="412"/>
      <c r="Y805" s="412"/>
      <c r="Z805" s="412"/>
      <c r="AA805" s="412"/>
      <c r="AQ805" s="1735" t="s">
        <v>7735</v>
      </c>
      <c r="AR805" s="1495" t="s">
        <v>7736</v>
      </c>
      <c r="AS805" s="1735" t="s">
        <v>1320</v>
      </c>
      <c r="AT805" s="1495" t="str">
        <f t="shared" si="25"/>
        <v>0403-Fonte Longa</v>
      </c>
      <c r="AU805" s="1495" t="str">
        <f t="shared" si="26"/>
        <v>040306</v>
      </c>
    </row>
    <row r="806" spans="1:47">
      <c r="A806" s="977"/>
      <c r="B806" s="1013" t="s">
        <v>678</v>
      </c>
      <c r="C806" s="976" t="s">
        <v>679</v>
      </c>
      <c r="D806" s="412"/>
      <c r="E806" s="977"/>
      <c r="K806" s="977"/>
      <c r="L806" s="978"/>
      <c r="M806" s="978"/>
      <c r="N806" s="978"/>
      <c r="O806" s="977"/>
      <c r="P806" s="977"/>
      <c r="Q806" s="977"/>
      <c r="R806" s="977"/>
      <c r="S806" s="977"/>
      <c r="T806" s="977"/>
      <c r="U806" s="977"/>
      <c r="V806" s="412"/>
      <c r="W806" s="412"/>
      <c r="X806" s="412"/>
      <c r="Y806" s="412"/>
      <c r="Z806" s="412"/>
      <c r="AA806" s="412"/>
      <c r="AQ806" s="1735" t="s">
        <v>7737</v>
      </c>
      <c r="AR806" s="1495" t="s">
        <v>7738</v>
      </c>
      <c r="AS806" s="1495" t="s">
        <v>1436</v>
      </c>
      <c r="AT806" s="1495" t="str">
        <f t="shared" si="25"/>
        <v>1708-Fontelas</v>
      </c>
      <c r="AU806" s="1495" t="str">
        <f t="shared" si="26"/>
        <v>170802</v>
      </c>
    </row>
    <row r="807" spans="1:47">
      <c r="A807" s="977"/>
      <c r="B807" s="1013" t="s">
        <v>680</v>
      </c>
      <c r="C807" s="976" t="s">
        <v>679</v>
      </c>
      <c r="D807" s="412"/>
      <c r="E807" s="977"/>
      <c r="K807" s="977"/>
      <c r="L807" s="978"/>
      <c r="M807" s="978"/>
      <c r="N807" s="978"/>
      <c r="O807" s="977"/>
      <c r="P807" s="977"/>
      <c r="Q807" s="977"/>
      <c r="R807" s="977"/>
      <c r="S807" s="977"/>
      <c r="T807" s="977"/>
      <c r="U807" s="977"/>
      <c r="V807" s="412"/>
      <c r="W807" s="412"/>
      <c r="X807" s="412"/>
      <c r="Y807" s="412"/>
      <c r="Z807" s="412"/>
      <c r="AA807" s="412"/>
      <c r="AQ807" s="1735" t="s">
        <v>7739</v>
      </c>
      <c r="AR807" s="1495" t="s">
        <v>7740</v>
      </c>
      <c r="AS807" s="1495" t="s">
        <v>2537</v>
      </c>
      <c r="AT807" s="1495" t="str">
        <f t="shared" si="25"/>
        <v>1801-Fontelo</v>
      </c>
      <c r="AU807" s="1495" t="str">
        <f t="shared" si="26"/>
        <v>180107</v>
      </c>
    </row>
    <row r="808" spans="1:47">
      <c r="A808" s="977"/>
      <c r="B808" s="1013" t="s">
        <v>681</v>
      </c>
      <c r="C808" s="976" t="s">
        <v>682</v>
      </c>
      <c r="D808" s="412"/>
      <c r="E808" s="977"/>
      <c r="K808" s="977"/>
      <c r="L808" s="978"/>
      <c r="M808" s="978"/>
      <c r="N808" s="978"/>
      <c r="O808" s="977"/>
      <c r="P808" s="977"/>
      <c r="Q808" s="977"/>
      <c r="R808" s="977"/>
      <c r="S808" s="977"/>
      <c r="T808" s="977"/>
      <c r="U808" s="977"/>
      <c r="V808" s="412"/>
      <c r="W808" s="412"/>
      <c r="X808" s="412"/>
      <c r="Y808" s="412"/>
      <c r="Z808" s="412"/>
      <c r="AA808" s="412"/>
      <c r="AQ808" s="1735" t="s">
        <v>7741</v>
      </c>
      <c r="AR808" s="1495" t="s">
        <v>7742</v>
      </c>
      <c r="AS808" s="1495" t="s">
        <v>3857</v>
      </c>
      <c r="AT808" s="1495" t="str">
        <f t="shared" si="25"/>
        <v>1401-Fontes</v>
      </c>
      <c r="AU808" s="1495" t="str">
        <f t="shared" si="26"/>
        <v>140118</v>
      </c>
    </row>
    <row r="809" spans="1:47">
      <c r="A809" s="977"/>
      <c r="B809" s="1013" t="s">
        <v>683</v>
      </c>
      <c r="C809" s="976" t="s">
        <v>682</v>
      </c>
      <c r="D809" s="412"/>
      <c r="E809" s="977"/>
      <c r="K809" s="977"/>
      <c r="L809" s="978"/>
      <c r="M809" s="978"/>
      <c r="N809" s="978"/>
      <c r="O809" s="977"/>
      <c r="P809" s="977"/>
      <c r="Q809" s="977"/>
      <c r="R809" s="977"/>
      <c r="S809" s="977"/>
      <c r="T809" s="977"/>
      <c r="U809" s="977"/>
      <c r="V809" s="412"/>
      <c r="W809" s="412"/>
      <c r="X809" s="412"/>
      <c r="Y809" s="412"/>
      <c r="Z809" s="412"/>
      <c r="AA809" s="412"/>
      <c r="AQ809" s="1735" t="s">
        <v>7743</v>
      </c>
      <c r="AR809" s="1495" t="s">
        <v>7742</v>
      </c>
      <c r="AS809" s="1495" t="s">
        <v>3046</v>
      </c>
      <c r="AT809" s="1495" t="str">
        <f t="shared" si="25"/>
        <v>1711-Fontes</v>
      </c>
      <c r="AU809" s="1495" t="str">
        <f t="shared" si="26"/>
        <v>171103</v>
      </c>
    </row>
    <row r="810" spans="1:47">
      <c r="A810" s="977"/>
      <c r="B810" s="1013" t="s">
        <v>684</v>
      </c>
      <c r="C810" s="976" t="s">
        <v>685</v>
      </c>
      <c r="D810" s="412"/>
      <c r="E810" s="977"/>
      <c r="K810" s="977"/>
      <c r="L810" s="978"/>
      <c r="M810" s="978"/>
      <c r="N810" s="978"/>
      <c r="O810" s="977"/>
      <c r="P810" s="977"/>
      <c r="Q810" s="977"/>
      <c r="R810" s="977"/>
      <c r="S810" s="977"/>
      <c r="T810" s="977"/>
      <c r="U810" s="977"/>
      <c r="V810" s="412"/>
      <c r="W810" s="412"/>
      <c r="X810" s="412"/>
      <c r="Y810" s="412"/>
      <c r="Z810" s="412"/>
      <c r="AA810" s="412"/>
      <c r="AQ810" s="1735" t="s">
        <v>7744</v>
      </c>
      <c r="AR810" s="1495" t="s">
        <v>7745</v>
      </c>
      <c r="AS810" s="1495" t="s">
        <v>2206</v>
      </c>
      <c r="AT810" s="1495" t="str">
        <f t="shared" si="25"/>
        <v>4302-Fontinhas</v>
      </c>
      <c r="AU810" s="1495" t="str">
        <f t="shared" si="26"/>
        <v>430205</v>
      </c>
    </row>
    <row r="811" spans="1:47">
      <c r="A811" s="977"/>
      <c r="B811" s="1013" t="s">
        <v>686</v>
      </c>
      <c r="C811" s="976" t="s">
        <v>685</v>
      </c>
      <c r="D811" s="412"/>
      <c r="E811" s="977"/>
      <c r="K811" s="977"/>
      <c r="L811" s="978"/>
      <c r="M811" s="978"/>
      <c r="N811" s="978"/>
      <c r="O811" s="977"/>
      <c r="P811" s="977"/>
      <c r="Q811" s="977"/>
      <c r="R811" s="977"/>
      <c r="S811" s="977"/>
      <c r="T811" s="977"/>
      <c r="U811" s="977"/>
      <c r="V811" s="412"/>
      <c r="W811" s="412"/>
      <c r="X811" s="412"/>
      <c r="Y811" s="412"/>
      <c r="Z811" s="412"/>
      <c r="AA811" s="412"/>
      <c r="AQ811" s="1735" t="s">
        <v>7746</v>
      </c>
      <c r="AR811" s="1495" t="s">
        <v>7747</v>
      </c>
      <c r="AS811" s="1495" t="s">
        <v>2176</v>
      </c>
      <c r="AT811" s="1495" t="str">
        <f t="shared" si="25"/>
        <v>1608-Fontoura</v>
      </c>
      <c r="AU811" s="1495" t="str">
        <f t="shared" si="26"/>
        <v>160805</v>
      </c>
    </row>
    <row r="812" spans="1:47">
      <c r="A812" s="977"/>
      <c r="B812" s="1013" t="s">
        <v>687</v>
      </c>
      <c r="C812" s="976" t="s">
        <v>685</v>
      </c>
      <c r="D812" s="412"/>
      <c r="E812" s="977"/>
      <c r="K812" s="977"/>
      <c r="L812" s="978"/>
      <c r="M812" s="978"/>
      <c r="N812" s="978"/>
      <c r="O812" s="977"/>
      <c r="P812" s="977"/>
      <c r="Q812" s="977"/>
      <c r="R812" s="977"/>
      <c r="S812" s="977"/>
      <c r="T812" s="977"/>
      <c r="U812" s="977"/>
      <c r="V812" s="412"/>
      <c r="W812" s="412"/>
      <c r="X812" s="412"/>
      <c r="Y812" s="412"/>
      <c r="Z812" s="412"/>
      <c r="AA812" s="412"/>
      <c r="AQ812" s="1735" t="s">
        <v>7748</v>
      </c>
      <c r="AR812" s="1495" t="s">
        <v>7749</v>
      </c>
      <c r="AS812" s="1735" t="s">
        <v>497</v>
      </c>
      <c r="AT812" s="1495" t="str">
        <f t="shared" si="25"/>
        <v>0306-Forjães</v>
      </c>
      <c r="AU812" s="1495" t="str">
        <f t="shared" si="26"/>
        <v>030608</v>
      </c>
    </row>
    <row r="813" spans="1:47">
      <c r="A813" s="977"/>
      <c r="B813" s="1013" t="s">
        <v>688</v>
      </c>
      <c r="C813" s="976" t="s">
        <v>689</v>
      </c>
      <c r="D813" s="412"/>
      <c r="E813" s="977"/>
      <c r="K813" s="977"/>
      <c r="L813" s="978"/>
      <c r="M813" s="978"/>
      <c r="N813" s="978"/>
      <c r="O813" s="977"/>
      <c r="P813" s="977"/>
      <c r="Q813" s="977"/>
      <c r="R813" s="977"/>
      <c r="S813" s="977"/>
      <c r="T813" s="977"/>
      <c r="U813" s="977"/>
      <c r="V813" s="412"/>
      <c r="W813" s="412"/>
      <c r="X813" s="412"/>
      <c r="Y813" s="412"/>
      <c r="Z813" s="412"/>
      <c r="AA813" s="412"/>
      <c r="AQ813" s="1735" t="s">
        <v>7750</v>
      </c>
      <c r="AR813" s="1495" t="s">
        <v>7751</v>
      </c>
      <c r="AS813" s="1495" t="s">
        <v>83</v>
      </c>
      <c r="AT813" s="1495" t="str">
        <f t="shared" si="25"/>
        <v>1824-Fornelo do Monte</v>
      </c>
      <c r="AU813" s="1495" t="str">
        <f t="shared" si="26"/>
        <v>182407</v>
      </c>
    </row>
    <row r="814" spans="1:47">
      <c r="A814" s="977"/>
      <c r="B814" s="1013" t="s">
        <v>690</v>
      </c>
      <c r="C814" s="976" t="s">
        <v>691</v>
      </c>
      <c r="D814" s="412"/>
      <c r="E814" s="977"/>
      <c r="K814" s="977"/>
      <c r="L814" s="978"/>
      <c r="M814" s="978"/>
      <c r="N814" s="978"/>
      <c r="O814" s="977"/>
      <c r="P814" s="977"/>
      <c r="Q814" s="977"/>
      <c r="R814" s="977"/>
      <c r="S814" s="977"/>
      <c r="T814" s="977"/>
      <c r="U814" s="977"/>
      <c r="V814" s="412"/>
      <c r="W814" s="412"/>
      <c r="X814" s="412"/>
      <c r="Y814" s="412"/>
      <c r="Z814" s="412"/>
      <c r="AA814" s="412"/>
      <c r="AQ814" s="1735" t="s">
        <v>7752</v>
      </c>
      <c r="AR814" s="1495" t="s">
        <v>7753</v>
      </c>
      <c r="AS814" s="1735" t="s">
        <v>279</v>
      </c>
      <c r="AT814" s="1495" t="str">
        <f t="shared" si="25"/>
        <v>0302-Fornelos</v>
      </c>
      <c r="AU814" s="1495" t="str">
        <f t="shared" si="26"/>
        <v>030234</v>
      </c>
    </row>
    <row r="815" spans="1:47">
      <c r="A815" s="977"/>
      <c r="B815" s="1013" t="s">
        <v>692</v>
      </c>
      <c r="C815" s="976" t="s">
        <v>691</v>
      </c>
      <c r="D815" s="412"/>
      <c r="E815" s="977"/>
      <c r="K815" s="977"/>
      <c r="L815" s="978"/>
      <c r="M815" s="978"/>
      <c r="N815" s="978"/>
      <c r="O815" s="977"/>
      <c r="P815" s="977"/>
      <c r="Q815" s="977"/>
      <c r="R815" s="977"/>
      <c r="S815" s="977"/>
      <c r="T815" s="977"/>
      <c r="U815" s="977"/>
      <c r="V815" s="412"/>
      <c r="W815" s="412"/>
      <c r="X815" s="412"/>
      <c r="Y815" s="412"/>
      <c r="Z815" s="412"/>
      <c r="AA815" s="412"/>
      <c r="AQ815" s="1735" t="s">
        <v>7754</v>
      </c>
      <c r="AR815" s="1495" t="s">
        <v>7753</v>
      </c>
      <c r="AS815" s="1735" t="s">
        <v>514</v>
      </c>
      <c r="AT815" s="1495" t="str">
        <f t="shared" si="25"/>
        <v>0307-Fornelos</v>
      </c>
      <c r="AU815" s="1495" t="str">
        <f t="shared" si="26"/>
        <v>030712</v>
      </c>
    </row>
    <row r="816" spans="1:47">
      <c r="A816" s="977"/>
      <c r="B816" s="1013" t="s">
        <v>693</v>
      </c>
      <c r="C816" s="976" t="s">
        <v>694</v>
      </c>
      <c r="D816" s="412"/>
      <c r="E816" s="977"/>
      <c r="K816" s="977"/>
      <c r="L816" s="978"/>
      <c r="M816" s="978"/>
      <c r="N816" s="978"/>
      <c r="O816" s="977"/>
      <c r="P816" s="977"/>
      <c r="Q816" s="977"/>
      <c r="R816" s="977"/>
      <c r="S816" s="977"/>
      <c r="T816" s="977"/>
      <c r="U816" s="977"/>
      <c r="V816" s="412"/>
      <c r="W816" s="412"/>
      <c r="X816" s="412"/>
      <c r="Y816" s="412"/>
      <c r="Z816" s="412"/>
      <c r="AA816" s="412"/>
      <c r="AQ816" s="1735" t="s">
        <v>7755</v>
      </c>
      <c r="AR816" s="1495" t="s">
        <v>7753</v>
      </c>
      <c r="AS816" s="1495" t="s">
        <v>4119</v>
      </c>
      <c r="AT816" s="1495" t="str">
        <f t="shared" si="25"/>
        <v>1804-Fornelos</v>
      </c>
      <c r="AU816" s="1495" t="str">
        <f t="shared" si="26"/>
        <v>180406</v>
      </c>
    </row>
    <row r="817" spans="1:47">
      <c r="A817" s="977"/>
      <c r="B817" s="1013" t="s">
        <v>695</v>
      </c>
      <c r="C817" s="976" t="s">
        <v>694</v>
      </c>
      <c r="D817" s="412"/>
      <c r="E817" s="977"/>
      <c r="K817" s="977"/>
      <c r="L817" s="978"/>
      <c r="M817" s="978"/>
      <c r="N817" s="978"/>
      <c r="O817" s="977"/>
      <c r="P817" s="977"/>
      <c r="Q817" s="977"/>
      <c r="R817" s="977"/>
      <c r="S817" s="977"/>
      <c r="T817" s="977"/>
      <c r="U817" s="977"/>
      <c r="V817" s="412"/>
      <c r="W817" s="412"/>
      <c r="X817" s="412"/>
      <c r="Y817" s="412"/>
      <c r="Z817" s="412"/>
      <c r="AA817" s="412"/>
      <c r="AQ817" s="1735" t="s">
        <v>7756</v>
      </c>
      <c r="AR817" s="1495" t="s">
        <v>7757</v>
      </c>
      <c r="AS817" s="1495" t="s">
        <v>1459</v>
      </c>
      <c r="AT817" s="1495" t="str">
        <f t="shared" si="25"/>
        <v>1607-Fornelos e Queijada</v>
      </c>
      <c r="AU817" s="1495" t="str">
        <f t="shared" si="26"/>
        <v>160758</v>
      </c>
    </row>
    <row r="818" spans="1:47">
      <c r="A818" s="977"/>
      <c r="B818" s="1013" t="s">
        <v>696</v>
      </c>
      <c r="C818" s="976" t="s">
        <v>3014</v>
      </c>
      <c r="D818" s="412"/>
      <c r="E818" s="977"/>
      <c r="K818" s="977"/>
      <c r="L818" s="978"/>
      <c r="M818" s="978"/>
      <c r="N818" s="978"/>
      <c r="O818" s="977"/>
      <c r="P818" s="977"/>
      <c r="Q818" s="977"/>
      <c r="R818" s="977"/>
      <c r="S818" s="977"/>
      <c r="T818" s="977"/>
      <c r="U818" s="977"/>
      <c r="V818" s="412"/>
      <c r="W818" s="412"/>
      <c r="X818" s="412"/>
      <c r="Y818" s="412"/>
      <c r="Z818" s="412"/>
      <c r="AA818" s="412"/>
      <c r="AQ818" s="1735" t="s">
        <v>7758</v>
      </c>
      <c r="AR818" s="1495" t="s">
        <v>7759</v>
      </c>
      <c r="AS818" s="1735" t="s">
        <v>1929</v>
      </c>
      <c r="AT818" s="1495" t="str">
        <f t="shared" si="25"/>
        <v>0901-Forninhos</v>
      </c>
      <c r="AU818" s="1495" t="str">
        <f t="shared" si="26"/>
        <v>090107</v>
      </c>
    </row>
    <row r="819" spans="1:47">
      <c r="A819" s="977"/>
      <c r="B819" s="1013" t="s">
        <v>3015</v>
      </c>
      <c r="C819" s="976" t="s">
        <v>3014</v>
      </c>
      <c r="D819" s="412"/>
      <c r="E819" s="977"/>
      <c r="K819" s="977"/>
      <c r="L819" s="978"/>
      <c r="M819" s="978"/>
      <c r="N819" s="978"/>
      <c r="O819" s="977"/>
      <c r="P819" s="977"/>
      <c r="Q819" s="977"/>
      <c r="R819" s="977"/>
      <c r="S819" s="977"/>
      <c r="T819" s="977"/>
      <c r="U819" s="977"/>
      <c r="V819" s="412"/>
      <c r="W819" s="412"/>
      <c r="X819" s="412"/>
      <c r="Y819" s="412"/>
      <c r="Z819" s="412"/>
      <c r="AA819" s="412"/>
      <c r="AQ819" s="1735" t="s">
        <v>7760</v>
      </c>
      <c r="AR819" s="1495" t="s">
        <v>7761</v>
      </c>
      <c r="AS819" s="1735" t="s">
        <v>4105</v>
      </c>
      <c r="AT819" s="1495" t="str">
        <f t="shared" si="25"/>
        <v>0903-Forno Telheiro</v>
      </c>
      <c r="AU819" s="1495" t="str">
        <f t="shared" si="26"/>
        <v>090306</v>
      </c>
    </row>
    <row r="820" spans="1:47">
      <c r="A820" s="977"/>
      <c r="B820" s="1013" t="s">
        <v>3016</v>
      </c>
      <c r="C820" s="976" t="s">
        <v>3017</v>
      </c>
      <c r="D820" s="412"/>
      <c r="E820" s="977"/>
      <c r="K820" s="977"/>
      <c r="L820" s="978"/>
      <c r="M820" s="978"/>
      <c r="N820" s="978"/>
      <c r="O820" s="977"/>
      <c r="P820" s="977"/>
      <c r="Q820" s="977"/>
      <c r="R820" s="977"/>
      <c r="S820" s="977"/>
      <c r="T820" s="977"/>
      <c r="U820" s="977"/>
      <c r="V820" s="412"/>
      <c r="W820" s="412"/>
      <c r="X820" s="412"/>
      <c r="Y820" s="412"/>
      <c r="Z820" s="412"/>
      <c r="AA820" s="412"/>
      <c r="AQ820" s="1735" t="s">
        <v>7762</v>
      </c>
      <c r="AR820" s="1495" t="s">
        <v>7763</v>
      </c>
      <c r="AS820" s="1735" t="s">
        <v>4087</v>
      </c>
      <c r="AT820" s="1495" t="str">
        <f t="shared" si="25"/>
        <v>0106-Fornos</v>
      </c>
      <c r="AU820" s="1495" t="str">
        <f t="shared" si="26"/>
        <v>010602</v>
      </c>
    </row>
    <row r="821" spans="1:47">
      <c r="A821" s="977"/>
      <c r="B821" s="1013" t="s">
        <v>3018</v>
      </c>
      <c r="C821" s="976" t="s">
        <v>3017</v>
      </c>
      <c r="D821" s="412"/>
      <c r="E821" s="977"/>
      <c r="K821" s="977"/>
      <c r="L821" s="978"/>
      <c r="M821" s="978"/>
      <c r="N821" s="978"/>
      <c r="O821" s="977"/>
      <c r="P821" s="977"/>
      <c r="Q821" s="977"/>
      <c r="R821" s="977"/>
      <c r="S821" s="977"/>
      <c r="T821" s="977"/>
      <c r="U821" s="977"/>
      <c r="V821" s="412"/>
      <c r="W821" s="412"/>
      <c r="X821" s="412"/>
      <c r="Y821" s="412"/>
      <c r="Z821" s="412"/>
      <c r="AA821" s="412"/>
      <c r="AQ821" s="1735" t="s">
        <v>7764</v>
      </c>
      <c r="AR821" s="1495" t="s">
        <v>7763</v>
      </c>
      <c r="AS821" s="1735" t="s">
        <v>3042</v>
      </c>
      <c r="AT821" s="1495" t="str">
        <f t="shared" si="25"/>
        <v>0109-Fornos</v>
      </c>
      <c r="AU821" s="1495" t="str">
        <f t="shared" si="26"/>
        <v>010908</v>
      </c>
    </row>
    <row r="822" spans="1:47">
      <c r="A822" s="977"/>
      <c r="B822" s="1013" t="s">
        <v>3019</v>
      </c>
      <c r="C822" s="976" t="s">
        <v>3890</v>
      </c>
      <c r="D822" s="412"/>
      <c r="E822" s="977"/>
      <c r="K822" s="977"/>
      <c r="L822" s="978"/>
      <c r="M822" s="978"/>
      <c r="N822" s="978"/>
      <c r="O822" s="977"/>
      <c r="P822" s="977"/>
      <c r="Q822" s="977"/>
      <c r="R822" s="977"/>
      <c r="S822" s="977"/>
      <c r="T822" s="977"/>
      <c r="U822" s="977"/>
      <c r="V822" s="412"/>
      <c r="W822" s="412"/>
      <c r="X822" s="412"/>
      <c r="Y822" s="412"/>
      <c r="Z822" s="412"/>
      <c r="AA822" s="412"/>
      <c r="AQ822" s="1735" t="s">
        <v>7765</v>
      </c>
      <c r="AR822" s="1495" t="s">
        <v>1009</v>
      </c>
      <c r="AS822" s="1735" t="s">
        <v>1011</v>
      </c>
      <c r="AT822" s="1495" t="str">
        <f t="shared" si="25"/>
        <v>0905-Fornos de Algodres</v>
      </c>
      <c r="AU822" s="1495" t="str">
        <f t="shared" si="26"/>
        <v>090505</v>
      </c>
    </row>
    <row r="823" spans="1:47">
      <c r="A823" s="977"/>
      <c r="B823" s="1013" t="s">
        <v>3891</v>
      </c>
      <c r="C823" s="976" t="s">
        <v>3892</v>
      </c>
      <c r="D823" s="412"/>
      <c r="E823" s="977"/>
      <c r="K823" s="977"/>
      <c r="L823" s="978"/>
      <c r="M823" s="978"/>
      <c r="N823" s="978"/>
      <c r="O823" s="977"/>
      <c r="P823" s="977"/>
      <c r="Q823" s="977"/>
      <c r="R823" s="977"/>
      <c r="S823" s="977"/>
      <c r="T823" s="977"/>
      <c r="U823" s="977"/>
      <c r="V823" s="412"/>
      <c r="W823" s="412"/>
      <c r="X823" s="412"/>
      <c r="Y823" s="412"/>
      <c r="Z823" s="412"/>
      <c r="AA823" s="412"/>
      <c r="AQ823" s="1735" t="s">
        <v>7766</v>
      </c>
      <c r="AR823" s="1495" t="s">
        <v>7767</v>
      </c>
      <c r="AS823" s="1495" t="s">
        <v>5311</v>
      </c>
      <c r="AT823" s="1495" t="str">
        <f t="shared" si="25"/>
        <v>1806-Fornos de Maceira Dão</v>
      </c>
      <c r="AU823" s="1495" t="str">
        <f t="shared" si="26"/>
        <v>180607</v>
      </c>
    </row>
    <row r="824" spans="1:47">
      <c r="A824" s="977"/>
      <c r="B824" s="1013" t="s">
        <v>3893</v>
      </c>
      <c r="C824" s="976" t="s">
        <v>3894</v>
      </c>
      <c r="D824" s="412"/>
      <c r="E824" s="977"/>
      <c r="K824" s="977"/>
      <c r="L824" s="978"/>
      <c r="M824" s="978"/>
      <c r="N824" s="978"/>
      <c r="O824" s="977"/>
      <c r="P824" s="977"/>
      <c r="Q824" s="977"/>
      <c r="R824" s="977"/>
      <c r="S824" s="977"/>
      <c r="T824" s="977"/>
      <c r="U824" s="977"/>
      <c r="V824" s="412"/>
      <c r="W824" s="412"/>
      <c r="X824" s="412"/>
      <c r="Y824" s="412"/>
      <c r="Z824" s="412"/>
      <c r="AA824" s="412"/>
      <c r="AQ824" s="1735" t="s">
        <v>7768</v>
      </c>
      <c r="AR824" s="1495" t="s">
        <v>7769</v>
      </c>
      <c r="AS824" s="1495" t="s">
        <v>1756</v>
      </c>
      <c r="AT824" s="1495" t="str">
        <f t="shared" si="25"/>
        <v>1712-Fornos do Pinhal</v>
      </c>
      <c r="AU824" s="1495" t="str">
        <f t="shared" si="26"/>
        <v>171211</v>
      </c>
    </row>
    <row r="825" spans="1:47">
      <c r="A825" s="977"/>
      <c r="B825" s="1013" t="s">
        <v>3895</v>
      </c>
      <c r="C825" s="976" t="s">
        <v>3896</v>
      </c>
      <c r="D825" s="412"/>
      <c r="E825" s="977"/>
      <c r="K825" s="977"/>
      <c r="L825" s="978"/>
      <c r="M825" s="978"/>
      <c r="N825" s="978"/>
      <c r="O825" s="977"/>
      <c r="P825" s="977"/>
      <c r="Q825" s="977"/>
      <c r="R825" s="977"/>
      <c r="S825" s="977"/>
      <c r="T825" s="977"/>
      <c r="U825" s="977"/>
      <c r="V825" s="412"/>
      <c r="W825" s="412"/>
      <c r="X825" s="412"/>
      <c r="Y825" s="412"/>
      <c r="Z825" s="412"/>
      <c r="AA825" s="412"/>
      <c r="AQ825" s="1735" t="s">
        <v>7770</v>
      </c>
      <c r="AR825" s="1495" t="s">
        <v>7771</v>
      </c>
      <c r="AS825" s="1495" t="s">
        <v>1463</v>
      </c>
      <c r="AT825" s="1495" t="str">
        <f t="shared" si="25"/>
        <v>1213-Foros de Arrão</v>
      </c>
      <c r="AU825" s="1495" t="str">
        <f t="shared" si="26"/>
        <v>121304</v>
      </c>
    </row>
    <row r="826" spans="1:47">
      <c r="A826" s="977"/>
      <c r="B826" s="1013" t="s">
        <v>3897</v>
      </c>
      <c r="C826" s="976" t="s">
        <v>3898</v>
      </c>
      <c r="D826" s="412"/>
      <c r="E826" s="977"/>
      <c r="K826" s="977"/>
      <c r="L826" s="978"/>
      <c r="M826" s="978"/>
      <c r="N826" s="978"/>
      <c r="O826" s="977"/>
      <c r="P826" s="977"/>
      <c r="Q826" s="977"/>
      <c r="R826" s="977"/>
      <c r="S826" s="977"/>
      <c r="T826" s="977"/>
      <c r="U826" s="977"/>
      <c r="V826" s="412"/>
      <c r="W826" s="412"/>
      <c r="X826" s="412"/>
      <c r="Y826" s="412"/>
      <c r="Z826" s="412"/>
      <c r="AA826" s="412"/>
      <c r="AQ826" s="1735" t="s">
        <v>7772</v>
      </c>
      <c r="AR826" s="1495" t="s">
        <v>7773</v>
      </c>
      <c r="AS826" s="1735" t="s">
        <v>4216</v>
      </c>
      <c r="AT826" s="1495" t="str">
        <f t="shared" si="25"/>
        <v>0706-Foros de Vale de Figueira</v>
      </c>
      <c r="AU826" s="1495" t="str">
        <f t="shared" si="26"/>
        <v>070610</v>
      </c>
    </row>
    <row r="827" spans="1:47">
      <c r="A827" s="977"/>
      <c r="B827" s="1013" t="s">
        <v>3899</v>
      </c>
      <c r="C827" s="976" t="s">
        <v>3898</v>
      </c>
      <c r="D827" s="412"/>
      <c r="E827" s="977"/>
      <c r="K827" s="977"/>
      <c r="L827" s="978"/>
      <c r="M827" s="978"/>
      <c r="N827" s="978"/>
      <c r="O827" s="977"/>
      <c r="P827" s="977"/>
      <c r="Q827" s="977"/>
      <c r="R827" s="977"/>
      <c r="S827" s="977"/>
      <c r="T827" s="977"/>
      <c r="U827" s="977"/>
      <c r="V827" s="412"/>
      <c r="W827" s="412"/>
      <c r="X827" s="412"/>
      <c r="Y827" s="412"/>
      <c r="Z827" s="412"/>
      <c r="AA827" s="412"/>
      <c r="AQ827" s="1735" t="s">
        <v>7774</v>
      </c>
      <c r="AR827" s="1495" t="s">
        <v>7775</v>
      </c>
      <c r="AS827" s="1495" t="s">
        <v>1466</v>
      </c>
      <c r="AT827" s="1495" t="str">
        <f t="shared" si="25"/>
        <v>1214-Fortios</v>
      </c>
      <c r="AU827" s="1495" t="str">
        <f t="shared" si="26"/>
        <v>121404</v>
      </c>
    </row>
    <row r="828" spans="1:47">
      <c r="A828" s="977"/>
      <c r="B828" s="1013" t="s">
        <v>3900</v>
      </c>
      <c r="C828" s="976" t="s">
        <v>3901</v>
      </c>
      <c r="D828" s="412"/>
      <c r="E828" s="977"/>
      <c r="K828" s="977"/>
      <c r="L828" s="978"/>
      <c r="M828" s="978"/>
      <c r="N828" s="978"/>
      <c r="O828" s="977"/>
      <c r="P828" s="977"/>
      <c r="Q828" s="977"/>
      <c r="R828" s="977"/>
      <c r="S828" s="977"/>
      <c r="T828" s="977"/>
      <c r="U828" s="977"/>
      <c r="V828" s="412"/>
      <c r="W828" s="412"/>
      <c r="X828" s="412"/>
      <c r="Y828" s="412"/>
      <c r="Z828" s="412"/>
      <c r="AA828" s="412"/>
      <c r="AQ828" s="1735" t="s">
        <v>7776</v>
      </c>
      <c r="AR828" s="1495" t="s">
        <v>7777</v>
      </c>
      <c r="AS828" s="1495" t="s">
        <v>2645</v>
      </c>
      <c r="AT828" s="1495" t="str">
        <f t="shared" si="25"/>
        <v>1006-Foz do Arelho</v>
      </c>
      <c r="AU828" s="1495" t="str">
        <f t="shared" si="26"/>
        <v>100606</v>
      </c>
    </row>
    <row r="829" spans="1:47">
      <c r="A829" s="977"/>
      <c r="B829" s="1013" t="s">
        <v>3902</v>
      </c>
      <c r="C829" s="976" t="s">
        <v>3903</v>
      </c>
      <c r="D829" s="412"/>
      <c r="E829" s="977"/>
      <c r="K829" s="977"/>
      <c r="L829" s="978"/>
      <c r="M829" s="978"/>
      <c r="N829" s="978"/>
      <c r="O829" s="977"/>
      <c r="P829" s="977"/>
      <c r="Q829" s="977"/>
      <c r="R829" s="977"/>
      <c r="S829" s="977"/>
      <c r="T829" s="977"/>
      <c r="U829" s="977"/>
      <c r="V829" s="412"/>
      <c r="W829" s="412"/>
      <c r="X829" s="412"/>
      <c r="Y829" s="412"/>
      <c r="Z829" s="412"/>
      <c r="AA829" s="412"/>
      <c r="AQ829" s="1735" t="s">
        <v>7778</v>
      </c>
      <c r="AR829" s="1495" t="s">
        <v>7779</v>
      </c>
      <c r="AS829" s="1735" t="s">
        <v>30</v>
      </c>
      <c r="AT829" s="1495" t="str">
        <f t="shared" si="25"/>
        <v>0312-Fradelos</v>
      </c>
      <c r="AU829" s="1495" t="str">
        <f t="shared" si="26"/>
        <v>031215</v>
      </c>
    </row>
    <row r="830" spans="1:47">
      <c r="A830" s="977"/>
      <c r="B830" s="1013" t="s">
        <v>3904</v>
      </c>
      <c r="C830" s="976" t="s">
        <v>3903</v>
      </c>
      <c r="D830" s="412"/>
      <c r="E830" s="977"/>
      <c r="K830" s="977"/>
      <c r="L830" s="978"/>
      <c r="M830" s="978"/>
      <c r="N830" s="978"/>
      <c r="O830" s="977"/>
      <c r="P830" s="977"/>
      <c r="Q830" s="977"/>
      <c r="R830" s="977"/>
      <c r="S830" s="977"/>
      <c r="T830" s="977"/>
      <c r="U830" s="977"/>
      <c r="V830" s="412"/>
      <c r="W830" s="412"/>
      <c r="X830" s="412"/>
      <c r="Y830" s="412"/>
      <c r="Z830" s="412"/>
      <c r="AA830" s="412"/>
      <c r="AQ830" s="1735" t="s">
        <v>7780</v>
      </c>
      <c r="AR830" s="1495" t="s">
        <v>7781</v>
      </c>
      <c r="AS830" s="1735" t="s">
        <v>5343</v>
      </c>
      <c r="AT830" s="1495" t="str">
        <f t="shared" si="25"/>
        <v>0407-Fradizela</v>
      </c>
      <c r="AU830" s="1495" t="str">
        <f t="shared" si="26"/>
        <v>040714</v>
      </c>
    </row>
    <row r="831" spans="1:47">
      <c r="A831" s="977"/>
      <c r="B831" s="1013" t="s">
        <v>3905</v>
      </c>
      <c r="C831" s="976" t="s">
        <v>1544</v>
      </c>
      <c r="D831" s="412"/>
      <c r="E831" s="977"/>
      <c r="K831" s="977"/>
      <c r="L831" s="978"/>
      <c r="M831" s="978"/>
      <c r="N831" s="978"/>
      <c r="O831" s="977"/>
      <c r="P831" s="977"/>
      <c r="Q831" s="977"/>
      <c r="R831" s="977"/>
      <c r="S831" s="977"/>
      <c r="T831" s="977"/>
      <c r="U831" s="977"/>
      <c r="V831" s="412"/>
      <c r="W831" s="412"/>
      <c r="X831" s="412"/>
      <c r="Y831" s="412"/>
      <c r="Z831" s="412"/>
      <c r="AA831" s="412"/>
      <c r="AQ831" s="1735" t="s">
        <v>7782</v>
      </c>
      <c r="AR831" s="1495" t="s">
        <v>7783</v>
      </c>
      <c r="AS831" s="1495" t="s">
        <v>76</v>
      </c>
      <c r="AT831" s="1495" t="str">
        <f t="shared" si="25"/>
        <v>1823-Fragosela</v>
      </c>
      <c r="AU831" s="1495" t="str">
        <f t="shared" si="26"/>
        <v>182315</v>
      </c>
    </row>
    <row r="832" spans="1:47">
      <c r="A832" s="412"/>
      <c r="B832" s="1013" t="s">
        <v>1545</v>
      </c>
      <c r="C832" s="976" t="s">
        <v>1546</v>
      </c>
      <c r="D832" s="412"/>
      <c r="E832" s="977"/>
      <c r="K832" s="975"/>
      <c r="L832" s="982"/>
      <c r="M832" s="978"/>
      <c r="N832" s="978"/>
      <c r="O832" s="977"/>
      <c r="P832" s="412"/>
      <c r="Q832" s="412"/>
      <c r="R832" s="412"/>
      <c r="S832" s="412"/>
      <c r="T832" s="412"/>
      <c r="U832" s="412"/>
      <c r="V832" s="412"/>
      <c r="W832" s="412"/>
      <c r="X832" s="412"/>
      <c r="Y832" s="412"/>
      <c r="Z832" s="412"/>
      <c r="AA832" s="412"/>
      <c r="AQ832" s="1735" t="s">
        <v>7784</v>
      </c>
      <c r="AR832" s="1495" t="s">
        <v>7785</v>
      </c>
      <c r="AS832" s="1735" t="s">
        <v>279</v>
      </c>
      <c r="AT832" s="1495" t="str">
        <f t="shared" si="25"/>
        <v>0302-Fragoso</v>
      </c>
      <c r="AU832" s="1495" t="str">
        <f t="shared" si="26"/>
        <v>030235</v>
      </c>
    </row>
    <row r="833" spans="1:47">
      <c r="A833" s="412"/>
      <c r="B833" s="1013" t="s">
        <v>4966</v>
      </c>
      <c r="C833" s="976" t="s">
        <v>4967</v>
      </c>
      <c r="D833" s="412"/>
      <c r="E833" s="977"/>
      <c r="K833" s="975"/>
      <c r="L833" s="982"/>
      <c r="M833" s="978"/>
      <c r="N833" s="978"/>
      <c r="O833" s="977"/>
      <c r="P833" s="412"/>
      <c r="Q833" s="412"/>
      <c r="R833" s="412"/>
      <c r="S833" s="412"/>
      <c r="T833" s="412"/>
      <c r="U833" s="412"/>
      <c r="V833" s="412"/>
      <c r="W833" s="412"/>
      <c r="X833" s="412"/>
      <c r="Y833" s="412"/>
      <c r="Z833" s="412"/>
      <c r="AA833" s="412"/>
      <c r="AQ833" s="1735" t="s">
        <v>7786</v>
      </c>
      <c r="AR833" s="1495" t="s">
        <v>7787</v>
      </c>
      <c r="AS833" s="1495" t="s">
        <v>1626</v>
      </c>
      <c r="AT833" s="1495" t="str">
        <f t="shared" si="25"/>
        <v>1414-Fráguas</v>
      </c>
      <c r="AU833" s="1495" t="str">
        <f t="shared" si="26"/>
        <v>141405</v>
      </c>
    </row>
    <row r="834" spans="1:47">
      <c r="A834" s="412"/>
      <c r="B834" s="1013" t="s">
        <v>4968</v>
      </c>
      <c r="C834" s="976" t="s">
        <v>4969</v>
      </c>
      <c r="D834" s="412"/>
      <c r="E834" s="977"/>
      <c r="K834" s="975"/>
      <c r="L834" s="982"/>
      <c r="M834" s="978"/>
      <c r="N834" s="978"/>
      <c r="O834" s="977"/>
      <c r="P834" s="412"/>
      <c r="Q834" s="412"/>
      <c r="R834" s="412"/>
      <c r="S834" s="412"/>
      <c r="T834" s="412"/>
      <c r="U834" s="412"/>
      <c r="V834" s="412"/>
      <c r="W834" s="412"/>
      <c r="X834" s="412"/>
      <c r="Y834" s="412"/>
      <c r="Z834" s="412"/>
      <c r="AA834" s="412"/>
      <c r="AQ834" s="1735" t="s">
        <v>7788</v>
      </c>
      <c r="AR834" s="1495" t="s">
        <v>5716</v>
      </c>
      <c r="AS834" s="1735" t="s">
        <v>2633</v>
      </c>
      <c r="AT834" s="1495" t="str">
        <f t="shared" si="25"/>
        <v>0402-França</v>
      </c>
      <c r="AU834" s="1495" t="str">
        <f t="shared" si="26"/>
        <v>040215</v>
      </c>
    </row>
    <row r="835" spans="1:47">
      <c r="A835" s="412"/>
      <c r="B835" s="1013" t="s">
        <v>4970</v>
      </c>
      <c r="C835" s="976" t="s">
        <v>3906</v>
      </c>
      <c r="D835" s="412"/>
      <c r="E835" s="977"/>
      <c r="K835" s="975"/>
      <c r="L835" s="982"/>
      <c r="M835" s="978"/>
      <c r="N835" s="978"/>
      <c r="O835" s="977"/>
      <c r="P835" s="412"/>
      <c r="Q835" s="412"/>
      <c r="R835" s="412"/>
      <c r="S835" s="412"/>
      <c r="T835" s="412"/>
      <c r="U835" s="412"/>
      <c r="V835" s="412"/>
      <c r="W835" s="412"/>
      <c r="X835" s="412"/>
      <c r="Y835" s="412"/>
      <c r="Z835" s="412"/>
      <c r="AA835" s="412"/>
      <c r="AQ835" s="1735" t="s">
        <v>7789</v>
      </c>
      <c r="AR835" s="1495" t="s">
        <v>7790</v>
      </c>
      <c r="AS835" s="1735" t="s">
        <v>57</v>
      </c>
      <c r="AT835" s="1495" t="str">
        <f t="shared" si="25"/>
        <v>0511-Fratel</v>
      </c>
      <c r="AU835" s="1495" t="str">
        <f t="shared" si="26"/>
        <v>051101</v>
      </c>
    </row>
    <row r="836" spans="1:47">
      <c r="A836" s="412"/>
      <c r="B836" s="1013" t="s">
        <v>3907</v>
      </c>
      <c r="C836" s="976" t="s">
        <v>3906</v>
      </c>
      <c r="D836" s="412"/>
      <c r="E836" s="977"/>
      <c r="K836" s="975"/>
      <c r="L836" s="982"/>
      <c r="M836" s="978"/>
      <c r="N836" s="978"/>
      <c r="O836" s="977"/>
      <c r="P836" s="412"/>
      <c r="Q836" s="412"/>
      <c r="R836" s="412"/>
      <c r="S836" s="412"/>
      <c r="T836" s="412"/>
      <c r="U836" s="412"/>
      <c r="V836" s="412"/>
      <c r="W836" s="412"/>
      <c r="X836" s="412"/>
      <c r="Y836" s="412"/>
      <c r="Z836" s="412"/>
      <c r="AA836" s="412"/>
      <c r="AQ836" s="1735" t="s">
        <v>7791</v>
      </c>
      <c r="AR836" s="1495" t="s">
        <v>7792</v>
      </c>
      <c r="AS836" s="1495" t="s">
        <v>1389</v>
      </c>
      <c r="AT836" s="1495" t="str">
        <f t="shared" si="25"/>
        <v>1309-Frazão Arreigada</v>
      </c>
      <c r="AU836" s="1495" t="str">
        <f t="shared" si="26"/>
        <v>130917</v>
      </c>
    </row>
    <row r="837" spans="1:47">
      <c r="A837" s="412"/>
      <c r="B837" s="1013" t="s">
        <v>3908</v>
      </c>
      <c r="C837" s="976" t="s">
        <v>3906</v>
      </c>
      <c r="D837" s="412"/>
      <c r="E837" s="977"/>
      <c r="K837" s="975"/>
      <c r="L837" s="982"/>
      <c r="M837" s="978"/>
      <c r="N837" s="978"/>
      <c r="O837" s="977"/>
      <c r="P837" s="412"/>
      <c r="Q837" s="412"/>
      <c r="R837" s="412"/>
      <c r="S837" s="412"/>
      <c r="T837" s="412"/>
      <c r="U837" s="412"/>
      <c r="V837" s="412"/>
      <c r="W837" s="412"/>
      <c r="X837" s="412"/>
      <c r="Y837" s="412"/>
      <c r="Z837" s="412"/>
      <c r="AA837" s="412"/>
      <c r="AQ837" s="1735" t="s">
        <v>7793</v>
      </c>
      <c r="AR837" s="1495" t="s">
        <v>7794</v>
      </c>
      <c r="AS837" s="1495" t="s">
        <v>1389</v>
      </c>
      <c r="AT837" s="1495" t="str">
        <f t="shared" si="25"/>
        <v>1309-Freamunde</v>
      </c>
      <c r="AU837" s="1495" t="str">
        <f t="shared" si="26"/>
        <v>130908</v>
      </c>
    </row>
    <row r="838" spans="1:47">
      <c r="A838" s="412"/>
      <c r="B838" s="1013" t="s">
        <v>3909</v>
      </c>
      <c r="C838" s="976" t="s">
        <v>3910</v>
      </c>
      <c r="D838" s="412"/>
      <c r="E838" s="977"/>
      <c r="K838" s="975"/>
      <c r="L838" s="982"/>
      <c r="M838" s="978"/>
      <c r="N838" s="978"/>
      <c r="O838" s="977"/>
      <c r="P838" s="412"/>
      <c r="Q838" s="412"/>
      <c r="R838" s="412"/>
      <c r="S838" s="412"/>
      <c r="T838" s="412"/>
      <c r="U838" s="412"/>
      <c r="V838" s="412"/>
      <c r="W838" s="412"/>
      <c r="X838" s="412"/>
      <c r="Y838" s="412"/>
      <c r="Z838" s="412"/>
      <c r="AA838" s="412"/>
      <c r="AQ838" s="1735" t="s">
        <v>7795</v>
      </c>
      <c r="AR838" s="1495" t="s">
        <v>7796</v>
      </c>
      <c r="AS838" s="1735" t="s">
        <v>5343</v>
      </c>
      <c r="AT838" s="1495" t="str">
        <f t="shared" si="25"/>
        <v>0407-Frechas</v>
      </c>
      <c r="AU838" s="1495" t="str">
        <f t="shared" si="26"/>
        <v>040716</v>
      </c>
    </row>
    <row r="839" spans="1:47">
      <c r="A839" s="412"/>
      <c r="B839" s="1013" t="s">
        <v>3911</v>
      </c>
      <c r="C839" s="976" t="s">
        <v>3910</v>
      </c>
      <c r="D839" s="412"/>
      <c r="E839" s="977"/>
      <c r="K839" s="975"/>
      <c r="L839" s="982"/>
      <c r="M839" s="978"/>
      <c r="N839" s="978"/>
      <c r="O839" s="977"/>
      <c r="P839" s="412"/>
      <c r="Q839" s="412"/>
      <c r="R839" s="412"/>
      <c r="S839" s="412"/>
      <c r="T839" s="412"/>
      <c r="U839" s="412"/>
      <c r="V839" s="412"/>
      <c r="W839" s="412"/>
      <c r="X839" s="412"/>
      <c r="Y839" s="412"/>
      <c r="Z839" s="412"/>
      <c r="AA839" s="412"/>
      <c r="AQ839" s="1735" t="s">
        <v>7797</v>
      </c>
      <c r="AR839" s="1495" t="s">
        <v>7798</v>
      </c>
      <c r="AS839" s="1495" t="s">
        <v>2024</v>
      </c>
      <c r="AT839" s="1495" t="str">
        <f t="shared" si="25"/>
        <v>1301-Fregim</v>
      </c>
      <c r="AU839" s="1495" t="str">
        <f t="shared" si="26"/>
        <v>130112</v>
      </c>
    </row>
    <row r="840" spans="1:47">
      <c r="A840" s="412"/>
      <c r="B840" s="1013" t="s">
        <v>3912</v>
      </c>
      <c r="C840" s="976" t="s">
        <v>3910</v>
      </c>
      <c r="D840" s="412"/>
      <c r="E840" s="977"/>
      <c r="K840" s="975"/>
      <c r="L840" s="982"/>
      <c r="M840" s="978"/>
      <c r="N840" s="978"/>
      <c r="O840" s="977"/>
      <c r="P840" s="412"/>
      <c r="Q840" s="412"/>
      <c r="R840" s="412"/>
      <c r="S840" s="412"/>
      <c r="T840" s="412"/>
      <c r="U840" s="412"/>
      <c r="V840" s="412"/>
      <c r="W840" s="412"/>
      <c r="X840" s="412"/>
      <c r="Y840" s="412"/>
      <c r="Z840" s="412"/>
      <c r="AA840" s="412"/>
      <c r="AQ840" s="1735" t="s">
        <v>7799</v>
      </c>
      <c r="AR840" s="1495" t="s">
        <v>7800</v>
      </c>
      <c r="AS840" s="1735" t="s">
        <v>3337</v>
      </c>
      <c r="AT840" s="1495" t="str">
        <f t="shared" si="25"/>
        <v>0902-Freineda</v>
      </c>
      <c r="AU840" s="1495" t="str">
        <f t="shared" si="26"/>
        <v>090209</v>
      </c>
    </row>
    <row r="841" spans="1:47">
      <c r="A841" s="412"/>
      <c r="B841" s="1013" t="s">
        <v>3913</v>
      </c>
      <c r="C841" s="976" t="s">
        <v>3914</v>
      </c>
      <c r="D841" s="412"/>
      <c r="E841" s="977"/>
      <c r="K841" s="975"/>
      <c r="L841" s="982"/>
      <c r="M841" s="978"/>
      <c r="N841" s="978"/>
      <c r="O841" s="977"/>
      <c r="P841" s="412"/>
      <c r="Q841" s="412"/>
      <c r="R841" s="412"/>
      <c r="S841" s="412"/>
      <c r="T841" s="412"/>
      <c r="U841" s="412"/>
      <c r="V841" s="412"/>
      <c r="W841" s="412"/>
      <c r="X841" s="412"/>
      <c r="Y841" s="412"/>
      <c r="Z841" s="412"/>
      <c r="AA841" s="412"/>
      <c r="AQ841" s="1735" t="s">
        <v>7801</v>
      </c>
      <c r="AR841" s="1495" t="s">
        <v>7802</v>
      </c>
      <c r="AS841" s="1495" t="s">
        <v>1780</v>
      </c>
      <c r="AT841" s="1495" t="str">
        <f t="shared" si="25"/>
        <v>1113-Freiria</v>
      </c>
      <c r="AU841" s="1495" t="str">
        <f t="shared" si="26"/>
        <v>111306</v>
      </c>
    </row>
    <row r="842" spans="1:47">
      <c r="A842" s="412"/>
      <c r="B842" s="1013" t="s">
        <v>3915</v>
      </c>
      <c r="C842" s="976" t="s">
        <v>3914</v>
      </c>
      <c r="D842" s="412"/>
      <c r="E842" s="977"/>
      <c r="K842" s="975"/>
      <c r="L842" s="982"/>
      <c r="M842" s="978"/>
      <c r="N842" s="978"/>
      <c r="O842" s="977"/>
      <c r="P842" s="412"/>
      <c r="Q842" s="412"/>
      <c r="R842" s="412"/>
      <c r="S842" s="412"/>
      <c r="T842" s="412"/>
      <c r="U842" s="412"/>
      <c r="V842" s="412"/>
      <c r="W842" s="412"/>
      <c r="X842" s="412"/>
      <c r="Y842" s="412"/>
      <c r="Z842" s="412"/>
      <c r="AA842" s="412"/>
      <c r="AQ842" s="1735" t="s">
        <v>7803</v>
      </c>
      <c r="AR842" s="1495" t="s">
        <v>7804</v>
      </c>
      <c r="AS842" s="1735" t="s">
        <v>61</v>
      </c>
      <c r="AT842" s="1495" t="str">
        <f t="shared" si="25"/>
        <v>0313-Freiriz</v>
      </c>
      <c r="AU842" s="1495" t="str">
        <f t="shared" si="26"/>
        <v>031316</v>
      </c>
    </row>
    <row r="843" spans="1:47">
      <c r="A843" s="412"/>
      <c r="B843" s="1013" t="s">
        <v>3916</v>
      </c>
      <c r="C843" s="976" t="s">
        <v>3914</v>
      </c>
      <c r="D843" s="412"/>
      <c r="E843" s="977"/>
      <c r="K843" s="975"/>
      <c r="L843" s="982"/>
      <c r="M843" s="978"/>
      <c r="N843" s="978"/>
      <c r="O843" s="977"/>
      <c r="P843" s="412"/>
      <c r="Q843" s="412"/>
      <c r="R843" s="412"/>
      <c r="S843" s="412"/>
      <c r="T843" s="412"/>
      <c r="U843" s="412"/>
      <c r="V843" s="412"/>
      <c r="W843" s="412"/>
      <c r="X843" s="412"/>
      <c r="Y843" s="412"/>
      <c r="Z843" s="412"/>
      <c r="AA843" s="412"/>
      <c r="AQ843" s="1735" t="s">
        <v>7805</v>
      </c>
      <c r="AR843" s="1495" t="s">
        <v>7806</v>
      </c>
      <c r="AS843" s="1735" t="s">
        <v>1440</v>
      </c>
      <c r="AT843" s="1495" t="str">
        <f t="shared" ref="AT843:AT906" si="27">AS843&amp;"-"&amp;AR843</f>
        <v>0910-Freixedas</v>
      </c>
      <c r="AU843" s="1495" t="str">
        <f t="shared" ref="AU843:AU906" si="28">AQ843</f>
        <v>091010</v>
      </c>
    </row>
    <row r="844" spans="1:47">
      <c r="A844" s="412"/>
      <c r="B844" s="1013" t="s">
        <v>3917</v>
      </c>
      <c r="C844" s="976" t="s">
        <v>3918</v>
      </c>
      <c r="D844" s="412"/>
      <c r="E844" s="977"/>
      <c r="K844" s="975"/>
      <c r="L844" s="982"/>
      <c r="M844" s="978"/>
      <c r="N844" s="978"/>
      <c r="O844" s="977"/>
      <c r="P844" s="412"/>
      <c r="Q844" s="412"/>
      <c r="R844" s="412"/>
      <c r="S844" s="412"/>
      <c r="T844" s="412"/>
      <c r="U844" s="412"/>
      <c r="V844" s="412"/>
      <c r="W844" s="412"/>
      <c r="X844" s="412"/>
      <c r="Y844" s="412"/>
      <c r="Z844" s="412"/>
      <c r="AA844" s="412"/>
      <c r="AQ844" s="1735" t="s">
        <v>7807</v>
      </c>
      <c r="AR844" s="1495" t="s">
        <v>7808</v>
      </c>
      <c r="AS844" s="1495" t="s">
        <v>2196</v>
      </c>
      <c r="AT844" s="1495" t="str">
        <f t="shared" si="27"/>
        <v>1609-Freixieiro de Soutelo</v>
      </c>
      <c r="AU844" s="1495" t="str">
        <f t="shared" si="28"/>
        <v>160914</v>
      </c>
    </row>
    <row r="845" spans="1:47">
      <c r="A845" s="412"/>
      <c r="B845" s="1013" t="s">
        <v>3919</v>
      </c>
      <c r="C845" s="976" t="s">
        <v>3920</v>
      </c>
      <c r="D845" s="412"/>
      <c r="E845" s="977"/>
      <c r="K845" s="975"/>
      <c r="L845" s="982"/>
      <c r="M845" s="978"/>
      <c r="N845" s="978"/>
      <c r="O845" s="977"/>
      <c r="P845" s="412"/>
      <c r="Q845" s="412"/>
      <c r="R845" s="412"/>
      <c r="S845" s="412"/>
      <c r="T845" s="412"/>
      <c r="U845" s="412"/>
      <c r="V845" s="412"/>
      <c r="W845" s="412"/>
      <c r="X845" s="412"/>
      <c r="Y845" s="412"/>
      <c r="Z845" s="412"/>
      <c r="AA845" s="412"/>
      <c r="AQ845" s="1735" t="s">
        <v>7809</v>
      </c>
      <c r="AR845" s="1495" t="s">
        <v>7810</v>
      </c>
      <c r="AS845" s="1735" t="s">
        <v>12</v>
      </c>
      <c r="AT845" s="1495" t="str">
        <f t="shared" si="27"/>
        <v>0410-Freixiel</v>
      </c>
      <c r="AU845" s="1495" t="str">
        <f t="shared" si="28"/>
        <v>041005</v>
      </c>
    </row>
    <row r="846" spans="1:47">
      <c r="A846" s="412"/>
      <c r="B846" s="1013" t="s">
        <v>3921</v>
      </c>
      <c r="C846" s="976" t="s">
        <v>3920</v>
      </c>
      <c r="D846" s="412"/>
      <c r="E846" s="977"/>
      <c r="K846" s="975"/>
      <c r="L846" s="982"/>
      <c r="M846" s="978"/>
      <c r="N846" s="978"/>
      <c r="O846" s="977"/>
      <c r="P846" s="412"/>
      <c r="Q846" s="412"/>
      <c r="R846" s="412"/>
      <c r="S846" s="412"/>
      <c r="T846" s="412"/>
      <c r="U846" s="412"/>
      <c r="V846" s="412"/>
      <c r="W846" s="412"/>
      <c r="X846" s="412"/>
      <c r="Y846" s="412"/>
      <c r="Z846" s="412"/>
      <c r="AA846" s="412"/>
      <c r="AQ846" s="1735" t="s">
        <v>7811</v>
      </c>
      <c r="AR846" s="1495" t="s">
        <v>7812</v>
      </c>
      <c r="AS846" s="1495" t="s">
        <v>5311</v>
      </c>
      <c r="AT846" s="1495" t="str">
        <f t="shared" si="27"/>
        <v>1806-Freixiosa</v>
      </c>
      <c r="AU846" s="1495" t="str">
        <f t="shared" si="28"/>
        <v>180608</v>
      </c>
    </row>
    <row r="847" spans="1:47">
      <c r="A847" s="412"/>
      <c r="B847" s="1013" t="s">
        <v>3922</v>
      </c>
      <c r="C847" s="976" t="s">
        <v>3923</v>
      </c>
      <c r="D847" s="412"/>
      <c r="E847" s="977"/>
      <c r="K847" s="975"/>
      <c r="L847" s="982"/>
      <c r="M847" s="978"/>
      <c r="N847" s="978"/>
      <c r="O847" s="977"/>
      <c r="P847" s="412"/>
      <c r="Q847" s="412"/>
      <c r="R847" s="412"/>
      <c r="S847" s="412"/>
      <c r="T847" s="412"/>
      <c r="U847" s="412"/>
      <c r="V847" s="412"/>
      <c r="W847" s="412"/>
      <c r="X847" s="412"/>
      <c r="Y847" s="412"/>
      <c r="Z847" s="412"/>
      <c r="AA847" s="412"/>
      <c r="AQ847" s="1735" t="s">
        <v>7813</v>
      </c>
      <c r="AR847" s="1495" t="s">
        <v>7814</v>
      </c>
      <c r="AS847" s="1735" t="s">
        <v>3337</v>
      </c>
      <c r="AT847" s="1495" t="str">
        <f t="shared" si="27"/>
        <v>0902-Freixo</v>
      </c>
      <c r="AU847" s="1495" t="str">
        <f t="shared" si="28"/>
        <v>090210</v>
      </c>
    </row>
    <row r="848" spans="1:47">
      <c r="A848" s="412"/>
      <c r="B848" s="1013" t="s">
        <v>3924</v>
      </c>
      <c r="C848" s="976" t="s">
        <v>3923</v>
      </c>
      <c r="D848" s="412"/>
      <c r="E848" s="977"/>
      <c r="K848" s="975"/>
      <c r="L848" s="982"/>
      <c r="M848" s="978"/>
      <c r="N848" s="978"/>
      <c r="O848" s="977"/>
      <c r="P848" s="412"/>
      <c r="Q848" s="412"/>
      <c r="R848" s="412"/>
      <c r="S848" s="412"/>
      <c r="T848" s="412"/>
      <c r="U848" s="412"/>
      <c r="V848" s="412"/>
      <c r="W848" s="412"/>
      <c r="X848" s="412"/>
      <c r="Y848" s="412"/>
      <c r="Z848" s="412"/>
      <c r="AA848" s="412"/>
      <c r="AQ848" s="1735" t="s">
        <v>7815</v>
      </c>
      <c r="AR848" s="1495" t="s">
        <v>7816</v>
      </c>
      <c r="AS848" s="1735" t="s">
        <v>34</v>
      </c>
      <c r="AT848" s="1495" t="str">
        <f t="shared" si="27"/>
        <v>0914-Freixo de Numão</v>
      </c>
      <c r="AU848" s="1495" t="str">
        <f t="shared" si="28"/>
        <v>091418</v>
      </c>
    </row>
    <row r="849" spans="1:47">
      <c r="A849" s="412"/>
      <c r="B849" s="1013" t="s">
        <v>3925</v>
      </c>
      <c r="C849" s="976" t="s">
        <v>3926</v>
      </c>
      <c r="D849" s="412"/>
      <c r="E849" s="977"/>
      <c r="K849" s="975"/>
      <c r="L849" s="982"/>
      <c r="M849" s="978"/>
      <c r="N849" s="978"/>
      <c r="O849" s="977"/>
      <c r="P849" s="412"/>
      <c r="Q849" s="412"/>
      <c r="R849" s="412"/>
      <c r="S849" s="412"/>
      <c r="T849" s="412"/>
      <c r="U849" s="412"/>
      <c r="V849" s="412"/>
      <c r="W849" s="412"/>
      <c r="X849" s="412"/>
      <c r="Y849" s="412"/>
      <c r="Z849" s="412"/>
      <c r="AA849" s="412"/>
      <c r="AQ849" s="1735" t="s">
        <v>7817</v>
      </c>
      <c r="AR849" s="1495" t="s">
        <v>7818</v>
      </c>
      <c r="AS849" s="1495" t="s">
        <v>277</v>
      </c>
      <c r="AT849" s="1495" t="str">
        <f t="shared" si="27"/>
        <v>1302-Frende</v>
      </c>
      <c r="AU849" s="1495" t="str">
        <f t="shared" si="28"/>
        <v>130204</v>
      </c>
    </row>
    <row r="850" spans="1:47">
      <c r="A850" s="412"/>
      <c r="B850" s="1013" t="s">
        <v>3927</v>
      </c>
      <c r="C850" s="976" t="s">
        <v>2982</v>
      </c>
      <c r="D850" s="412"/>
      <c r="E850" s="977"/>
      <c r="K850" s="975"/>
      <c r="L850" s="982"/>
      <c r="M850" s="978"/>
      <c r="N850" s="978"/>
      <c r="O850" s="977"/>
      <c r="P850" s="412"/>
      <c r="Q850" s="412"/>
      <c r="R850" s="412"/>
      <c r="S850" s="412"/>
      <c r="T850" s="412"/>
      <c r="U850" s="412"/>
      <c r="V850" s="412"/>
      <c r="W850" s="412"/>
      <c r="X850" s="412"/>
      <c r="Y850" s="412"/>
      <c r="Z850" s="412"/>
      <c r="AA850" s="412"/>
      <c r="AQ850" s="1735" t="s">
        <v>7819</v>
      </c>
      <c r="AR850" s="1495" t="s">
        <v>7820</v>
      </c>
      <c r="AS850" s="1495" t="s">
        <v>520</v>
      </c>
      <c r="AT850" s="1495" t="str">
        <f t="shared" si="27"/>
        <v>1303-Friande</v>
      </c>
      <c r="AU850" s="1495" t="str">
        <f t="shared" si="28"/>
        <v>130305</v>
      </c>
    </row>
    <row r="851" spans="1:47">
      <c r="A851" s="412"/>
      <c r="B851" s="1013" t="s">
        <v>2983</v>
      </c>
      <c r="C851" s="976" t="s">
        <v>2984</v>
      </c>
      <c r="D851" s="412"/>
      <c r="E851" s="977"/>
      <c r="K851" s="975"/>
      <c r="L851" s="982"/>
      <c r="M851" s="978"/>
      <c r="N851" s="978"/>
      <c r="O851" s="977"/>
      <c r="P851" s="412"/>
      <c r="Q851" s="412"/>
      <c r="R851" s="412"/>
      <c r="S851" s="412"/>
      <c r="T851" s="412"/>
      <c r="U851" s="412"/>
      <c r="V851" s="412"/>
      <c r="W851" s="412"/>
      <c r="X851" s="412"/>
      <c r="Y851" s="412"/>
      <c r="Z851" s="412"/>
      <c r="AA851" s="412"/>
      <c r="AQ851" s="1735" t="s">
        <v>7821</v>
      </c>
      <c r="AR851" s="1495" t="s">
        <v>7822</v>
      </c>
      <c r="AS851" s="1495" t="s">
        <v>1459</v>
      </c>
      <c r="AT851" s="1495" t="str">
        <f t="shared" si="27"/>
        <v>1607-Friastelas</v>
      </c>
      <c r="AU851" s="1495" t="str">
        <f t="shared" si="28"/>
        <v>160724</v>
      </c>
    </row>
    <row r="852" spans="1:47">
      <c r="A852" s="412"/>
      <c r="B852" s="1013" t="s">
        <v>2985</v>
      </c>
      <c r="C852" s="976" t="s">
        <v>2986</v>
      </c>
      <c r="D852" s="412"/>
      <c r="E852" s="977"/>
      <c r="K852" s="975"/>
      <c r="L852" s="982"/>
      <c r="M852" s="978"/>
      <c r="N852" s="978"/>
      <c r="O852" s="977"/>
      <c r="P852" s="412"/>
      <c r="Q852" s="412"/>
      <c r="R852" s="412"/>
      <c r="S852" s="412"/>
      <c r="T852" s="412"/>
      <c r="U852" s="412"/>
      <c r="V852" s="412"/>
      <c r="W852" s="412"/>
      <c r="X852" s="412"/>
      <c r="Y852" s="412"/>
      <c r="Z852" s="412"/>
      <c r="AA852" s="412"/>
      <c r="AQ852" s="1735" t="s">
        <v>7823</v>
      </c>
      <c r="AR852" s="1495" t="s">
        <v>7824</v>
      </c>
      <c r="AS852" s="1495" t="s">
        <v>2024</v>
      </c>
      <c r="AT852" s="1495" t="str">
        <f t="shared" si="27"/>
        <v>1301-Fridão</v>
      </c>
      <c r="AU852" s="1495" t="str">
        <f t="shared" si="28"/>
        <v>130115</v>
      </c>
    </row>
    <row r="853" spans="1:47">
      <c r="A853" s="412"/>
      <c r="B853" s="1013" t="s">
        <v>2987</v>
      </c>
      <c r="C853" s="976" t="s">
        <v>2988</v>
      </c>
      <c r="D853" s="412"/>
      <c r="E853" s="977"/>
      <c r="K853" s="975"/>
      <c r="L853" s="982"/>
      <c r="M853" s="978"/>
      <c r="N853" s="978"/>
      <c r="O853" s="977"/>
      <c r="P853" s="412"/>
      <c r="Q853" s="412"/>
      <c r="R853" s="412"/>
      <c r="S853" s="412"/>
      <c r="T853" s="412"/>
      <c r="U853" s="412"/>
      <c r="V853" s="412"/>
      <c r="W853" s="412"/>
      <c r="X853" s="412"/>
      <c r="Y853" s="412"/>
      <c r="Z853" s="412"/>
      <c r="AA853" s="412"/>
      <c r="AQ853" s="1735" t="s">
        <v>7825</v>
      </c>
      <c r="AR853" s="1495" t="s">
        <v>7826</v>
      </c>
      <c r="AS853" s="1495" t="s">
        <v>2176</v>
      </c>
      <c r="AT853" s="1495" t="str">
        <f t="shared" si="27"/>
        <v>1608-Friestas</v>
      </c>
      <c r="AU853" s="1495" t="str">
        <f t="shared" si="28"/>
        <v>160806</v>
      </c>
    </row>
    <row r="854" spans="1:47">
      <c r="A854" s="412"/>
      <c r="B854" s="1013" t="s">
        <v>2989</v>
      </c>
      <c r="C854" s="976" t="s">
        <v>2990</v>
      </c>
      <c r="D854" s="412"/>
      <c r="E854" s="977"/>
      <c r="K854" s="975"/>
      <c r="L854" s="982"/>
      <c r="M854" s="978"/>
      <c r="N854" s="978"/>
      <c r="O854" s="977"/>
      <c r="P854" s="412"/>
      <c r="Q854" s="412"/>
      <c r="R854" s="412"/>
      <c r="S854" s="412"/>
      <c r="T854" s="412"/>
      <c r="U854" s="412"/>
      <c r="V854" s="412"/>
      <c r="W854" s="412"/>
      <c r="X854" s="412"/>
      <c r="Y854" s="412"/>
      <c r="Z854" s="412"/>
      <c r="AA854" s="412"/>
      <c r="AQ854" s="1735" t="s">
        <v>7827</v>
      </c>
      <c r="AR854" s="1495" t="s">
        <v>7828</v>
      </c>
      <c r="AS854" s="1495" t="s">
        <v>1756</v>
      </c>
      <c r="AT854" s="1495" t="str">
        <f t="shared" si="27"/>
        <v>1712-Friões</v>
      </c>
      <c r="AU854" s="1495" t="str">
        <f t="shared" si="28"/>
        <v>171212</v>
      </c>
    </row>
    <row r="855" spans="1:47">
      <c r="A855" s="412"/>
      <c r="B855" s="1013" t="s">
        <v>2991</v>
      </c>
      <c r="C855" s="976" t="s">
        <v>2992</v>
      </c>
      <c r="D855" s="412"/>
      <c r="E855" s="977"/>
      <c r="K855" s="975"/>
      <c r="L855" s="982"/>
      <c r="M855" s="978"/>
      <c r="N855" s="978"/>
      <c r="O855" s="977"/>
      <c r="P855" s="412"/>
      <c r="Q855" s="412"/>
      <c r="R855" s="412"/>
      <c r="S855" s="412"/>
      <c r="T855" s="412"/>
      <c r="U855" s="412"/>
      <c r="V855" s="412"/>
      <c r="W855" s="412"/>
      <c r="X855" s="412"/>
      <c r="Y855" s="412"/>
      <c r="Z855" s="412"/>
      <c r="AA855" s="412"/>
      <c r="AQ855" s="1735" t="s">
        <v>7829</v>
      </c>
      <c r="AR855" s="1495" t="s">
        <v>1017</v>
      </c>
      <c r="AS855" s="1495" t="s">
        <v>1018</v>
      </c>
      <c r="AT855" s="1495" t="str">
        <f t="shared" si="27"/>
        <v>1208-Fronteira</v>
      </c>
      <c r="AU855" s="1495" t="str">
        <f t="shared" si="28"/>
        <v>120802</v>
      </c>
    </row>
    <row r="856" spans="1:47">
      <c r="A856" s="412"/>
      <c r="B856" s="1013" t="s">
        <v>2993</v>
      </c>
      <c r="C856" s="976" t="s">
        <v>2994</v>
      </c>
      <c r="D856" s="412"/>
      <c r="E856" s="977"/>
      <c r="K856" s="975"/>
      <c r="L856" s="982"/>
      <c r="M856" s="978"/>
      <c r="N856" s="978"/>
      <c r="O856" s="977"/>
      <c r="P856" s="412"/>
      <c r="Q856" s="412"/>
      <c r="R856" s="412"/>
      <c r="S856" s="412"/>
      <c r="T856" s="412"/>
      <c r="U856" s="412"/>
      <c r="V856" s="412"/>
      <c r="W856" s="412"/>
      <c r="X856" s="412"/>
      <c r="Y856" s="412"/>
      <c r="Z856" s="412"/>
      <c r="AA856" s="412"/>
      <c r="AQ856" s="1735" t="s">
        <v>7830</v>
      </c>
      <c r="AR856" s="1495" t="s">
        <v>7831</v>
      </c>
      <c r="AS856" s="1495" t="s">
        <v>1021</v>
      </c>
      <c r="AT856" s="1495" t="str">
        <f t="shared" si="27"/>
        <v>3103-Funchal (Santa Luzia)</v>
      </c>
      <c r="AU856" s="1495" t="str">
        <f t="shared" si="28"/>
        <v>310303</v>
      </c>
    </row>
    <row r="857" spans="1:47">
      <c r="A857" s="412"/>
      <c r="B857" s="1013" t="s">
        <v>2995</v>
      </c>
      <c r="C857" s="976" t="s">
        <v>2996</v>
      </c>
      <c r="D857" s="412"/>
      <c r="E857" s="977"/>
      <c r="K857" s="975"/>
      <c r="L857" s="982"/>
      <c r="M857" s="978"/>
      <c r="N857" s="978"/>
      <c r="O857" s="977"/>
      <c r="P857" s="412"/>
      <c r="Q857" s="412"/>
      <c r="R857" s="412"/>
      <c r="S857" s="412"/>
      <c r="T857" s="412"/>
      <c r="U857" s="412"/>
      <c r="V857" s="412"/>
      <c r="W857" s="412"/>
      <c r="X857" s="412"/>
      <c r="Y857" s="412"/>
      <c r="Z857" s="412"/>
      <c r="AA857" s="412"/>
      <c r="AQ857" s="1735" t="s">
        <v>7832</v>
      </c>
      <c r="AR857" s="1495" t="s">
        <v>7833</v>
      </c>
      <c r="AS857" s="1495" t="s">
        <v>1021</v>
      </c>
      <c r="AT857" s="1495" t="str">
        <f t="shared" si="27"/>
        <v>3103-Funchal (Santa Maria Maior)</v>
      </c>
      <c r="AU857" s="1495" t="str">
        <f t="shared" si="28"/>
        <v>310304</v>
      </c>
    </row>
    <row r="858" spans="1:47">
      <c r="A858" s="412"/>
      <c r="B858" s="1013" t="s">
        <v>2997</v>
      </c>
      <c r="C858" s="976" t="s">
        <v>2996</v>
      </c>
      <c r="D858" s="412"/>
      <c r="E858" s="977"/>
      <c r="K858" s="975"/>
      <c r="L858" s="982"/>
      <c r="M858" s="978"/>
      <c r="N858" s="978"/>
      <c r="O858" s="977"/>
      <c r="P858" s="412"/>
      <c r="Q858" s="412"/>
      <c r="R858" s="412"/>
      <c r="S858" s="412"/>
      <c r="T858" s="412"/>
      <c r="U858" s="412"/>
      <c r="V858" s="412"/>
      <c r="W858" s="412"/>
      <c r="X858" s="412"/>
      <c r="Y858" s="412"/>
      <c r="Z858" s="412"/>
      <c r="AA858" s="412"/>
      <c r="AQ858" s="1735" t="s">
        <v>7834</v>
      </c>
      <c r="AR858" s="1495" t="s">
        <v>7835</v>
      </c>
      <c r="AS858" s="1495" t="s">
        <v>1021</v>
      </c>
      <c r="AT858" s="1495" t="str">
        <f t="shared" si="27"/>
        <v>3103-Funchal (São Pedro)</v>
      </c>
      <c r="AU858" s="1495" t="str">
        <f t="shared" si="28"/>
        <v>310308</v>
      </c>
    </row>
    <row r="859" spans="1:47">
      <c r="A859" s="412"/>
      <c r="B859" s="1013" t="s">
        <v>2998</v>
      </c>
      <c r="C859" s="976" t="s">
        <v>2996</v>
      </c>
      <c r="D859" s="412"/>
      <c r="E859" s="977"/>
      <c r="K859" s="975"/>
      <c r="L859" s="982"/>
      <c r="M859" s="978"/>
      <c r="N859" s="978"/>
      <c r="O859" s="977"/>
      <c r="P859" s="412"/>
      <c r="Q859" s="412"/>
      <c r="R859" s="412"/>
      <c r="S859" s="412"/>
      <c r="T859" s="412"/>
      <c r="U859" s="412"/>
      <c r="V859" s="412"/>
      <c r="W859" s="412"/>
      <c r="X859" s="412"/>
      <c r="Y859" s="412"/>
      <c r="Z859" s="412"/>
      <c r="AA859" s="412"/>
      <c r="AQ859" s="1735" t="s">
        <v>7836</v>
      </c>
      <c r="AR859" s="1495" t="s">
        <v>7837</v>
      </c>
      <c r="AS859" s="1495" t="s">
        <v>1021</v>
      </c>
      <c r="AT859" s="1495" t="str">
        <f t="shared" si="27"/>
        <v>3103-Funchal (Sé)</v>
      </c>
      <c r="AU859" s="1495" t="str">
        <f t="shared" si="28"/>
        <v>310310</v>
      </c>
    </row>
    <row r="860" spans="1:47">
      <c r="A860" s="412"/>
      <c r="B860" s="1013" t="s">
        <v>2999</v>
      </c>
      <c r="C860" s="976" t="s">
        <v>3000</v>
      </c>
      <c r="D860" s="412"/>
      <c r="E860" s="977"/>
      <c r="K860" s="975"/>
      <c r="L860" s="982"/>
      <c r="M860" s="978"/>
      <c r="N860" s="978"/>
      <c r="O860" s="977"/>
      <c r="P860" s="412"/>
      <c r="Q860" s="412"/>
      <c r="R860" s="412"/>
      <c r="S860" s="412"/>
      <c r="T860" s="412"/>
      <c r="U860" s="412"/>
      <c r="V860" s="412"/>
      <c r="W860" s="412"/>
      <c r="X860" s="412"/>
      <c r="Y860" s="412"/>
      <c r="Z860" s="412"/>
      <c r="AA860" s="412"/>
      <c r="AQ860" s="1735" t="s">
        <v>7838</v>
      </c>
      <c r="AR860" s="1495" t="s">
        <v>7839</v>
      </c>
      <c r="AS860" s="1735" t="s">
        <v>2210</v>
      </c>
      <c r="AT860" s="1495" t="str">
        <f t="shared" si="27"/>
        <v>0510-Fundada</v>
      </c>
      <c r="AU860" s="1495" t="str">
        <f t="shared" si="28"/>
        <v>051001</v>
      </c>
    </row>
    <row r="861" spans="1:47">
      <c r="A861" s="412"/>
      <c r="B861" s="1013" t="s">
        <v>3001</v>
      </c>
      <c r="C861" s="976" t="s">
        <v>3000</v>
      </c>
      <c r="D861" s="412"/>
      <c r="E861" s="977"/>
      <c r="K861" s="975"/>
      <c r="L861" s="982"/>
      <c r="M861" s="978"/>
      <c r="N861" s="978"/>
      <c r="O861" s="977"/>
      <c r="P861" s="412"/>
      <c r="Q861" s="412"/>
      <c r="R861" s="412"/>
      <c r="S861" s="412"/>
      <c r="T861" s="412"/>
      <c r="U861" s="412"/>
      <c r="V861" s="412"/>
      <c r="W861" s="412"/>
      <c r="X861" s="412"/>
      <c r="Y861" s="412"/>
      <c r="Z861" s="412"/>
      <c r="AA861" s="412"/>
      <c r="AQ861" s="1735" t="s">
        <v>7840</v>
      </c>
      <c r="AR861" s="1495" t="s">
        <v>7841</v>
      </c>
      <c r="AS861" s="1735" t="s">
        <v>4125</v>
      </c>
      <c r="AT861" s="1495" t="str">
        <f t="shared" si="27"/>
        <v>0604-Furadouro</v>
      </c>
      <c r="AU861" s="1495" t="str">
        <f t="shared" si="28"/>
        <v>060407</v>
      </c>
    </row>
    <row r="862" spans="1:47">
      <c r="A862" s="412"/>
      <c r="B862" s="1013" t="s">
        <v>3002</v>
      </c>
      <c r="C862" s="976" t="s">
        <v>3000</v>
      </c>
      <c r="D862" s="412"/>
      <c r="E862" s="977"/>
      <c r="K862" s="975"/>
      <c r="L862" s="982"/>
      <c r="M862" s="978"/>
      <c r="N862" s="978"/>
      <c r="O862" s="977"/>
      <c r="P862" s="412"/>
      <c r="Q862" s="412"/>
      <c r="R862" s="412"/>
      <c r="S862" s="412"/>
      <c r="T862" s="412"/>
      <c r="U862" s="412"/>
      <c r="V862" s="412"/>
      <c r="W862" s="412"/>
      <c r="X862" s="412"/>
      <c r="Y862" s="412"/>
      <c r="Z862" s="412"/>
      <c r="AA862" s="412"/>
      <c r="AQ862" s="1735" t="s">
        <v>7842</v>
      </c>
      <c r="AR862" s="1495" t="s">
        <v>7843</v>
      </c>
      <c r="AS862" s="1495" t="s">
        <v>1499</v>
      </c>
      <c r="AT862" s="1495" t="str">
        <f t="shared" si="27"/>
        <v>4204-Furnas</v>
      </c>
      <c r="AU862" s="1495" t="str">
        <f t="shared" si="28"/>
        <v>420403</v>
      </c>
    </row>
    <row r="863" spans="1:47">
      <c r="A863" s="412"/>
      <c r="B863" s="1013" t="s">
        <v>3003</v>
      </c>
      <c r="C863" s="976" t="s">
        <v>3004</v>
      </c>
      <c r="D863" s="412"/>
      <c r="E863" s="977"/>
      <c r="K863" s="975"/>
      <c r="L863" s="982"/>
      <c r="M863" s="978"/>
      <c r="N863" s="978"/>
      <c r="O863" s="977"/>
      <c r="P863" s="412"/>
      <c r="Q863" s="412"/>
      <c r="R863" s="412"/>
      <c r="S863" s="412"/>
      <c r="T863" s="412"/>
      <c r="U863" s="412"/>
      <c r="V863" s="412"/>
      <c r="W863" s="412"/>
      <c r="X863" s="412"/>
      <c r="Y863" s="412"/>
      <c r="Z863" s="412"/>
      <c r="AA863" s="412"/>
      <c r="AQ863" s="1735" t="s">
        <v>7844</v>
      </c>
      <c r="AR863" s="1495" t="s">
        <v>7845</v>
      </c>
      <c r="AS863" s="1495" t="s">
        <v>4263</v>
      </c>
      <c r="AT863" s="1495" t="str">
        <f t="shared" si="27"/>
        <v>1012-Gaeiras</v>
      </c>
      <c r="AU863" s="1495" t="str">
        <f t="shared" si="28"/>
        <v>101208</v>
      </c>
    </row>
    <row r="864" spans="1:47">
      <c r="A864" s="412"/>
      <c r="B864" s="1013" t="s">
        <v>3005</v>
      </c>
      <c r="C864" s="976" t="s">
        <v>3004</v>
      </c>
      <c r="D864" s="412"/>
      <c r="E864" s="977"/>
      <c r="K864" s="975"/>
      <c r="L864" s="982"/>
      <c r="M864" s="978"/>
      <c r="N864" s="978"/>
      <c r="O864" s="977"/>
      <c r="P864" s="412"/>
      <c r="Q864" s="412"/>
      <c r="R864" s="412"/>
      <c r="S864" s="412"/>
      <c r="T864" s="412"/>
      <c r="U864" s="412"/>
      <c r="V864" s="412"/>
      <c r="W864" s="412"/>
      <c r="X864" s="412"/>
      <c r="Y864" s="412"/>
      <c r="Z864" s="412"/>
      <c r="AA864" s="412"/>
      <c r="AQ864" s="1735" t="s">
        <v>7846</v>
      </c>
      <c r="AR864" s="1495" t="s">
        <v>7847</v>
      </c>
      <c r="AS864" s="1735" t="s">
        <v>1790</v>
      </c>
      <c r="AT864" s="1495" t="str">
        <f t="shared" si="27"/>
        <v>0118-Gafanha da Boa Hora</v>
      </c>
      <c r="AU864" s="1495" t="str">
        <f t="shared" si="28"/>
        <v>011804</v>
      </c>
    </row>
    <row r="865" spans="1:47">
      <c r="A865" s="412"/>
      <c r="B865" s="1013" t="s">
        <v>3006</v>
      </c>
      <c r="C865" s="976" t="s">
        <v>3004</v>
      </c>
      <c r="D865" s="412"/>
      <c r="E865" s="977"/>
      <c r="K865" s="975"/>
      <c r="L865" s="982"/>
      <c r="M865" s="978"/>
      <c r="N865" s="978"/>
      <c r="O865" s="977"/>
      <c r="P865" s="412"/>
      <c r="Q865" s="412"/>
      <c r="R865" s="412"/>
      <c r="S865" s="412"/>
      <c r="T865" s="412"/>
      <c r="U865" s="412"/>
      <c r="V865" s="412"/>
      <c r="W865" s="412"/>
      <c r="X865" s="412"/>
      <c r="Y865" s="412"/>
      <c r="Z865" s="412"/>
      <c r="AA865" s="412"/>
      <c r="AQ865" s="1735" t="s">
        <v>7848</v>
      </c>
      <c r="AR865" s="1495" t="s">
        <v>7849</v>
      </c>
      <c r="AS865" s="1735" t="s">
        <v>1061</v>
      </c>
      <c r="AT865" s="1495" t="str">
        <f t="shared" si="27"/>
        <v>0110-Gafanha da Encarnação</v>
      </c>
      <c r="AU865" s="1495" t="str">
        <f t="shared" si="28"/>
        <v>011005</v>
      </c>
    </row>
    <row r="866" spans="1:47">
      <c r="A866" s="412"/>
      <c r="B866" s="1013" t="s">
        <v>3007</v>
      </c>
      <c r="C866" s="976" t="s">
        <v>4740</v>
      </c>
      <c r="D866" s="412"/>
      <c r="E866" s="977"/>
      <c r="K866" s="975"/>
      <c r="L866" s="982"/>
      <c r="M866" s="978"/>
      <c r="N866" s="978"/>
      <c r="O866" s="977"/>
      <c r="P866" s="412"/>
      <c r="Q866" s="412"/>
      <c r="R866" s="412"/>
      <c r="S866" s="412"/>
      <c r="T866" s="412"/>
      <c r="U866" s="412"/>
      <c r="V866" s="412"/>
      <c r="W866" s="412"/>
      <c r="X866" s="412"/>
      <c r="Y866" s="412"/>
      <c r="Z866" s="412"/>
      <c r="AA866" s="412"/>
      <c r="AQ866" s="1735" t="s">
        <v>7850</v>
      </c>
      <c r="AR866" s="1495" t="s">
        <v>7851</v>
      </c>
      <c r="AS866" s="1735" t="s">
        <v>1061</v>
      </c>
      <c r="AT866" s="1495" t="str">
        <f t="shared" si="27"/>
        <v>0110-Gafanha da Nazaré</v>
      </c>
      <c r="AU866" s="1495" t="str">
        <f t="shared" si="28"/>
        <v>011006</v>
      </c>
    </row>
    <row r="867" spans="1:47">
      <c r="A867" s="412"/>
      <c r="B867" s="1013" t="s">
        <v>4741</v>
      </c>
      <c r="C867" s="976" t="s">
        <v>4740</v>
      </c>
      <c r="D867" s="412"/>
      <c r="E867" s="977"/>
      <c r="K867" s="975"/>
      <c r="L867" s="982"/>
      <c r="M867" s="978"/>
      <c r="N867" s="978"/>
      <c r="O867" s="977"/>
      <c r="P867" s="412"/>
      <c r="Q867" s="412"/>
      <c r="R867" s="412"/>
      <c r="S867" s="412"/>
      <c r="T867" s="412"/>
      <c r="U867" s="412"/>
      <c r="V867" s="412"/>
      <c r="W867" s="412"/>
      <c r="X867" s="412"/>
      <c r="Y867" s="412"/>
      <c r="Z867" s="412"/>
      <c r="AA867" s="412"/>
      <c r="AQ867" s="1735" t="s">
        <v>7852</v>
      </c>
      <c r="AR867" s="1495" t="s">
        <v>7853</v>
      </c>
      <c r="AS867" s="1735" t="s">
        <v>1061</v>
      </c>
      <c r="AT867" s="1495" t="str">
        <f t="shared" si="27"/>
        <v>0110-Gafanha do Carmo</v>
      </c>
      <c r="AU867" s="1495" t="str">
        <f t="shared" si="28"/>
        <v>011007</v>
      </c>
    </row>
    <row r="868" spans="1:47">
      <c r="A868" s="412"/>
      <c r="B868" s="1013" t="s">
        <v>4742</v>
      </c>
      <c r="C868" s="976" t="s">
        <v>4740</v>
      </c>
      <c r="D868" s="412"/>
      <c r="E868" s="977"/>
      <c r="K868" s="975"/>
      <c r="L868" s="982"/>
      <c r="M868" s="978"/>
      <c r="N868" s="978"/>
      <c r="O868" s="977"/>
      <c r="P868" s="412"/>
      <c r="Q868" s="412"/>
      <c r="R868" s="412"/>
      <c r="S868" s="412"/>
      <c r="T868" s="412"/>
      <c r="U868" s="412"/>
      <c r="V868" s="412"/>
      <c r="W868" s="412"/>
      <c r="X868" s="412"/>
      <c r="Y868" s="412"/>
      <c r="Z868" s="412"/>
      <c r="AA868" s="412"/>
      <c r="AQ868" s="1735" t="s">
        <v>7854</v>
      </c>
      <c r="AR868" s="1495" t="s">
        <v>7855</v>
      </c>
      <c r="AS868" s="1495" t="s">
        <v>1809</v>
      </c>
      <c r="AT868" s="1495" t="str">
        <f t="shared" si="27"/>
        <v>1206-Gáfete</v>
      </c>
      <c r="AU868" s="1495" t="str">
        <f t="shared" si="28"/>
        <v>120604</v>
      </c>
    </row>
    <row r="869" spans="1:47">
      <c r="A869" s="412"/>
      <c r="B869" s="1013" t="s">
        <v>4743</v>
      </c>
      <c r="C869" s="976" t="s">
        <v>4744</v>
      </c>
      <c r="D869" s="412"/>
      <c r="E869" s="977"/>
      <c r="K869" s="975"/>
      <c r="L869" s="982"/>
      <c r="M869" s="978"/>
      <c r="N869" s="978"/>
      <c r="O869" s="977"/>
      <c r="P869" s="412"/>
      <c r="Q869" s="412"/>
      <c r="R869" s="412"/>
      <c r="S869" s="412"/>
      <c r="T869" s="412"/>
      <c r="U869" s="412"/>
      <c r="V869" s="412"/>
      <c r="W869" s="412"/>
      <c r="X869" s="412"/>
      <c r="Y869" s="412"/>
      <c r="Z869" s="412"/>
      <c r="AA869" s="412"/>
      <c r="AQ869" s="1735" t="s">
        <v>7856</v>
      </c>
      <c r="AR869" s="1495" t="s">
        <v>7857</v>
      </c>
      <c r="AS869" s="1735" t="s">
        <v>1492</v>
      </c>
      <c r="AT869" s="1495" t="str">
        <f t="shared" si="27"/>
        <v>0309-Galegos</v>
      </c>
      <c r="AU869" s="1495" t="str">
        <f t="shared" si="28"/>
        <v>030912</v>
      </c>
    </row>
    <row r="870" spans="1:47">
      <c r="A870" s="412"/>
      <c r="B870" s="1013" t="s">
        <v>4745</v>
      </c>
      <c r="C870" s="976" t="s">
        <v>4746</v>
      </c>
      <c r="D870" s="412"/>
      <c r="E870" s="977"/>
      <c r="K870" s="975"/>
      <c r="L870" s="982"/>
      <c r="M870" s="978"/>
      <c r="N870" s="978"/>
      <c r="O870" s="977"/>
      <c r="P870" s="412"/>
      <c r="Q870" s="412"/>
      <c r="R870" s="412"/>
      <c r="S870" s="412"/>
      <c r="T870" s="412"/>
      <c r="U870" s="412"/>
      <c r="V870" s="412"/>
      <c r="W870" s="412"/>
      <c r="X870" s="412"/>
      <c r="Y870" s="412"/>
      <c r="Z870" s="412"/>
      <c r="AA870" s="412"/>
      <c r="AQ870" s="1735" t="s">
        <v>7858</v>
      </c>
      <c r="AR870" s="1495" t="s">
        <v>7857</v>
      </c>
      <c r="AS870" s="1495" t="s">
        <v>1414</v>
      </c>
      <c r="AT870" s="1495" t="str">
        <f t="shared" si="27"/>
        <v>1311-Galegos</v>
      </c>
      <c r="AU870" s="1495" t="str">
        <f t="shared" si="28"/>
        <v>131113</v>
      </c>
    </row>
    <row r="871" spans="1:47">
      <c r="A871" s="412"/>
      <c r="B871" s="1013" t="s">
        <v>4747</v>
      </c>
      <c r="C871" s="976" t="s">
        <v>4746</v>
      </c>
      <c r="D871" s="412"/>
      <c r="E871" s="977"/>
      <c r="K871" s="975"/>
      <c r="L871" s="982"/>
      <c r="M871" s="978"/>
      <c r="N871" s="978"/>
      <c r="O871" s="977"/>
      <c r="P871" s="412"/>
      <c r="Q871" s="412"/>
      <c r="R871" s="412"/>
      <c r="S871" s="412"/>
      <c r="T871" s="412"/>
      <c r="U871" s="412"/>
      <c r="V871" s="412"/>
      <c r="W871" s="412"/>
      <c r="X871" s="412"/>
      <c r="Y871" s="412"/>
      <c r="Z871" s="412"/>
      <c r="AA871" s="412"/>
      <c r="AQ871" s="1735" t="s">
        <v>7859</v>
      </c>
      <c r="AR871" s="1495" t="s">
        <v>7860</v>
      </c>
      <c r="AS871" s="1735" t="s">
        <v>279</v>
      </c>
      <c r="AT871" s="1495" t="str">
        <f t="shared" si="27"/>
        <v>0302-Galegos (Santa Maria)</v>
      </c>
      <c r="AU871" s="1495" t="str">
        <f t="shared" si="28"/>
        <v>030268</v>
      </c>
    </row>
    <row r="872" spans="1:47">
      <c r="A872" s="412"/>
      <c r="B872" s="1013" t="s">
        <v>4748</v>
      </c>
      <c r="C872" s="976" t="s">
        <v>4749</v>
      </c>
      <c r="D872" s="412"/>
      <c r="E872" s="977"/>
      <c r="K872" s="975"/>
      <c r="L872" s="982"/>
      <c r="M872" s="978"/>
      <c r="N872" s="978"/>
      <c r="O872" s="977"/>
      <c r="P872" s="412"/>
      <c r="Q872" s="412"/>
      <c r="R872" s="412"/>
      <c r="S872" s="412"/>
      <c r="T872" s="412"/>
      <c r="U872" s="412"/>
      <c r="V872" s="412"/>
      <c r="W872" s="412"/>
      <c r="X872" s="412"/>
      <c r="Y872" s="412"/>
      <c r="Z872" s="412"/>
      <c r="AA872" s="412"/>
      <c r="AQ872" s="1735" t="s">
        <v>7861</v>
      </c>
      <c r="AR872" s="1495" t="s">
        <v>7862</v>
      </c>
      <c r="AS872" s="1735" t="s">
        <v>279</v>
      </c>
      <c r="AT872" s="1495" t="str">
        <f t="shared" si="27"/>
        <v>0302-Galegos (São Martinho)</v>
      </c>
      <c r="AU872" s="1495" t="str">
        <f t="shared" si="28"/>
        <v>030272</v>
      </c>
    </row>
    <row r="873" spans="1:47">
      <c r="A873" s="412"/>
      <c r="B873" s="1013" t="s">
        <v>4750</v>
      </c>
      <c r="C873" s="976" t="s">
        <v>4751</v>
      </c>
      <c r="D873" s="412"/>
      <c r="E873" s="977"/>
      <c r="K873" s="975"/>
      <c r="L873" s="982"/>
      <c r="M873" s="978"/>
      <c r="N873" s="978"/>
      <c r="O873" s="977"/>
      <c r="P873" s="412"/>
      <c r="Q873" s="412"/>
      <c r="R873" s="412"/>
      <c r="S873" s="412"/>
      <c r="T873" s="412"/>
      <c r="U873" s="412"/>
      <c r="V873" s="412"/>
      <c r="W873" s="412"/>
      <c r="X873" s="412"/>
      <c r="Y873" s="412"/>
      <c r="Z873" s="412"/>
      <c r="AA873" s="412"/>
      <c r="AQ873" s="1735" t="s">
        <v>7863</v>
      </c>
      <c r="AR873" s="1495" t="s">
        <v>7864</v>
      </c>
      <c r="AS873" s="1495" t="s">
        <v>1463</v>
      </c>
      <c r="AT873" s="1495" t="str">
        <f t="shared" si="27"/>
        <v>1213-Galveias</v>
      </c>
      <c r="AU873" s="1495" t="str">
        <f t="shared" si="28"/>
        <v>121301</v>
      </c>
    </row>
    <row r="874" spans="1:47">
      <c r="A874" s="412"/>
      <c r="B874" s="1013" t="s">
        <v>4752</v>
      </c>
      <c r="C874" s="976" t="s">
        <v>4753</v>
      </c>
      <c r="D874" s="412"/>
      <c r="E874" s="977"/>
      <c r="K874" s="975"/>
      <c r="L874" s="982"/>
      <c r="M874" s="978"/>
      <c r="N874" s="978"/>
      <c r="O874" s="977"/>
      <c r="P874" s="412"/>
      <c r="Q874" s="412"/>
      <c r="R874" s="412"/>
      <c r="S874" s="412"/>
      <c r="T874" s="412"/>
      <c r="U874" s="412"/>
      <c r="V874" s="412"/>
      <c r="W874" s="412"/>
      <c r="X874" s="412"/>
      <c r="Y874" s="412"/>
      <c r="Z874" s="412"/>
      <c r="AA874" s="412"/>
      <c r="AQ874" s="1735" t="s">
        <v>7865</v>
      </c>
      <c r="AR874" s="1495" t="s">
        <v>7866</v>
      </c>
      <c r="AS874" s="1495" t="s">
        <v>4224</v>
      </c>
      <c r="AT874" s="1495" t="str">
        <f t="shared" si="27"/>
        <v>1512-Gâmbia-Pontes-Alto da Guerra</v>
      </c>
      <c r="AU874" s="1495" t="str">
        <f t="shared" si="28"/>
        <v>151207</v>
      </c>
    </row>
    <row r="875" spans="1:47">
      <c r="A875" s="412"/>
      <c r="B875" s="1013" t="s">
        <v>4754</v>
      </c>
      <c r="C875" s="976" t="s">
        <v>4753</v>
      </c>
      <c r="D875" s="412"/>
      <c r="E875" s="977"/>
      <c r="K875" s="975"/>
      <c r="L875" s="982"/>
      <c r="M875" s="978"/>
      <c r="N875" s="978"/>
      <c r="O875" s="977"/>
      <c r="P875" s="412"/>
      <c r="Q875" s="412"/>
      <c r="R875" s="412"/>
      <c r="S875" s="412"/>
      <c r="T875" s="412"/>
      <c r="U875" s="412"/>
      <c r="V875" s="412"/>
      <c r="W875" s="412"/>
      <c r="X875" s="412"/>
      <c r="Y875" s="412"/>
      <c r="Z875" s="412"/>
      <c r="AA875" s="412"/>
      <c r="AQ875" s="1735" t="s">
        <v>7867</v>
      </c>
      <c r="AR875" s="1495" t="s">
        <v>7868</v>
      </c>
      <c r="AS875" s="1495" t="s">
        <v>3053</v>
      </c>
      <c r="AT875" s="1495" t="str">
        <f t="shared" si="27"/>
        <v>1416-Gançaria</v>
      </c>
      <c r="AU875" s="1495" t="str">
        <f t="shared" si="28"/>
        <v>141628</v>
      </c>
    </row>
    <row r="876" spans="1:47">
      <c r="A876" s="412"/>
      <c r="B876" s="1013" t="s">
        <v>4755</v>
      </c>
      <c r="C876" s="976" t="s">
        <v>4756</v>
      </c>
      <c r="D876" s="412"/>
      <c r="E876" s="977"/>
      <c r="K876" s="975"/>
      <c r="L876" s="982"/>
      <c r="M876" s="978"/>
      <c r="N876" s="978"/>
      <c r="O876" s="977"/>
      <c r="P876" s="412"/>
      <c r="Q876" s="412"/>
      <c r="R876" s="412"/>
      <c r="S876" s="412"/>
      <c r="T876" s="412"/>
      <c r="U876" s="412"/>
      <c r="V876" s="412"/>
      <c r="W876" s="412"/>
      <c r="X876" s="412"/>
      <c r="Y876" s="412"/>
      <c r="Z876" s="412"/>
      <c r="AA876" s="412"/>
      <c r="AQ876" s="1735" t="s">
        <v>7869</v>
      </c>
      <c r="AR876" s="1495" t="s">
        <v>7870</v>
      </c>
      <c r="AS876" s="1735" t="s">
        <v>5281</v>
      </c>
      <c r="AT876" s="1495" t="str">
        <f t="shared" si="27"/>
        <v>0607-Gândaras</v>
      </c>
      <c r="AU876" s="1495" t="str">
        <f t="shared" si="28"/>
        <v>060706</v>
      </c>
    </row>
    <row r="877" spans="1:47">
      <c r="A877" s="412"/>
      <c r="B877" s="1013" t="s">
        <v>4757</v>
      </c>
      <c r="C877" s="976" t="s">
        <v>4758</v>
      </c>
      <c r="D877" s="412"/>
      <c r="E877" s="977"/>
      <c r="K877" s="975"/>
      <c r="L877" s="982"/>
      <c r="M877" s="978"/>
      <c r="N877" s="978"/>
      <c r="O877" s="977"/>
      <c r="P877" s="412"/>
      <c r="Q877" s="412"/>
      <c r="R877" s="412"/>
      <c r="S877" s="412"/>
      <c r="T877" s="412"/>
      <c r="U877" s="412"/>
      <c r="V877" s="412"/>
      <c r="W877" s="412"/>
      <c r="X877" s="412"/>
      <c r="Y877" s="412"/>
      <c r="Z877" s="412"/>
      <c r="AA877" s="412"/>
      <c r="AQ877" s="1735" t="s">
        <v>7871</v>
      </c>
      <c r="AR877" s="1495" t="s">
        <v>7872</v>
      </c>
      <c r="AS877" s="1495" t="s">
        <v>1071</v>
      </c>
      <c r="AT877" s="1495" t="str">
        <f t="shared" si="27"/>
        <v>1310-Gandra</v>
      </c>
      <c r="AU877" s="1495" t="str">
        <f t="shared" si="28"/>
        <v>131011</v>
      </c>
    </row>
    <row r="878" spans="1:47">
      <c r="A878" s="412"/>
      <c r="B878" s="1013" t="s">
        <v>4759</v>
      </c>
      <c r="C878" s="976" t="s">
        <v>4760</v>
      </c>
      <c r="D878" s="412"/>
      <c r="E878" s="977"/>
      <c r="K878" s="975"/>
      <c r="L878" s="982"/>
      <c r="M878" s="978"/>
      <c r="N878" s="978"/>
      <c r="O878" s="977"/>
      <c r="P878" s="412"/>
      <c r="Q878" s="412"/>
      <c r="R878" s="412"/>
      <c r="S878" s="412"/>
      <c r="T878" s="412"/>
      <c r="U878" s="412"/>
      <c r="V878" s="412"/>
      <c r="W878" s="412"/>
      <c r="X878" s="412"/>
      <c r="Y878" s="412"/>
      <c r="Z878" s="412"/>
      <c r="AA878" s="412"/>
      <c r="AQ878" s="1735" t="s">
        <v>7873</v>
      </c>
      <c r="AR878" s="1495" t="s">
        <v>7872</v>
      </c>
      <c r="AS878" s="1495" t="s">
        <v>1459</v>
      </c>
      <c r="AT878" s="1495" t="str">
        <f t="shared" si="27"/>
        <v>1607-Gandra</v>
      </c>
      <c r="AU878" s="1495" t="str">
        <f t="shared" si="28"/>
        <v>160726</v>
      </c>
    </row>
    <row r="879" spans="1:47">
      <c r="A879" s="412"/>
      <c r="B879" s="1013" t="s">
        <v>4761</v>
      </c>
      <c r="C879" s="976" t="s">
        <v>4760</v>
      </c>
      <c r="D879" s="412"/>
      <c r="E879" s="977"/>
      <c r="K879" s="975"/>
      <c r="L879" s="982"/>
      <c r="M879" s="978"/>
      <c r="N879" s="978"/>
      <c r="O879" s="977"/>
      <c r="P879" s="412"/>
      <c r="Q879" s="412"/>
      <c r="R879" s="412"/>
      <c r="S879" s="412"/>
      <c r="T879" s="412"/>
      <c r="U879" s="412"/>
      <c r="V879" s="412"/>
      <c r="W879" s="412"/>
      <c r="X879" s="412"/>
      <c r="Y879" s="412"/>
      <c r="Z879" s="412"/>
      <c r="AA879" s="412"/>
      <c r="AQ879" s="1735" t="s">
        <v>7874</v>
      </c>
      <c r="AR879" s="1495" t="s">
        <v>7875</v>
      </c>
      <c r="AS879" s="1495" t="s">
        <v>2176</v>
      </c>
      <c r="AT879" s="1495" t="str">
        <f t="shared" si="27"/>
        <v>1608-Ganfei</v>
      </c>
      <c r="AU879" s="1495" t="str">
        <f t="shared" si="28"/>
        <v>160808</v>
      </c>
    </row>
    <row r="880" spans="1:47">
      <c r="A880" s="412"/>
      <c r="B880" s="1013" t="s">
        <v>4762</v>
      </c>
      <c r="C880" s="976" t="s">
        <v>4763</v>
      </c>
      <c r="D880" s="412"/>
      <c r="E880" s="977"/>
      <c r="K880" s="975"/>
      <c r="L880" s="982"/>
      <c r="M880" s="978"/>
      <c r="N880" s="978"/>
      <c r="O880" s="977"/>
      <c r="P880" s="412"/>
      <c r="Q880" s="412"/>
      <c r="R880" s="412"/>
      <c r="S880" s="412"/>
      <c r="T880" s="412"/>
      <c r="U880" s="412"/>
      <c r="V880" s="412"/>
      <c r="W880" s="412"/>
      <c r="X880" s="412"/>
      <c r="Y880" s="412"/>
      <c r="Z880" s="412"/>
      <c r="AA880" s="412"/>
      <c r="AQ880" s="1735" t="s">
        <v>7876</v>
      </c>
      <c r="AR880" s="1495" t="s">
        <v>7877</v>
      </c>
      <c r="AS880" s="1735" t="s">
        <v>1492</v>
      </c>
      <c r="AT880" s="1495" t="str">
        <f t="shared" si="27"/>
        <v>0309-Garfe</v>
      </c>
      <c r="AU880" s="1495" t="str">
        <f t="shared" si="28"/>
        <v>030913</v>
      </c>
    </row>
    <row r="881" spans="1:47">
      <c r="A881" s="412"/>
      <c r="B881" s="1013" t="s">
        <v>6063</v>
      </c>
      <c r="C881" s="976" t="s">
        <v>6064</v>
      </c>
      <c r="D881" s="412"/>
      <c r="E881" s="977"/>
      <c r="K881" s="975"/>
      <c r="L881" s="982"/>
      <c r="M881" s="978"/>
      <c r="N881" s="978"/>
      <c r="O881" s="977"/>
      <c r="P881" s="412"/>
      <c r="Q881" s="412"/>
      <c r="R881" s="412"/>
      <c r="S881" s="412"/>
      <c r="T881" s="412"/>
      <c r="U881" s="412"/>
      <c r="V881" s="412"/>
      <c r="W881" s="412"/>
      <c r="X881" s="412"/>
      <c r="Y881" s="412"/>
      <c r="Z881" s="412"/>
      <c r="AA881" s="412"/>
      <c r="AQ881" s="1735" t="s">
        <v>7878</v>
      </c>
      <c r="AR881" s="1495" t="s">
        <v>7879</v>
      </c>
      <c r="AS881" s="1495" t="s">
        <v>3029</v>
      </c>
      <c r="AT881" s="1495" t="str">
        <f t="shared" si="27"/>
        <v>3108-Gaula</v>
      </c>
      <c r="AU881" s="1495" t="str">
        <f t="shared" si="28"/>
        <v>310804</v>
      </c>
    </row>
    <row r="882" spans="1:47">
      <c r="A882" s="412"/>
      <c r="B882" s="1013" t="s">
        <v>6065</v>
      </c>
      <c r="C882" s="976" t="s">
        <v>6066</v>
      </c>
      <c r="D882" s="412"/>
      <c r="E882" s="977"/>
      <c r="K882" s="975"/>
      <c r="L882" s="982"/>
      <c r="M882" s="978"/>
      <c r="N882" s="978"/>
      <c r="O882" s="977"/>
      <c r="P882" s="412"/>
      <c r="Q882" s="412"/>
      <c r="R882" s="412"/>
      <c r="S882" s="412"/>
      <c r="T882" s="412"/>
      <c r="U882" s="412"/>
      <c r="V882" s="412"/>
      <c r="W882" s="412"/>
      <c r="X882" s="412"/>
      <c r="Y882" s="412"/>
      <c r="Z882" s="412"/>
      <c r="AA882" s="412"/>
      <c r="AQ882" s="1735" t="s">
        <v>7880</v>
      </c>
      <c r="AR882" s="1495" t="s">
        <v>7881</v>
      </c>
      <c r="AS882" s="1495" t="s">
        <v>5337</v>
      </c>
      <c r="AT882" s="1495" t="str">
        <f t="shared" si="27"/>
        <v>1603-Gave</v>
      </c>
      <c r="AU882" s="1495" t="str">
        <f t="shared" si="28"/>
        <v>160308</v>
      </c>
    </row>
    <row r="883" spans="1:47">
      <c r="A883" s="412"/>
      <c r="B883" s="1013" t="s">
        <v>6067</v>
      </c>
      <c r="C883" s="976" t="s">
        <v>6066</v>
      </c>
      <c r="D883" s="412"/>
      <c r="E883" s="977"/>
      <c r="K883" s="975"/>
      <c r="L883" s="982"/>
      <c r="M883" s="978"/>
      <c r="N883" s="978"/>
      <c r="O883" s="977"/>
      <c r="P883" s="412"/>
      <c r="Q883" s="412"/>
      <c r="R883" s="412"/>
      <c r="S883" s="412"/>
      <c r="T883" s="412"/>
      <c r="U883" s="412"/>
      <c r="V883" s="412"/>
      <c r="W883" s="412"/>
      <c r="X883" s="412"/>
      <c r="Y883" s="412"/>
      <c r="Z883" s="412"/>
      <c r="AA883" s="412"/>
      <c r="AQ883" s="1735" t="s">
        <v>7882</v>
      </c>
      <c r="AR883" s="1495" t="s">
        <v>1027</v>
      </c>
      <c r="AS883" s="1735" t="s">
        <v>30</v>
      </c>
      <c r="AT883" s="1495" t="str">
        <f t="shared" si="27"/>
        <v>0312-Gavião</v>
      </c>
      <c r="AU883" s="1495" t="str">
        <f t="shared" si="28"/>
        <v>031216</v>
      </c>
    </row>
    <row r="884" spans="1:47">
      <c r="A884" s="412"/>
      <c r="B884" s="1013" t="s">
        <v>6068</v>
      </c>
      <c r="C884" s="976" t="s">
        <v>6066</v>
      </c>
      <c r="D884" s="412"/>
      <c r="E884" s="977"/>
      <c r="K884" s="975"/>
      <c r="L884" s="982"/>
      <c r="M884" s="978"/>
      <c r="N884" s="978"/>
      <c r="O884" s="977"/>
      <c r="P884" s="412"/>
      <c r="Q884" s="412"/>
      <c r="R884" s="412"/>
      <c r="S884" s="412"/>
      <c r="T884" s="412"/>
      <c r="U884" s="412"/>
      <c r="V884" s="412"/>
      <c r="W884" s="412"/>
      <c r="X884" s="412"/>
      <c r="Y884" s="412"/>
      <c r="Z884" s="412"/>
      <c r="AA884" s="412"/>
      <c r="AQ884" s="1735" t="s">
        <v>7883</v>
      </c>
      <c r="AR884" s="1495" t="s">
        <v>7884</v>
      </c>
      <c r="AS884" s="1495" t="s">
        <v>2526</v>
      </c>
      <c r="AT884" s="1495" t="str">
        <f t="shared" si="27"/>
        <v>1601-Gavieira</v>
      </c>
      <c r="AU884" s="1495" t="str">
        <f t="shared" si="28"/>
        <v>160113</v>
      </c>
    </row>
    <row r="885" spans="1:47">
      <c r="A885" s="412"/>
      <c r="B885" s="1013" t="s">
        <v>6069</v>
      </c>
      <c r="C885" s="976" t="s">
        <v>6066</v>
      </c>
      <c r="D885" s="412"/>
      <c r="E885" s="977"/>
      <c r="K885" s="975"/>
      <c r="L885" s="982"/>
      <c r="M885" s="978"/>
      <c r="N885" s="978"/>
      <c r="O885" s="977"/>
      <c r="P885" s="412"/>
      <c r="Q885" s="412"/>
      <c r="R885" s="412"/>
      <c r="S885" s="412"/>
      <c r="T885" s="412"/>
      <c r="U885" s="412"/>
      <c r="V885" s="412"/>
      <c r="W885" s="412"/>
      <c r="X885" s="412"/>
      <c r="Y885" s="412"/>
      <c r="Z885" s="412"/>
      <c r="AA885" s="412"/>
      <c r="AQ885" s="1735" t="s">
        <v>7885</v>
      </c>
      <c r="AR885" s="1495" t="s">
        <v>7886</v>
      </c>
      <c r="AS885" s="1735" t="s">
        <v>61</v>
      </c>
      <c r="AT885" s="1495" t="str">
        <f t="shared" si="27"/>
        <v>0313-Gême</v>
      </c>
      <c r="AU885" s="1495" t="str">
        <f t="shared" si="28"/>
        <v>031317</v>
      </c>
    </row>
    <row r="886" spans="1:47">
      <c r="A886" s="412"/>
      <c r="B886" s="1013" t="s">
        <v>6070</v>
      </c>
      <c r="C886" s="976" t="s">
        <v>6071</v>
      </c>
      <c r="D886" s="412"/>
      <c r="E886" s="977"/>
      <c r="K886" s="975"/>
      <c r="L886" s="982"/>
      <c r="M886" s="978"/>
      <c r="N886" s="978"/>
      <c r="O886" s="977"/>
      <c r="P886" s="412"/>
      <c r="Q886" s="412"/>
      <c r="R886" s="412"/>
      <c r="S886" s="412"/>
      <c r="T886" s="412"/>
      <c r="U886" s="412"/>
      <c r="V886" s="412"/>
      <c r="W886" s="412"/>
      <c r="X886" s="412"/>
      <c r="Y886" s="412"/>
      <c r="Z886" s="412"/>
      <c r="AA886" s="412"/>
      <c r="AQ886" s="1735" t="s">
        <v>7887</v>
      </c>
      <c r="AR886" s="1495" t="s">
        <v>7888</v>
      </c>
      <c r="AS886" s="1735" t="s">
        <v>497</v>
      </c>
      <c r="AT886" s="1495" t="str">
        <f t="shared" si="27"/>
        <v>0306-Gemeses</v>
      </c>
      <c r="AU886" s="1495" t="str">
        <f t="shared" si="28"/>
        <v>030610</v>
      </c>
    </row>
    <row r="887" spans="1:47">
      <c r="A887" s="412"/>
      <c r="B887" s="1013" t="s">
        <v>6072</v>
      </c>
      <c r="C887" s="976" t="s">
        <v>6073</v>
      </c>
      <c r="D887" s="412"/>
      <c r="E887" s="977"/>
      <c r="K887" s="975"/>
      <c r="L887" s="982"/>
      <c r="M887" s="978"/>
      <c r="N887" s="978"/>
      <c r="O887" s="977"/>
      <c r="P887" s="412"/>
      <c r="Q887" s="412"/>
      <c r="R887" s="412"/>
      <c r="S887" s="412"/>
      <c r="T887" s="412"/>
      <c r="U887" s="412"/>
      <c r="V887" s="412"/>
      <c r="W887" s="412"/>
      <c r="X887" s="412"/>
      <c r="Y887" s="412"/>
      <c r="Z887" s="412"/>
      <c r="AA887" s="412"/>
      <c r="AQ887" s="1735" t="s">
        <v>7889</v>
      </c>
      <c r="AR887" s="1495" t="s">
        <v>7890</v>
      </c>
      <c r="AS887" s="1495" t="s">
        <v>1459</v>
      </c>
      <c r="AT887" s="1495" t="str">
        <f t="shared" si="27"/>
        <v>1607-Gemieira</v>
      </c>
      <c r="AU887" s="1495" t="str">
        <f t="shared" si="28"/>
        <v>160727</v>
      </c>
    </row>
    <row r="888" spans="1:47">
      <c r="A888" s="412"/>
      <c r="B888" s="1013" t="s">
        <v>6074</v>
      </c>
      <c r="C888" s="976" t="s">
        <v>6075</v>
      </c>
      <c r="D888" s="412"/>
      <c r="E888" s="977"/>
      <c r="K888" s="975"/>
      <c r="L888" s="982"/>
      <c r="M888" s="978"/>
      <c r="N888" s="978"/>
      <c r="O888" s="977"/>
      <c r="P888" s="412"/>
      <c r="Q888" s="412"/>
      <c r="R888" s="412"/>
      <c r="S888" s="412"/>
      <c r="T888" s="412"/>
      <c r="U888" s="412"/>
      <c r="V888" s="412"/>
      <c r="W888" s="412"/>
      <c r="X888" s="412"/>
      <c r="Y888" s="412"/>
      <c r="Z888" s="412"/>
      <c r="AA888" s="412"/>
      <c r="AQ888" s="1735" t="s">
        <v>7891</v>
      </c>
      <c r="AR888" s="1495" t="s">
        <v>7892</v>
      </c>
      <c r="AS888" s="1735" t="s">
        <v>2834</v>
      </c>
      <c r="AT888" s="1495" t="str">
        <f t="shared" si="27"/>
        <v>0406-Genísio</v>
      </c>
      <c r="AU888" s="1495" t="str">
        <f t="shared" si="28"/>
        <v>040605</v>
      </c>
    </row>
    <row r="889" spans="1:47">
      <c r="A889" s="412"/>
      <c r="B889" s="1013" t="s">
        <v>6076</v>
      </c>
      <c r="C889" s="976" t="s">
        <v>6075</v>
      </c>
      <c r="D889" s="412"/>
      <c r="E889" s="977"/>
      <c r="K889" s="975"/>
      <c r="L889" s="982"/>
      <c r="M889" s="978"/>
      <c r="N889" s="978"/>
      <c r="O889" s="977"/>
      <c r="P889" s="412"/>
      <c r="Q889" s="412"/>
      <c r="R889" s="412"/>
      <c r="S889" s="412"/>
      <c r="T889" s="412"/>
      <c r="U889" s="412"/>
      <c r="V889" s="412"/>
      <c r="W889" s="412"/>
      <c r="X889" s="412"/>
      <c r="Y889" s="412"/>
      <c r="Z889" s="412"/>
      <c r="AA889" s="412"/>
      <c r="AQ889" s="1735" t="s">
        <v>7893</v>
      </c>
      <c r="AR889" s="1495" t="s">
        <v>7894</v>
      </c>
      <c r="AS889" s="1735" t="s">
        <v>1492</v>
      </c>
      <c r="AT889" s="1495" t="str">
        <f t="shared" si="27"/>
        <v>0309-Geraz do Minho</v>
      </c>
      <c r="AU889" s="1495" t="str">
        <f t="shared" si="28"/>
        <v>030914</v>
      </c>
    </row>
    <row r="890" spans="1:47">
      <c r="A890" s="412"/>
      <c r="B890" s="1013" t="s">
        <v>6077</v>
      </c>
      <c r="C890" s="976" t="s">
        <v>6078</v>
      </c>
      <c r="D890" s="412"/>
      <c r="E890" s="977"/>
      <c r="K890" s="975"/>
      <c r="L890" s="982"/>
      <c r="M890" s="978"/>
      <c r="N890" s="978"/>
      <c r="O890" s="977"/>
      <c r="P890" s="412"/>
      <c r="Q890" s="412"/>
      <c r="R890" s="412"/>
      <c r="S890" s="412"/>
      <c r="T890" s="412"/>
      <c r="U890" s="412"/>
      <c r="V890" s="412"/>
      <c r="W890" s="412"/>
      <c r="X890" s="412"/>
      <c r="Y890" s="412"/>
      <c r="Z890" s="412"/>
      <c r="AA890" s="412"/>
      <c r="AQ890" s="1735" t="s">
        <v>7895</v>
      </c>
      <c r="AR890" s="1495" t="s">
        <v>7896</v>
      </c>
      <c r="AS890" s="1495" t="s">
        <v>1418</v>
      </c>
      <c r="AT890" s="1495" t="str">
        <f t="shared" si="27"/>
        <v>1811-Germil</v>
      </c>
      <c r="AU890" s="1495" t="str">
        <f t="shared" si="28"/>
        <v>181104</v>
      </c>
    </row>
    <row r="891" spans="1:47">
      <c r="A891" s="412"/>
      <c r="B891" s="1013" t="s">
        <v>6079</v>
      </c>
      <c r="C891" s="976" t="s">
        <v>6078</v>
      </c>
      <c r="D891" s="412"/>
      <c r="E891" s="977"/>
      <c r="K891" s="975"/>
      <c r="L891" s="982"/>
      <c r="M891" s="978"/>
      <c r="N891" s="978"/>
      <c r="O891" s="977"/>
      <c r="P891" s="412"/>
      <c r="Q891" s="412"/>
      <c r="R891" s="412"/>
      <c r="S891" s="412"/>
      <c r="T891" s="412"/>
      <c r="U891" s="412"/>
      <c r="V891" s="412"/>
      <c r="W891" s="412"/>
      <c r="X891" s="412"/>
      <c r="Y891" s="412"/>
      <c r="Z891" s="412"/>
      <c r="AA891" s="412"/>
      <c r="AQ891" s="1735" t="s">
        <v>7897</v>
      </c>
      <c r="AR891" s="1495" t="s">
        <v>7898</v>
      </c>
      <c r="AS891" s="1495" t="s">
        <v>277</v>
      </c>
      <c r="AT891" s="1495" t="str">
        <f t="shared" si="27"/>
        <v>1302-Gestaçô</v>
      </c>
      <c r="AU891" s="1495" t="str">
        <f t="shared" si="28"/>
        <v>130205</v>
      </c>
    </row>
    <row r="892" spans="1:47">
      <c r="A892" s="412"/>
      <c r="B892" s="1013" t="s">
        <v>6080</v>
      </c>
      <c r="C892" s="976" t="s">
        <v>6081</v>
      </c>
      <c r="D892" s="412"/>
      <c r="E892" s="977"/>
      <c r="K892" s="975"/>
      <c r="L892" s="982"/>
      <c r="M892" s="978"/>
      <c r="N892" s="978"/>
      <c r="O892" s="977"/>
      <c r="P892" s="412"/>
      <c r="Q892" s="412"/>
      <c r="R892" s="412"/>
      <c r="S892" s="412"/>
      <c r="T892" s="412"/>
      <c r="U892" s="412"/>
      <c r="V892" s="412"/>
      <c r="W892" s="412"/>
      <c r="X892" s="412"/>
      <c r="Y892" s="412"/>
      <c r="Z892" s="412"/>
      <c r="AA892" s="412"/>
      <c r="AQ892" s="1735" t="s">
        <v>7899</v>
      </c>
      <c r="AR892" s="1495" t="s">
        <v>7900</v>
      </c>
      <c r="AS892" s="1495" t="s">
        <v>2217</v>
      </c>
      <c r="AT892" s="1495" t="str">
        <f t="shared" si="27"/>
        <v>1316-Gião</v>
      </c>
      <c r="AU892" s="1495" t="str">
        <f t="shared" si="28"/>
        <v>131610</v>
      </c>
    </row>
    <row r="893" spans="1:47">
      <c r="A893" s="412"/>
      <c r="B893" s="1013" t="s">
        <v>6082</v>
      </c>
      <c r="C893" s="976" t="s">
        <v>6083</v>
      </c>
      <c r="D893" s="412"/>
      <c r="E893" s="977"/>
      <c r="K893" s="975"/>
      <c r="L893" s="982"/>
      <c r="M893" s="978"/>
      <c r="N893" s="978"/>
      <c r="O893" s="977"/>
      <c r="P893" s="412"/>
      <c r="Q893" s="412"/>
      <c r="R893" s="412"/>
      <c r="S893" s="412"/>
      <c r="T893" s="412"/>
      <c r="U893" s="412"/>
      <c r="V893" s="412"/>
      <c r="W893" s="412"/>
      <c r="X893" s="412"/>
      <c r="Y893" s="412"/>
      <c r="Z893" s="412"/>
      <c r="AA893" s="412"/>
      <c r="AQ893" s="1735" t="s">
        <v>7901</v>
      </c>
      <c r="AR893" s="1495" t="s">
        <v>7902</v>
      </c>
      <c r="AS893" s="1735" t="s">
        <v>279</v>
      </c>
      <c r="AT893" s="1495" t="str">
        <f t="shared" si="27"/>
        <v>0302-Gilmonde</v>
      </c>
      <c r="AU893" s="1495" t="str">
        <f t="shared" si="28"/>
        <v>030237</v>
      </c>
    </row>
    <row r="894" spans="1:47">
      <c r="A894" s="412"/>
      <c r="B894" s="1013" t="s">
        <v>6084</v>
      </c>
      <c r="C894" s="976" t="s">
        <v>6085</v>
      </c>
      <c r="D894" s="412"/>
      <c r="E894" s="977"/>
      <c r="K894" s="975"/>
      <c r="L894" s="982"/>
      <c r="M894" s="978"/>
      <c r="N894" s="978"/>
      <c r="O894" s="977"/>
      <c r="P894" s="412"/>
      <c r="Q894" s="412"/>
      <c r="R894" s="412"/>
      <c r="S894" s="412"/>
      <c r="T894" s="412"/>
      <c r="U894" s="412"/>
      <c r="V894" s="412"/>
      <c r="W894" s="412"/>
      <c r="X894" s="412"/>
      <c r="Y894" s="412"/>
      <c r="Z894" s="412"/>
      <c r="AA894" s="412"/>
      <c r="AQ894" s="1735" t="s">
        <v>7903</v>
      </c>
      <c r="AR894" s="1495" t="s">
        <v>7904</v>
      </c>
      <c r="AS894" s="1735" t="s">
        <v>2633</v>
      </c>
      <c r="AT894" s="1495" t="str">
        <f t="shared" si="27"/>
        <v>0402-Gimonde</v>
      </c>
      <c r="AU894" s="1495" t="str">
        <f t="shared" si="28"/>
        <v>040216</v>
      </c>
    </row>
    <row r="895" spans="1:47">
      <c r="A895" s="412"/>
      <c r="B895" s="1013" t="s">
        <v>6086</v>
      </c>
      <c r="C895" s="976" t="s">
        <v>6087</v>
      </c>
      <c r="D895" s="412"/>
      <c r="E895" s="977"/>
      <c r="K895" s="975"/>
      <c r="L895" s="982"/>
      <c r="M895" s="978"/>
      <c r="N895" s="978"/>
      <c r="O895" s="977"/>
      <c r="P895" s="412"/>
      <c r="Q895" s="412"/>
      <c r="R895" s="412"/>
      <c r="S895" s="412"/>
      <c r="T895" s="412"/>
      <c r="U895" s="412"/>
      <c r="V895" s="412"/>
      <c r="W895" s="412"/>
      <c r="X895" s="412"/>
      <c r="Y895" s="412"/>
      <c r="Z895" s="412"/>
      <c r="AA895" s="412"/>
      <c r="AQ895" s="1735" t="s">
        <v>7905</v>
      </c>
      <c r="AR895" s="1495" t="s">
        <v>7906</v>
      </c>
      <c r="AS895" s="1495" t="s">
        <v>1448</v>
      </c>
      <c r="AT895" s="1495" t="str">
        <f t="shared" si="27"/>
        <v>4203-Ginetes</v>
      </c>
      <c r="AU895" s="1495" t="str">
        <f t="shared" si="28"/>
        <v>420310</v>
      </c>
    </row>
    <row r="896" spans="1:47">
      <c r="A896" s="412"/>
      <c r="B896" s="1013" t="s">
        <v>6088</v>
      </c>
      <c r="C896" s="976" t="s">
        <v>6089</v>
      </c>
      <c r="D896" s="412"/>
      <c r="E896" s="977"/>
      <c r="K896" s="975"/>
      <c r="L896" s="982"/>
      <c r="M896" s="978"/>
      <c r="N896" s="978"/>
      <c r="O896" s="977"/>
      <c r="P896" s="412"/>
      <c r="Q896" s="412"/>
      <c r="R896" s="412"/>
      <c r="S896" s="412"/>
      <c r="T896" s="412"/>
      <c r="U896" s="412"/>
      <c r="V896" s="412"/>
      <c r="W896" s="412"/>
      <c r="X896" s="412"/>
      <c r="Y896" s="412"/>
      <c r="Z896" s="412"/>
      <c r="AA896" s="412"/>
      <c r="AQ896" s="1735" t="s">
        <v>7907</v>
      </c>
      <c r="AR896" s="1495" t="s">
        <v>7908</v>
      </c>
      <c r="AS896" s="1735" t="s">
        <v>1968</v>
      </c>
      <c r="AT896" s="1495" t="str">
        <f t="shared" si="27"/>
        <v>0802-Giões</v>
      </c>
      <c r="AU896" s="1495" t="str">
        <f t="shared" si="28"/>
        <v>080202</v>
      </c>
    </row>
    <row r="897" spans="1:47">
      <c r="A897" s="412"/>
      <c r="B897" s="1013" t="s">
        <v>6090</v>
      </c>
      <c r="C897" s="976" t="s">
        <v>6089</v>
      </c>
      <c r="D897" s="412"/>
      <c r="E897" s="977"/>
      <c r="K897" s="975"/>
      <c r="L897" s="982"/>
      <c r="M897" s="978"/>
      <c r="N897" s="978"/>
      <c r="O897" s="977"/>
      <c r="P897" s="412"/>
      <c r="Q897" s="412"/>
      <c r="R897" s="412"/>
      <c r="S897" s="412"/>
      <c r="T897" s="412"/>
      <c r="U897" s="412"/>
      <c r="V897" s="412"/>
      <c r="W897" s="412"/>
      <c r="X897" s="412"/>
      <c r="Y897" s="412"/>
      <c r="Z897" s="412"/>
      <c r="AA897" s="412"/>
      <c r="AQ897" s="1735" t="s">
        <v>7909</v>
      </c>
      <c r="AR897" s="1495" t="s">
        <v>7910</v>
      </c>
      <c r="AS897" s="1735" t="s">
        <v>626</v>
      </c>
      <c r="AT897" s="1495" t="str">
        <f t="shared" si="27"/>
        <v>0912-Girabolhos</v>
      </c>
      <c r="AU897" s="1495" t="str">
        <f t="shared" si="28"/>
        <v>091205</v>
      </c>
    </row>
    <row r="898" spans="1:47">
      <c r="A898" s="412"/>
      <c r="B898" s="1013" t="s">
        <v>6091</v>
      </c>
      <c r="C898" s="976" t="s">
        <v>6092</v>
      </c>
      <c r="D898" s="412"/>
      <c r="E898" s="977"/>
      <c r="K898" s="975"/>
      <c r="L898" s="982"/>
      <c r="M898" s="978"/>
      <c r="N898" s="978"/>
      <c r="O898" s="977"/>
      <c r="P898" s="412"/>
      <c r="Q898" s="412"/>
      <c r="R898" s="412"/>
      <c r="S898" s="412"/>
      <c r="T898" s="412"/>
      <c r="U898" s="412"/>
      <c r="V898" s="412"/>
      <c r="W898" s="412"/>
      <c r="X898" s="412"/>
      <c r="Y898" s="412"/>
      <c r="Z898" s="412"/>
      <c r="AA898" s="412"/>
      <c r="AQ898" s="1735" t="s">
        <v>7911</v>
      </c>
      <c r="AR898" s="1495" t="s">
        <v>7912</v>
      </c>
      <c r="AS898" s="1735" t="s">
        <v>507</v>
      </c>
      <c r="AT898" s="1495" t="str">
        <f t="shared" si="27"/>
        <v>0704-Glória</v>
      </c>
      <c r="AU898" s="1495" t="str">
        <f t="shared" si="28"/>
        <v>070402</v>
      </c>
    </row>
    <row r="899" spans="1:47">
      <c r="A899" s="412"/>
      <c r="B899" s="1013" t="s">
        <v>6093</v>
      </c>
      <c r="C899" s="976" t="s">
        <v>6092</v>
      </c>
      <c r="D899" s="412"/>
      <c r="E899" s="977"/>
      <c r="K899" s="975"/>
      <c r="L899" s="982"/>
      <c r="M899" s="978"/>
      <c r="N899" s="978"/>
      <c r="O899" s="977"/>
      <c r="P899" s="412"/>
      <c r="Q899" s="412"/>
      <c r="R899" s="412"/>
      <c r="S899" s="412"/>
      <c r="T899" s="412"/>
      <c r="U899" s="412"/>
      <c r="V899" s="412"/>
      <c r="W899" s="412"/>
      <c r="X899" s="412"/>
      <c r="Y899" s="412"/>
      <c r="Z899" s="412"/>
      <c r="AA899" s="412"/>
      <c r="AQ899" s="1735" t="s">
        <v>7913</v>
      </c>
      <c r="AR899" s="1495" t="s">
        <v>7914</v>
      </c>
      <c r="AS899" s="1735" t="s">
        <v>3400</v>
      </c>
      <c r="AT899" s="1495" t="str">
        <f t="shared" si="27"/>
        <v>0301-Goães</v>
      </c>
      <c r="AU899" s="1495" t="str">
        <f t="shared" si="28"/>
        <v>030112</v>
      </c>
    </row>
    <row r="900" spans="1:47">
      <c r="A900" s="412"/>
      <c r="B900" s="1013" t="s">
        <v>6094</v>
      </c>
      <c r="C900" s="976" t="s">
        <v>6095</v>
      </c>
      <c r="D900" s="412"/>
      <c r="E900" s="977"/>
      <c r="K900" s="975"/>
      <c r="L900" s="982"/>
      <c r="M900" s="978"/>
      <c r="N900" s="978"/>
      <c r="O900" s="977"/>
      <c r="P900" s="412"/>
      <c r="Q900" s="412"/>
      <c r="R900" s="412"/>
      <c r="S900" s="412"/>
      <c r="T900" s="412"/>
      <c r="U900" s="412"/>
      <c r="V900" s="412"/>
      <c r="W900" s="412"/>
      <c r="X900" s="412"/>
      <c r="Y900" s="412"/>
      <c r="Z900" s="412"/>
      <c r="AA900" s="412"/>
      <c r="AQ900" s="1735" t="s">
        <v>7915</v>
      </c>
      <c r="AR900" s="1495" t="s">
        <v>1031</v>
      </c>
      <c r="AS900" s="1735" t="s">
        <v>1032</v>
      </c>
      <c r="AT900" s="1495" t="str">
        <f t="shared" si="27"/>
        <v>0606-Góis</v>
      </c>
      <c r="AU900" s="1495" t="str">
        <f t="shared" si="28"/>
        <v>060604</v>
      </c>
    </row>
    <row r="901" spans="1:47">
      <c r="A901" s="412"/>
      <c r="B901" s="1013" t="s">
        <v>6096</v>
      </c>
      <c r="C901" s="976" t="s">
        <v>6095</v>
      </c>
      <c r="D901" s="412"/>
      <c r="E901" s="977"/>
      <c r="K901" s="975"/>
      <c r="L901" s="982"/>
      <c r="M901" s="978"/>
      <c r="N901" s="978"/>
      <c r="O901" s="977"/>
      <c r="P901" s="412"/>
      <c r="Q901" s="412"/>
      <c r="R901" s="412"/>
      <c r="S901" s="412"/>
      <c r="T901" s="412"/>
      <c r="U901" s="412"/>
      <c r="V901" s="412"/>
      <c r="W901" s="412"/>
      <c r="X901" s="412"/>
      <c r="Y901" s="412"/>
      <c r="Z901" s="412"/>
      <c r="AA901" s="412"/>
      <c r="AQ901" s="1735" t="s">
        <v>7916</v>
      </c>
      <c r="AR901" s="1495" t="s">
        <v>7917</v>
      </c>
      <c r="AS901" s="1735" t="s">
        <v>514</v>
      </c>
      <c r="AT901" s="1495" t="str">
        <f t="shared" si="27"/>
        <v>0307-Golães</v>
      </c>
      <c r="AU901" s="1495" t="str">
        <f t="shared" si="28"/>
        <v>030714</v>
      </c>
    </row>
    <row r="902" spans="1:47">
      <c r="A902" s="412"/>
      <c r="B902" s="1013" t="s">
        <v>6097</v>
      </c>
      <c r="C902" s="976" t="s">
        <v>6098</v>
      </c>
      <c r="D902" s="412"/>
      <c r="E902" s="977"/>
      <c r="K902" s="975"/>
      <c r="L902" s="982"/>
      <c r="M902" s="978"/>
      <c r="N902" s="978"/>
      <c r="O902" s="977"/>
      <c r="P902" s="412"/>
      <c r="Q902" s="412"/>
      <c r="R902" s="412"/>
      <c r="S902" s="412"/>
      <c r="T902" s="412"/>
      <c r="U902" s="412"/>
      <c r="V902" s="412"/>
      <c r="W902" s="412"/>
      <c r="X902" s="412"/>
      <c r="Y902" s="412"/>
      <c r="Z902" s="412"/>
      <c r="AA902" s="412"/>
      <c r="AQ902" s="1735" t="s">
        <v>7918</v>
      </c>
      <c r="AR902" s="1495" t="s">
        <v>1034</v>
      </c>
      <c r="AS902" s="1495" t="s">
        <v>1035</v>
      </c>
      <c r="AT902" s="1495" t="str">
        <f t="shared" si="27"/>
        <v>1412-Golegã</v>
      </c>
      <c r="AU902" s="1495" t="str">
        <f t="shared" si="28"/>
        <v>141202</v>
      </c>
    </row>
    <row r="903" spans="1:47">
      <c r="A903" s="412"/>
      <c r="B903" s="1013" t="s">
        <v>6099</v>
      </c>
      <c r="C903" s="976" t="s">
        <v>6098</v>
      </c>
      <c r="D903" s="412"/>
      <c r="E903" s="977"/>
      <c r="K903" s="975"/>
      <c r="L903" s="982"/>
      <c r="M903" s="978"/>
      <c r="N903" s="978"/>
      <c r="O903" s="977"/>
      <c r="P903" s="412"/>
      <c r="Q903" s="412"/>
      <c r="R903" s="412"/>
      <c r="S903" s="412"/>
      <c r="T903" s="412"/>
      <c r="U903" s="412"/>
      <c r="V903" s="412"/>
      <c r="W903" s="412"/>
      <c r="X903" s="412"/>
      <c r="Y903" s="412"/>
      <c r="Z903" s="412"/>
      <c r="AA903" s="412"/>
      <c r="AQ903" s="1735" t="s">
        <v>7919</v>
      </c>
      <c r="AR903" s="1495" t="s">
        <v>7920</v>
      </c>
      <c r="AS903" s="1495" t="s">
        <v>2604</v>
      </c>
      <c r="AT903" s="1495" t="str">
        <f t="shared" si="27"/>
        <v>1004-Golpilheira</v>
      </c>
      <c r="AU903" s="1495" t="str">
        <f t="shared" si="28"/>
        <v>100404</v>
      </c>
    </row>
    <row r="904" spans="1:47">
      <c r="A904" s="412"/>
      <c r="B904" s="1013" t="s">
        <v>6100</v>
      </c>
      <c r="C904" s="976" t="s">
        <v>6101</v>
      </c>
      <c r="D904" s="412"/>
      <c r="E904" s="977"/>
      <c r="K904" s="975"/>
      <c r="L904" s="982"/>
      <c r="M904" s="978"/>
      <c r="N904" s="978"/>
      <c r="O904" s="977"/>
      <c r="P904" s="412"/>
      <c r="Q904" s="412"/>
      <c r="R904" s="412"/>
      <c r="S904" s="412"/>
      <c r="T904" s="412"/>
      <c r="U904" s="412"/>
      <c r="V904" s="412"/>
      <c r="W904" s="412"/>
      <c r="X904" s="412"/>
      <c r="Y904" s="412"/>
      <c r="Z904" s="412"/>
      <c r="AA904" s="412"/>
      <c r="AQ904" s="1735" t="s">
        <v>7921</v>
      </c>
      <c r="AR904" s="1495" t="s">
        <v>7922</v>
      </c>
      <c r="AS904" s="1735" t="s">
        <v>1051</v>
      </c>
      <c r="AT904" s="1495" t="str">
        <f t="shared" si="27"/>
        <v>0308-Gonça</v>
      </c>
      <c r="AU904" s="1495" t="str">
        <f t="shared" si="28"/>
        <v>030820</v>
      </c>
    </row>
    <row r="905" spans="1:47">
      <c r="A905" s="412"/>
      <c r="B905" s="1013" t="s">
        <v>6102</v>
      </c>
      <c r="C905" s="976" t="s">
        <v>6103</v>
      </c>
      <c r="D905" s="412"/>
      <c r="E905" s="977"/>
      <c r="K905" s="975"/>
      <c r="L905" s="982"/>
      <c r="M905" s="978"/>
      <c r="N905" s="978"/>
      <c r="O905" s="977"/>
      <c r="P905" s="412"/>
      <c r="Q905" s="412"/>
      <c r="R905" s="412"/>
      <c r="S905" s="412"/>
      <c r="T905" s="412"/>
      <c r="U905" s="412"/>
      <c r="V905" s="412"/>
      <c r="W905" s="412"/>
      <c r="X905" s="412"/>
      <c r="Y905" s="412"/>
      <c r="Z905" s="412"/>
      <c r="AA905" s="412"/>
      <c r="AQ905" s="1735" t="s">
        <v>7923</v>
      </c>
      <c r="AR905" s="1495" t="s">
        <v>7924</v>
      </c>
      <c r="AS905" s="1735" t="s">
        <v>1047</v>
      </c>
      <c r="AT905" s="1495" t="str">
        <f t="shared" si="27"/>
        <v>0907-Gonçalo</v>
      </c>
      <c r="AU905" s="1495" t="str">
        <f t="shared" si="28"/>
        <v>090757</v>
      </c>
    </row>
    <row r="906" spans="1:47">
      <c r="A906" s="412"/>
      <c r="B906" s="1013" t="s">
        <v>6104</v>
      </c>
      <c r="C906" s="976" t="s">
        <v>6103</v>
      </c>
      <c r="D906" s="412"/>
      <c r="E906" s="977"/>
      <c r="K906" s="975"/>
      <c r="L906" s="982"/>
      <c r="M906" s="978"/>
      <c r="N906" s="978"/>
      <c r="O906" s="977"/>
      <c r="P906" s="412"/>
      <c r="Q906" s="412"/>
      <c r="R906" s="412"/>
      <c r="S906" s="412"/>
      <c r="T906" s="412"/>
      <c r="U906" s="412"/>
      <c r="V906" s="412"/>
      <c r="W906" s="412"/>
      <c r="X906" s="412"/>
      <c r="Y906" s="412"/>
      <c r="Z906" s="412"/>
      <c r="AA906" s="412"/>
      <c r="AQ906" s="1735" t="s">
        <v>7925</v>
      </c>
      <c r="AR906" s="1495" t="s">
        <v>7926</v>
      </c>
      <c r="AS906" s="1735" t="s">
        <v>1047</v>
      </c>
      <c r="AT906" s="1495" t="str">
        <f t="shared" si="27"/>
        <v>0907-Gonçalo Bocas</v>
      </c>
      <c r="AU906" s="1495" t="str">
        <f t="shared" si="28"/>
        <v>090721</v>
      </c>
    </row>
    <row r="907" spans="1:47">
      <c r="A907" s="412"/>
      <c r="B907" s="1013" t="s">
        <v>6105</v>
      </c>
      <c r="C907" s="976" t="s">
        <v>6106</v>
      </c>
      <c r="D907" s="412"/>
      <c r="E907" s="977"/>
      <c r="K907" s="975"/>
      <c r="L907" s="982"/>
      <c r="M907" s="978"/>
      <c r="N907" s="978"/>
      <c r="O907" s="977"/>
      <c r="P907" s="412"/>
      <c r="Q907" s="412"/>
      <c r="R907" s="412"/>
      <c r="S907" s="412"/>
      <c r="T907" s="412"/>
      <c r="U907" s="412"/>
      <c r="V907" s="412"/>
      <c r="W907" s="412"/>
      <c r="X907" s="412"/>
      <c r="Y907" s="412"/>
      <c r="Z907" s="412"/>
      <c r="AA907" s="412"/>
      <c r="AQ907" s="1735" t="s">
        <v>7927</v>
      </c>
      <c r="AR907" s="1495" t="s">
        <v>7928</v>
      </c>
      <c r="AS907" s="1735" t="s">
        <v>1051</v>
      </c>
      <c r="AT907" s="1495" t="str">
        <f t="shared" ref="AT907:AT970" si="29">AS907&amp;"-"&amp;AR907</f>
        <v>0308-Gondar</v>
      </c>
      <c r="AU907" s="1495" t="str">
        <f t="shared" ref="AU907:AU970" si="30">AQ907</f>
        <v>030821</v>
      </c>
    </row>
    <row r="908" spans="1:47">
      <c r="A908" s="412"/>
      <c r="B908" s="1013" t="s">
        <v>6107</v>
      </c>
      <c r="C908" s="976" t="s">
        <v>6106</v>
      </c>
      <c r="D908" s="412"/>
      <c r="E908" s="977"/>
      <c r="K908" s="975"/>
      <c r="L908" s="982"/>
      <c r="M908" s="978"/>
      <c r="N908" s="978"/>
      <c r="O908" s="977"/>
      <c r="P908" s="412"/>
      <c r="Q908" s="412"/>
      <c r="R908" s="412"/>
      <c r="S908" s="412"/>
      <c r="T908" s="412"/>
      <c r="U908" s="412"/>
      <c r="V908" s="412"/>
      <c r="W908" s="412"/>
      <c r="X908" s="412"/>
      <c r="Y908" s="412"/>
      <c r="Z908" s="412"/>
      <c r="AA908" s="412"/>
      <c r="AQ908" s="1735" t="s">
        <v>7929</v>
      </c>
      <c r="AR908" s="1495" t="s">
        <v>7928</v>
      </c>
      <c r="AS908" s="1495" t="s">
        <v>2024</v>
      </c>
      <c r="AT908" s="1495" t="str">
        <f t="shared" si="29"/>
        <v>1301-Gondar</v>
      </c>
      <c r="AU908" s="1495" t="str">
        <f t="shared" si="30"/>
        <v>130117</v>
      </c>
    </row>
    <row r="909" spans="1:47">
      <c r="A909" s="412"/>
      <c r="B909" s="1013" t="s">
        <v>3116</v>
      </c>
      <c r="C909" s="976" t="s">
        <v>3117</v>
      </c>
      <c r="D909" s="412"/>
      <c r="E909" s="977"/>
      <c r="K909" s="975"/>
      <c r="L909" s="982"/>
      <c r="M909" s="978"/>
      <c r="N909" s="978"/>
      <c r="O909" s="977"/>
      <c r="P909" s="412"/>
      <c r="Q909" s="412"/>
      <c r="R909" s="412"/>
      <c r="S909" s="412"/>
      <c r="T909" s="412"/>
      <c r="U909" s="412"/>
      <c r="V909" s="412"/>
      <c r="W909" s="412"/>
      <c r="X909" s="412"/>
      <c r="Y909" s="412"/>
      <c r="Z909" s="412"/>
      <c r="AA909" s="412"/>
      <c r="AQ909" s="1735" t="s">
        <v>7930</v>
      </c>
      <c r="AR909" s="1495" t="s">
        <v>7931</v>
      </c>
      <c r="AS909" s="1495" t="s">
        <v>27</v>
      </c>
      <c r="AT909" s="1495" t="str">
        <f t="shared" si="29"/>
        <v>1610-Gondarém</v>
      </c>
      <c r="AU909" s="1495" t="str">
        <f t="shared" si="30"/>
        <v>161006</v>
      </c>
    </row>
    <row r="910" spans="1:47">
      <c r="A910" s="412"/>
      <c r="B910" s="1013" t="s">
        <v>3118</v>
      </c>
      <c r="C910" s="976" t="s">
        <v>3117</v>
      </c>
      <c r="D910" s="412"/>
      <c r="E910" s="977"/>
      <c r="K910" s="975"/>
      <c r="L910" s="982"/>
      <c r="M910" s="978"/>
      <c r="N910" s="978"/>
      <c r="O910" s="977"/>
      <c r="P910" s="412"/>
      <c r="Q910" s="412"/>
      <c r="R910" s="412"/>
      <c r="S910" s="412"/>
      <c r="T910" s="412"/>
      <c r="U910" s="412"/>
      <c r="V910" s="412"/>
      <c r="W910" s="412"/>
      <c r="X910" s="412"/>
      <c r="Y910" s="412"/>
      <c r="Z910" s="412"/>
      <c r="AA910" s="412"/>
      <c r="AQ910" s="1735" t="s">
        <v>7932</v>
      </c>
      <c r="AR910" s="1495" t="s">
        <v>7933</v>
      </c>
      <c r="AS910" s="1735" t="s">
        <v>2633</v>
      </c>
      <c r="AT910" s="1495" t="str">
        <f t="shared" si="29"/>
        <v>0402-Gondesende</v>
      </c>
      <c r="AU910" s="1495" t="str">
        <f t="shared" si="30"/>
        <v>040217</v>
      </c>
    </row>
    <row r="911" spans="1:47">
      <c r="A911" s="412"/>
      <c r="B911" s="1013" t="s">
        <v>3119</v>
      </c>
      <c r="C911" s="976" t="s">
        <v>3120</v>
      </c>
      <c r="D911" s="412"/>
      <c r="E911" s="977"/>
      <c r="K911" s="975"/>
      <c r="L911" s="982"/>
      <c r="M911" s="978"/>
      <c r="N911" s="978"/>
      <c r="O911" s="977"/>
      <c r="P911" s="412"/>
      <c r="Q911" s="412"/>
      <c r="R911" s="412"/>
      <c r="S911" s="412"/>
      <c r="T911" s="412"/>
      <c r="U911" s="412"/>
      <c r="V911" s="412"/>
      <c r="W911" s="412"/>
      <c r="X911" s="412"/>
      <c r="Y911" s="412"/>
      <c r="Z911" s="412"/>
      <c r="AA911" s="412"/>
      <c r="AQ911" s="1735" t="s">
        <v>7934</v>
      </c>
      <c r="AR911" s="1495" t="s">
        <v>7935</v>
      </c>
      <c r="AS911" s="1735" t="s">
        <v>1762</v>
      </c>
      <c r="AT911" s="1495" t="str">
        <f t="shared" si="29"/>
        <v>0310-Gondoriz</v>
      </c>
      <c r="AU911" s="1495" t="str">
        <f t="shared" si="30"/>
        <v>031009</v>
      </c>
    </row>
    <row r="912" spans="1:47">
      <c r="A912" s="412"/>
      <c r="B912" s="1013" t="s">
        <v>3121</v>
      </c>
      <c r="C912" s="976" t="s">
        <v>3120</v>
      </c>
      <c r="D912" s="412"/>
      <c r="E912" s="977"/>
      <c r="K912" s="975"/>
      <c r="L912" s="982"/>
      <c r="M912" s="978"/>
      <c r="N912" s="978"/>
      <c r="O912" s="977"/>
      <c r="P912" s="412"/>
      <c r="Q912" s="412"/>
      <c r="R912" s="412"/>
      <c r="S912" s="412"/>
      <c r="T912" s="412"/>
      <c r="U912" s="412"/>
      <c r="V912" s="412"/>
      <c r="W912" s="412"/>
      <c r="X912" s="412"/>
      <c r="Y912" s="412"/>
      <c r="Z912" s="412"/>
      <c r="AA912" s="412"/>
      <c r="AQ912" s="1735" t="s">
        <v>7936</v>
      </c>
      <c r="AR912" s="1495" t="s">
        <v>7935</v>
      </c>
      <c r="AS912" s="1495" t="s">
        <v>2526</v>
      </c>
      <c r="AT912" s="1495" t="str">
        <f t="shared" si="29"/>
        <v>1601-Gondoriz</v>
      </c>
      <c r="AU912" s="1495" t="str">
        <f t="shared" si="30"/>
        <v>160115</v>
      </c>
    </row>
    <row r="913" spans="1:47">
      <c r="A913" s="412"/>
      <c r="B913" s="1013" t="s">
        <v>3122</v>
      </c>
      <c r="C913" s="976" t="s">
        <v>3123</v>
      </c>
      <c r="D913" s="412"/>
      <c r="E913" s="977"/>
      <c r="K913" s="975"/>
      <c r="L913" s="982"/>
      <c r="M913" s="978"/>
      <c r="N913" s="978"/>
      <c r="O913" s="977"/>
      <c r="P913" s="412"/>
      <c r="Q913" s="412"/>
      <c r="R913" s="412"/>
      <c r="S913" s="412"/>
      <c r="T913" s="412"/>
      <c r="U913" s="412"/>
      <c r="V913" s="412"/>
      <c r="W913" s="412"/>
      <c r="X913" s="412"/>
      <c r="Y913" s="412"/>
      <c r="Z913" s="412"/>
      <c r="AA913" s="412"/>
      <c r="AQ913" s="1735" t="s">
        <v>7937</v>
      </c>
      <c r="AR913" s="1495" t="s">
        <v>7938</v>
      </c>
      <c r="AS913" s="1495" t="s">
        <v>1459</v>
      </c>
      <c r="AT913" s="1495" t="str">
        <f t="shared" si="29"/>
        <v>1607-Gondufe</v>
      </c>
      <c r="AU913" s="1495" t="str">
        <f t="shared" si="30"/>
        <v>160728</v>
      </c>
    </row>
    <row r="914" spans="1:47">
      <c r="A914" s="412"/>
      <c r="B914" s="1013" t="s">
        <v>3124</v>
      </c>
      <c r="C914" s="976" t="s">
        <v>3125</v>
      </c>
      <c r="D914" s="412"/>
      <c r="E914" s="977"/>
      <c r="K914" s="975"/>
      <c r="L914" s="982"/>
      <c r="M914" s="978"/>
      <c r="N914" s="978"/>
      <c r="O914" s="977"/>
      <c r="P914" s="412"/>
      <c r="Q914" s="412"/>
      <c r="R914" s="412"/>
      <c r="S914" s="412"/>
      <c r="T914" s="412"/>
      <c r="U914" s="412"/>
      <c r="V914" s="412"/>
      <c r="W914" s="412"/>
      <c r="X914" s="412"/>
      <c r="Y914" s="412"/>
      <c r="Z914" s="412"/>
      <c r="AA914" s="412"/>
      <c r="AQ914" s="1735" t="s">
        <v>7939</v>
      </c>
      <c r="AR914" s="1495" t="s">
        <v>7940</v>
      </c>
      <c r="AS914" s="1495" t="s">
        <v>4094</v>
      </c>
      <c r="AT914" s="1495" t="str">
        <f t="shared" si="29"/>
        <v>1803-Gosende</v>
      </c>
      <c r="AU914" s="1495" t="str">
        <f t="shared" si="30"/>
        <v>180309</v>
      </c>
    </row>
    <row r="915" spans="1:47">
      <c r="A915" s="412"/>
      <c r="B915" s="1013" t="s">
        <v>3126</v>
      </c>
      <c r="C915" s="976" t="s">
        <v>3125</v>
      </c>
      <c r="D915" s="412"/>
      <c r="E915" s="977"/>
      <c r="K915" s="975"/>
      <c r="L915" s="982"/>
      <c r="M915" s="978"/>
      <c r="N915" s="978"/>
      <c r="O915" s="977"/>
      <c r="P915" s="412"/>
      <c r="Q915" s="412"/>
      <c r="R915" s="412"/>
      <c r="S915" s="412"/>
      <c r="T915" s="412"/>
      <c r="U915" s="412"/>
      <c r="V915" s="412"/>
      <c r="W915" s="412"/>
      <c r="X915" s="412"/>
      <c r="Y915" s="412"/>
      <c r="Z915" s="412"/>
      <c r="AA915" s="412"/>
      <c r="AQ915" s="1735" t="s">
        <v>7941</v>
      </c>
      <c r="AR915" s="1495" t="s">
        <v>7942</v>
      </c>
      <c r="AS915" s="1735" t="s">
        <v>2633</v>
      </c>
      <c r="AT915" s="1495" t="str">
        <f t="shared" si="29"/>
        <v>0402-Gostei</v>
      </c>
      <c r="AU915" s="1495" t="str">
        <f t="shared" si="30"/>
        <v>040218</v>
      </c>
    </row>
    <row r="916" spans="1:47">
      <c r="A916" s="412"/>
      <c r="B916" s="1013" t="s">
        <v>3127</v>
      </c>
      <c r="C916" s="976" t="s">
        <v>3128</v>
      </c>
      <c r="D916" s="412"/>
      <c r="E916" s="977"/>
      <c r="K916" s="975"/>
      <c r="L916" s="982"/>
      <c r="M916" s="978"/>
      <c r="N916" s="978"/>
      <c r="O916" s="977"/>
      <c r="P916" s="412"/>
      <c r="Q916" s="412"/>
      <c r="R916" s="412"/>
      <c r="S916" s="412"/>
      <c r="T916" s="412"/>
      <c r="U916" s="412"/>
      <c r="V916" s="412"/>
      <c r="W916" s="412"/>
      <c r="X916" s="412"/>
      <c r="Y916" s="412"/>
      <c r="Z916" s="412"/>
      <c r="AA916" s="412"/>
      <c r="AQ916" s="1735" t="s">
        <v>7943</v>
      </c>
      <c r="AR916" s="1495" t="s">
        <v>7944</v>
      </c>
      <c r="AS916" s="1495" t="s">
        <v>2024</v>
      </c>
      <c r="AT916" s="1495" t="str">
        <f t="shared" si="29"/>
        <v>1301-Gouveia (São Simão)</v>
      </c>
      <c r="AU916" s="1495" t="str">
        <f t="shared" si="30"/>
        <v>130134</v>
      </c>
    </row>
    <row r="917" spans="1:47">
      <c r="A917" s="412"/>
      <c r="B917" s="1013" t="s">
        <v>3129</v>
      </c>
      <c r="C917" s="976" t="s">
        <v>3128</v>
      </c>
      <c r="D917" s="412"/>
      <c r="E917" s="977"/>
      <c r="K917" s="975"/>
      <c r="L917" s="982"/>
      <c r="M917" s="978"/>
      <c r="N917" s="978"/>
      <c r="O917" s="977"/>
      <c r="P917" s="412"/>
      <c r="Q917" s="412"/>
      <c r="R917" s="412"/>
      <c r="S917" s="412"/>
      <c r="T917" s="412"/>
      <c r="U917" s="412"/>
      <c r="V917" s="412"/>
      <c r="W917" s="412"/>
      <c r="X917" s="412"/>
      <c r="Y917" s="412"/>
      <c r="Z917" s="412"/>
      <c r="AA917" s="412"/>
      <c r="AQ917" s="1735" t="s">
        <v>7945</v>
      </c>
      <c r="AR917" s="1495" t="s">
        <v>7946</v>
      </c>
      <c r="AS917" s="1495" t="s">
        <v>1629</v>
      </c>
      <c r="AT917" s="1495" t="str">
        <f t="shared" si="29"/>
        <v>1710-Gouvinhas</v>
      </c>
      <c r="AU917" s="1495" t="str">
        <f t="shared" si="30"/>
        <v>171004</v>
      </c>
    </row>
    <row r="918" spans="1:47">
      <c r="A918" s="412"/>
      <c r="B918" s="1013" t="s">
        <v>3130</v>
      </c>
      <c r="C918" s="976" t="s">
        <v>3131</v>
      </c>
      <c r="D918" s="412"/>
      <c r="E918" s="977"/>
      <c r="K918" s="975"/>
      <c r="L918" s="982"/>
      <c r="M918" s="978"/>
      <c r="N918" s="978"/>
      <c r="O918" s="977"/>
      <c r="P918" s="412"/>
      <c r="Q918" s="412"/>
      <c r="R918" s="412"/>
      <c r="S918" s="412"/>
      <c r="T918" s="412"/>
      <c r="U918" s="412"/>
      <c r="V918" s="412"/>
      <c r="W918" s="412"/>
      <c r="X918" s="412"/>
      <c r="Y918" s="412"/>
      <c r="Z918" s="412"/>
      <c r="AA918" s="412"/>
      <c r="AQ918" s="1735" t="s">
        <v>7947</v>
      </c>
      <c r="AR918" s="1495" t="s">
        <v>7948</v>
      </c>
      <c r="AS918" s="1495" t="s">
        <v>277</v>
      </c>
      <c r="AT918" s="1495" t="str">
        <f t="shared" si="29"/>
        <v>1302-Gove</v>
      </c>
      <c r="AU918" s="1495" t="str">
        <f t="shared" si="30"/>
        <v>130206</v>
      </c>
    </row>
    <row r="919" spans="1:47">
      <c r="A919" s="412"/>
      <c r="B919" s="1013" t="s">
        <v>3132</v>
      </c>
      <c r="C919" s="976" t="s">
        <v>3131</v>
      </c>
      <c r="D919" s="412"/>
      <c r="E919" s="977"/>
      <c r="K919" s="975"/>
      <c r="L919" s="982"/>
      <c r="M919" s="978"/>
      <c r="N919" s="978"/>
      <c r="O919" s="977"/>
      <c r="P919" s="412"/>
      <c r="Q919" s="412"/>
      <c r="R919" s="412"/>
      <c r="S919" s="412"/>
      <c r="T919" s="412"/>
      <c r="U919" s="412"/>
      <c r="V919" s="412"/>
      <c r="W919" s="412"/>
      <c r="X919" s="412"/>
      <c r="Y919" s="412"/>
      <c r="Z919" s="412"/>
      <c r="AA919" s="412"/>
      <c r="AQ919" s="1735" t="s">
        <v>7949</v>
      </c>
      <c r="AR919" s="1495" t="s">
        <v>7950</v>
      </c>
      <c r="AS919" s="1495" t="s">
        <v>1407</v>
      </c>
      <c r="AT919" s="1495" t="str">
        <f t="shared" si="29"/>
        <v>1013-Graça</v>
      </c>
      <c r="AU919" s="1495" t="str">
        <f t="shared" si="30"/>
        <v>101301</v>
      </c>
    </row>
    <row r="920" spans="1:47">
      <c r="A920" s="412"/>
      <c r="B920" s="1013" t="s">
        <v>3133</v>
      </c>
      <c r="C920" s="976" t="s">
        <v>3134</v>
      </c>
      <c r="D920" s="412"/>
      <c r="E920" s="977"/>
      <c r="K920" s="975"/>
      <c r="L920" s="982"/>
      <c r="M920" s="978"/>
      <c r="N920" s="978"/>
      <c r="O920" s="977"/>
      <c r="P920" s="412"/>
      <c r="Q920" s="412"/>
      <c r="R920" s="412"/>
      <c r="S920" s="412"/>
      <c r="T920" s="412"/>
      <c r="U920" s="412"/>
      <c r="V920" s="412"/>
      <c r="W920" s="412"/>
      <c r="X920" s="412"/>
      <c r="Y920" s="412"/>
      <c r="Z920" s="412"/>
      <c r="AA920" s="412"/>
      <c r="AQ920" s="1735" t="s">
        <v>7951</v>
      </c>
      <c r="AR920" s="1495" t="s">
        <v>7952</v>
      </c>
      <c r="AS920" s="1495" t="s">
        <v>5374</v>
      </c>
      <c r="AT920" s="1495" t="str">
        <f t="shared" si="29"/>
        <v>1706-Gralhas</v>
      </c>
      <c r="AU920" s="1495" t="str">
        <f t="shared" si="30"/>
        <v>170612</v>
      </c>
    </row>
    <row r="921" spans="1:47">
      <c r="A921" s="412"/>
      <c r="B921" s="1013" t="s">
        <v>3135</v>
      </c>
      <c r="C921" s="976" t="s">
        <v>3134</v>
      </c>
      <c r="D921" s="412"/>
      <c r="E921" s="977"/>
      <c r="K921" s="975"/>
      <c r="L921" s="982"/>
      <c r="M921" s="978"/>
      <c r="N921" s="978"/>
      <c r="O921" s="977"/>
      <c r="P921" s="412"/>
      <c r="Q921" s="412"/>
      <c r="R921" s="412"/>
      <c r="S921" s="412"/>
      <c r="T921" s="412"/>
      <c r="U921" s="412"/>
      <c r="V921" s="412"/>
      <c r="W921" s="412"/>
      <c r="X921" s="412"/>
      <c r="Y921" s="412"/>
      <c r="Z921" s="412"/>
      <c r="AA921" s="412"/>
      <c r="AQ921" s="1735" t="s">
        <v>7953</v>
      </c>
      <c r="AR921" s="1495" t="s">
        <v>7954</v>
      </c>
      <c r="AS921" s="1735" t="s">
        <v>4237</v>
      </c>
      <c r="AT921" s="1495" t="str">
        <f t="shared" si="29"/>
        <v>0708-Granja</v>
      </c>
      <c r="AU921" s="1495" t="str">
        <f t="shared" si="30"/>
        <v>070801</v>
      </c>
    </row>
    <row r="922" spans="1:47">
      <c r="A922" s="412"/>
      <c r="B922" s="1013" t="s">
        <v>3136</v>
      </c>
      <c r="C922" s="976" t="s">
        <v>3137</v>
      </c>
      <c r="D922" s="412"/>
      <c r="E922" s="977"/>
      <c r="K922" s="975"/>
      <c r="L922" s="982"/>
      <c r="M922" s="978"/>
      <c r="N922" s="978"/>
      <c r="O922" s="977"/>
      <c r="P922" s="412"/>
      <c r="Q922" s="412"/>
      <c r="R922" s="412"/>
      <c r="S922" s="412"/>
      <c r="T922" s="412"/>
      <c r="U922" s="412"/>
      <c r="V922" s="412"/>
      <c r="W922" s="412"/>
      <c r="X922" s="412"/>
      <c r="Y922" s="412"/>
      <c r="Z922" s="412"/>
      <c r="AA922" s="412"/>
      <c r="AQ922" s="1735" t="s">
        <v>7955</v>
      </c>
      <c r="AR922" s="1495" t="s">
        <v>7954</v>
      </c>
      <c r="AS922" s="1735" t="s">
        <v>1783</v>
      </c>
      <c r="AT922" s="1495" t="str">
        <f t="shared" si="29"/>
        <v>0913-Granja</v>
      </c>
      <c r="AU922" s="1495" t="str">
        <f t="shared" si="30"/>
        <v>091309</v>
      </c>
    </row>
    <row r="923" spans="1:47">
      <c r="A923" s="412"/>
      <c r="B923" s="1013" t="s">
        <v>3138</v>
      </c>
      <c r="C923" s="976" t="s">
        <v>3137</v>
      </c>
      <c r="D923" s="412"/>
      <c r="E923" s="977"/>
      <c r="K923" s="975"/>
      <c r="L923" s="982"/>
      <c r="M923" s="978"/>
      <c r="N923" s="978"/>
      <c r="O923" s="977"/>
      <c r="P923" s="412"/>
      <c r="Q923" s="412"/>
      <c r="R923" s="412"/>
      <c r="S923" s="412"/>
      <c r="T923" s="412"/>
      <c r="U923" s="412"/>
      <c r="V923" s="412"/>
      <c r="W923" s="412"/>
      <c r="X923" s="412"/>
      <c r="Y923" s="412"/>
      <c r="Z923" s="412"/>
      <c r="AA923" s="412"/>
      <c r="AQ923" s="1735" t="s">
        <v>7956</v>
      </c>
      <c r="AR923" s="1495" t="s">
        <v>7957</v>
      </c>
      <c r="AS923" s="1495" t="s">
        <v>1752</v>
      </c>
      <c r="AT923" s="1495" t="str">
        <f t="shared" si="29"/>
        <v>1819-Granja do Tedo</v>
      </c>
      <c r="AU923" s="1495" t="str">
        <f t="shared" si="30"/>
        <v>181906</v>
      </c>
    </row>
    <row r="924" spans="1:47">
      <c r="A924" s="412"/>
      <c r="B924" s="1013" t="s">
        <v>3139</v>
      </c>
      <c r="C924" s="976" t="s">
        <v>3140</v>
      </c>
      <c r="D924" s="412"/>
      <c r="E924" s="977"/>
      <c r="K924" s="975"/>
      <c r="L924" s="982"/>
      <c r="M924" s="978"/>
      <c r="N924" s="978"/>
      <c r="O924" s="977"/>
      <c r="P924" s="412"/>
      <c r="Q924" s="412"/>
      <c r="R924" s="412"/>
      <c r="S924" s="412"/>
      <c r="T924" s="412"/>
      <c r="U924" s="412"/>
      <c r="V924" s="412"/>
      <c r="W924" s="412"/>
      <c r="X924" s="412"/>
      <c r="Y924" s="412"/>
      <c r="Z924" s="412"/>
      <c r="AA924" s="412"/>
      <c r="AQ924" s="1735" t="s">
        <v>7958</v>
      </c>
      <c r="AR924" s="1495" t="s">
        <v>7959</v>
      </c>
      <c r="AS924" s="1735" t="s">
        <v>1741</v>
      </c>
      <c r="AT924" s="1495" t="str">
        <f t="shared" si="29"/>
        <v>0615-Granja do Ulmeiro</v>
      </c>
      <c r="AU924" s="1495" t="str">
        <f t="shared" si="30"/>
        <v>061506</v>
      </c>
    </row>
    <row r="925" spans="1:47">
      <c r="A925" s="412"/>
      <c r="B925" s="1013" t="s">
        <v>3141</v>
      </c>
      <c r="C925" s="976" t="s">
        <v>3140</v>
      </c>
      <c r="D925" s="412"/>
      <c r="E925" s="977"/>
      <c r="K925" s="975"/>
      <c r="L925" s="982"/>
      <c r="M925" s="978"/>
      <c r="N925" s="978"/>
      <c r="O925" s="977"/>
      <c r="P925" s="412"/>
      <c r="Q925" s="412"/>
      <c r="R925" s="412"/>
      <c r="S925" s="412"/>
      <c r="T925" s="412"/>
      <c r="U925" s="412"/>
      <c r="V925" s="412"/>
      <c r="W925" s="412"/>
      <c r="X925" s="412"/>
      <c r="Y925" s="412"/>
      <c r="Z925" s="412"/>
      <c r="AA925" s="412"/>
      <c r="AQ925" s="1735" t="s">
        <v>7960</v>
      </c>
      <c r="AR925" s="1495" t="s">
        <v>7961</v>
      </c>
      <c r="AS925" s="1495" t="s">
        <v>633</v>
      </c>
      <c r="AT925" s="1495" t="str">
        <f t="shared" si="29"/>
        <v>1818-Granjal</v>
      </c>
      <c r="AU925" s="1495" t="str">
        <f t="shared" si="30"/>
        <v>181810</v>
      </c>
    </row>
    <row r="926" spans="1:47">
      <c r="A926" s="412"/>
      <c r="B926" s="1013" t="s">
        <v>3142</v>
      </c>
      <c r="C926" s="976" t="s">
        <v>3140</v>
      </c>
      <c r="D926" s="412"/>
      <c r="E926" s="977"/>
      <c r="K926" s="975"/>
      <c r="L926" s="982"/>
      <c r="M926" s="978"/>
      <c r="N926" s="978"/>
      <c r="O926" s="977"/>
      <c r="P926" s="412"/>
      <c r="Q926" s="412"/>
      <c r="R926" s="412"/>
      <c r="S926" s="412"/>
      <c r="T926" s="412"/>
      <c r="U926" s="412"/>
      <c r="V926" s="412"/>
      <c r="W926" s="412"/>
      <c r="X926" s="412"/>
      <c r="Y926" s="412"/>
      <c r="Z926" s="412"/>
      <c r="AA926" s="412"/>
      <c r="AQ926" s="1735" t="s">
        <v>7962</v>
      </c>
      <c r="AR926" s="1495" t="s">
        <v>7963</v>
      </c>
      <c r="AS926" s="1735" t="s">
        <v>5293</v>
      </c>
      <c r="AT926" s="1495" t="str">
        <f t="shared" si="29"/>
        <v>0405-Grijó</v>
      </c>
      <c r="AU926" s="1495" t="str">
        <f t="shared" si="30"/>
        <v>040515</v>
      </c>
    </row>
    <row r="927" spans="1:47">
      <c r="A927" s="412"/>
      <c r="B927" s="1013" t="s">
        <v>3143</v>
      </c>
      <c r="C927" s="976" t="s">
        <v>3144</v>
      </c>
      <c r="D927" s="412"/>
      <c r="E927" s="977"/>
      <c r="K927" s="975"/>
      <c r="L927" s="982"/>
      <c r="M927" s="978"/>
      <c r="N927" s="978"/>
      <c r="O927" s="977"/>
      <c r="P927" s="412"/>
      <c r="Q927" s="412"/>
      <c r="R927" s="412"/>
      <c r="S927" s="412"/>
      <c r="T927" s="412"/>
      <c r="U927" s="412"/>
      <c r="V927" s="412"/>
      <c r="W927" s="412"/>
      <c r="X927" s="412"/>
      <c r="Y927" s="412"/>
      <c r="Z927" s="412"/>
      <c r="AA927" s="412"/>
      <c r="AQ927" s="1735" t="s">
        <v>7964</v>
      </c>
      <c r="AR927" s="1495" t="s">
        <v>7965</v>
      </c>
      <c r="AS927" s="1735" t="s">
        <v>2633</v>
      </c>
      <c r="AT927" s="1495" t="str">
        <f t="shared" si="29"/>
        <v>0402-Grijó de Parada</v>
      </c>
      <c r="AU927" s="1495" t="str">
        <f t="shared" si="30"/>
        <v>040219</v>
      </c>
    </row>
    <row r="928" spans="1:47">
      <c r="A928" s="412"/>
      <c r="B928" s="1013" t="s">
        <v>3145</v>
      </c>
      <c r="C928" s="976" t="s">
        <v>3146</v>
      </c>
      <c r="D928" s="412"/>
      <c r="E928" s="977"/>
      <c r="K928" s="975"/>
      <c r="L928" s="982"/>
      <c r="M928" s="978"/>
      <c r="N928" s="978"/>
      <c r="O928" s="977"/>
      <c r="P928" s="412"/>
      <c r="Q928" s="412"/>
      <c r="R928" s="412"/>
      <c r="S928" s="412"/>
      <c r="T928" s="412"/>
      <c r="U928" s="412"/>
      <c r="V928" s="412"/>
      <c r="W928" s="412"/>
      <c r="X928" s="412"/>
      <c r="Y928" s="412"/>
      <c r="Z928" s="412"/>
      <c r="AA928" s="412"/>
      <c r="AQ928" s="1735" t="s">
        <v>7966</v>
      </c>
      <c r="AR928" s="1495" t="s">
        <v>7967</v>
      </c>
      <c r="AS928" s="1495" t="s">
        <v>277</v>
      </c>
      <c r="AT928" s="1495" t="str">
        <f t="shared" si="29"/>
        <v>1302-Grilo</v>
      </c>
      <c r="AU928" s="1495" t="str">
        <f t="shared" si="30"/>
        <v>130207</v>
      </c>
    </row>
    <row r="929" spans="1:47">
      <c r="A929" s="412"/>
      <c r="B929" s="1013" t="s">
        <v>3147</v>
      </c>
      <c r="C929" s="976" t="s">
        <v>3146</v>
      </c>
      <c r="D929" s="412"/>
      <c r="E929" s="977"/>
      <c r="K929" s="975"/>
      <c r="L929" s="982"/>
      <c r="M929" s="978"/>
      <c r="N929" s="978"/>
      <c r="O929" s="977"/>
      <c r="P929" s="412"/>
      <c r="Q929" s="412"/>
      <c r="R929" s="412"/>
      <c r="S929" s="412"/>
      <c r="T929" s="412"/>
      <c r="U929" s="412"/>
      <c r="V929" s="412"/>
      <c r="W929" s="412"/>
      <c r="X929" s="412"/>
      <c r="Y929" s="412"/>
      <c r="Z929" s="412"/>
      <c r="AA929" s="412"/>
      <c r="AQ929" s="1735" t="s">
        <v>7968</v>
      </c>
      <c r="AR929" s="1495" t="s">
        <v>5914</v>
      </c>
      <c r="AS929" s="1495" t="s">
        <v>3034</v>
      </c>
      <c r="AT929" s="1495" t="str">
        <f t="shared" si="29"/>
        <v>4401-Guadalupe</v>
      </c>
      <c r="AU929" s="1495" t="str">
        <f t="shared" si="30"/>
        <v>440101</v>
      </c>
    </row>
    <row r="930" spans="1:47">
      <c r="A930" s="412"/>
      <c r="B930" s="1013" t="s">
        <v>3148</v>
      </c>
      <c r="C930" s="976" t="s">
        <v>3146</v>
      </c>
      <c r="D930" s="412"/>
      <c r="E930" s="977"/>
      <c r="K930" s="975"/>
      <c r="L930" s="982"/>
      <c r="M930" s="978"/>
      <c r="N930" s="978"/>
      <c r="O930" s="977"/>
      <c r="P930" s="412"/>
      <c r="Q930" s="412"/>
      <c r="R930" s="412"/>
      <c r="S930" s="412"/>
      <c r="T930" s="412"/>
      <c r="U930" s="412"/>
      <c r="V930" s="412"/>
      <c r="W930" s="412"/>
      <c r="X930" s="412"/>
      <c r="Y930" s="412"/>
      <c r="Z930" s="412"/>
      <c r="AA930" s="412"/>
      <c r="AQ930" s="1735" t="s">
        <v>7969</v>
      </c>
      <c r="AR930" s="1495" t="s">
        <v>7970</v>
      </c>
      <c r="AS930" s="1735" t="s">
        <v>2630</v>
      </c>
      <c r="AT930" s="1495" t="str">
        <f t="shared" si="29"/>
        <v>0303-Gualtar</v>
      </c>
      <c r="AU930" s="1495" t="str">
        <f t="shared" si="30"/>
        <v>030319</v>
      </c>
    </row>
    <row r="931" spans="1:47">
      <c r="A931" s="412"/>
      <c r="B931" s="1013" t="s">
        <v>3149</v>
      </c>
      <c r="C931" s="976" t="s">
        <v>3150</v>
      </c>
      <c r="D931" s="412"/>
      <c r="E931" s="977"/>
      <c r="K931" s="975"/>
      <c r="L931" s="982"/>
      <c r="M931" s="978"/>
      <c r="N931" s="978"/>
      <c r="O931" s="977"/>
      <c r="P931" s="412"/>
      <c r="Q931" s="412"/>
      <c r="R931" s="412"/>
      <c r="S931" s="412"/>
      <c r="T931" s="412"/>
      <c r="U931" s="412"/>
      <c r="V931" s="412"/>
      <c r="W931" s="412"/>
      <c r="X931" s="412"/>
      <c r="Y931" s="412"/>
      <c r="Z931" s="412"/>
      <c r="AA931" s="412"/>
      <c r="AQ931" s="1735" t="s">
        <v>7971</v>
      </c>
      <c r="AR931" s="1495" t="s">
        <v>3869</v>
      </c>
      <c r="AS931" s="1735" t="s">
        <v>1047</v>
      </c>
      <c r="AT931" s="1495" t="str">
        <f t="shared" si="29"/>
        <v>0907-Guarda</v>
      </c>
      <c r="AU931" s="1495" t="str">
        <f t="shared" si="30"/>
        <v>090758</v>
      </c>
    </row>
    <row r="932" spans="1:47">
      <c r="A932" s="412"/>
      <c r="B932" s="1013" t="s">
        <v>3151</v>
      </c>
      <c r="C932" s="976" t="s">
        <v>3150</v>
      </c>
      <c r="D932" s="412"/>
      <c r="E932" s="977"/>
      <c r="K932" s="975"/>
      <c r="L932" s="982"/>
      <c r="M932" s="978"/>
      <c r="N932" s="978"/>
      <c r="O932" s="977"/>
      <c r="P932" s="412"/>
      <c r="Q932" s="412"/>
      <c r="R932" s="412"/>
      <c r="S932" s="412"/>
      <c r="T932" s="412"/>
      <c r="U932" s="412"/>
      <c r="V932" s="412"/>
      <c r="W932" s="412"/>
      <c r="X932" s="412"/>
      <c r="Y932" s="412"/>
      <c r="Z932" s="412"/>
      <c r="AA932" s="412"/>
      <c r="AQ932" s="1735" t="s">
        <v>7972</v>
      </c>
      <c r="AR932" s="1495" t="s">
        <v>7973</v>
      </c>
      <c r="AS932" s="1495" t="s">
        <v>1769</v>
      </c>
      <c r="AT932" s="1495" t="str">
        <f t="shared" si="29"/>
        <v>1821-Guardão</v>
      </c>
      <c r="AU932" s="1495" t="str">
        <f t="shared" si="30"/>
        <v>182108</v>
      </c>
    </row>
    <row r="933" spans="1:47">
      <c r="A933" s="412"/>
      <c r="B933" s="1013" t="s">
        <v>3152</v>
      </c>
      <c r="C933" s="976" t="s">
        <v>3150</v>
      </c>
      <c r="D933" s="412"/>
      <c r="E933" s="977"/>
      <c r="K933" s="975"/>
      <c r="L933" s="982"/>
      <c r="M933" s="978"/>
      <c r="N933" s="978"/>
      <c r="O933" s="977"/>
      <c r="P933" s="412"/>
      <c r="Q933" s="412"/>
      <c r="R933" s="412"/>
      <c r="S933" s="412"/>
      <c r="T933" s="412"/>
      <c r="U933" s="412"/>
      <c r="V933" s="412"/>
      <c r="W933" s="412"/>
      <c r="X933" s="412"/>
      <c r="Y933" s="412"/>
      <c r="Z933" s="412"/>
      <c r="AA933" s="412"/>
      <c r="AQ933" s="1735" t="s">
        <v>7974</v>
      </c>
      <c r="AR933" s="1495" t="s">
        <v>7975</v>
      </c>
      <c r="AS933" s="1735" t="s">
        <v>1051</v>
      </c>
      <c r="AT933" s="1495" t="str">
        <f t="shared" si="29"/>
        <v>0308-Guardizela</v>
      </c>
      <c r="AU933" s="1495" t="str">
        <f t="shared" si="30"/>
        <v>030823</v>
      </c>
    </row>
    <row r="934" spans="1:47">
      <c r="A934" s="412"/>
      <c r="B934" s="1013" t="s">
        <v>3153</v>
      </c>
      <c r="C934" s="976" t="s">
        <v>3154</v>
      </c>
      <c r="D934" s="412"/>
      <c r="E934" s="977"/>
      <c r="K934" s="975"/>
      <c r="L934" s="982"/>
      <c r="M934" s="978"/>
      <c r="N934" s="978"/>
      <c r="O934" s="977"/>
      <c r="P934" s="412"/>
      <c r="Q934" s="412"/>
      <c r="R934" s="412"/>
      <c r="S934" s="412"/>
      <c r="T934" s="412"/>
      <c r="U934" s="412"/>
      <c r="V934" s="412"/>
      <c r="W934" s="412"/>
      <c r="X934" s="412"/>
      <c r="Y934" s="412"/>
      <c r="Z934" s="412"/>
      <c r="AA934" s="412"/>
      <c r="AQ934" s="1735" t="s">
        <v>7976</v>
      </c>
      <c r="AR934" s="1495" t="s">
        <v>7977</v>
      </c>
      <c r="AS934" s="1735" t="s">
        <v>1948</v>
      </c>
      <c r="AT934" s="1495" t="str">
        <f t="shared" si="29"/>
        <v>0801-Guia</v>
      </c>
      <c r="AU934" s="1495" t="str">
        <f t="shared" si="30"/>
        <v>080102</v>
      </c>
    </row>
    <row r="935" spans="1:47">
      <c r="A935" s="412"/>
      <c r="B935" s="1013" t="s">
        <v>3155</v>
      </c>
      <c r="C935" s="976" t="s">
        <v>3154</v>
      </c>
      <c r="D935" s="412"/>
      <c r="E935" s="977"/>
      <c r="K935" s="975"/>
      <c r="L935" s="982"/>
      <c r="M935" s="978"/>
      <c r="N935" s="978"/>
      <c r="O935" s="977"/>
      <c r="P935" s="412"/>
      <c r="Q935" s="412"/>
      <c r="R935" s="412"/>
      <c r="S935" s="412"/>
      <c r="T935" s="412"/>
      <c r="U935" s="412"/>
      <c r="V935" s="412"/>
      <c r="W935" s="412"/>
      <c r="X935" s="412"/>
      <c r="Y935" s="412"/>
      <c r="Z935" s="412"/>
      <c r="AA935" s="412"/>
      <c r="AQ935" s="1735" t="s">
        <v>7978</v>
      </c>
      <c r="AR935" s="1495" t="s">
        <v>7979</v>
      </c>
      <c r="AS935" s="1495" t="s">
        <v>1770</v>
      </c>
      <c r="AT935" s="1495" t="str">
        <f t="shared" si="29"/>
        <v>1714-Guiães</v>
      </c>
      <c r="AU935" s="1495" t="str">
        <f t="shared" si="30"/>
        <v>171410</v>
      </c>
    </row>
    <row r="936" spans="1:47">
      <c r="A936" s="412"/>
      <c r="B936" s="1013" t="s">
        <v>3156</v>
      </c>
      <c r="C936" s="976" t="s">
        <v>3154</v>
      </c>
      <c r="D936" s="412"/>
      <c r="E936" s="977"/>
      <c r="K936" s="975"/>
      <c r="L936" s="982"/>
      <c r="M936" s="978"/>
      <c r="N936" s="978"/>
      <c r="O936" s="977"/>
      <c r="P936" s="412"/>
      <c r="Q936" s="412"/>
      <c r="R936" s="412"/>
      <c r="S936" s="412"/>
      <c r="T936" s="412"/>
      <c r="U936" s="412"/>
      <c r="V936" s="412"/>
      <c r="W936" s="412"/>
      <c r="X936" s="412"/>
      <c r="Y936" s="412"/>
      <c r="Z936" s="412"/>
      <c r="AA936" s="412"/>
      <c r="AQ936" s="1735" t="s">
        <v>7980</v>
      </c>
      <c r="AR936" s="1495" t="s">
        <v>7981</v>
      </c>
      <c r="AS936" s="1495" t="s">
        <v>2217</v>
      </c>
      <c r="AT936" s="1495" t="str">
        <f t="shared" si="29"/>
        <v>1316-Guilhabreu</v>
      </c>
      <c r="AU936" s="1495" t="str">
        <f t="shared" si="30"/>
        <v>131611</v>
      </c>
    </row>
    <row r="937" spans="1:47">
      <c r="A937" s="412"/>
      <c r="B937" s="1013" t="s">
        <v>3157</v>
      </c>
      <c r="C937" s="976" t="s">
        <v>3158</v>
      </c>
      <c r="D937" s="412"/>
      <c r="E937" s="977"/>
      <c r="K937" s="975"/>
      <c r="L937" s="982"/>
      <c r="M937" s="978"/>
      <c r="N937" s="978"/>
      <c r="O937" s="977"/>
      <c r="P937" s="412"/>
      <c r="Q937" s="412"/>
      <c r="R937" s="412"/>
      <c r="S937" s="412"/>
      <c r="T937" s="412"/>
      <c r="U937" s="412"/>
      <c r="V937" s="412"/>
      <c r="W937" s="412"/>
      <c r="X937" s="412"/>
      <c r="Y937" s="412"/>
      <c r="Z937" s="412"/>
      <c r="AA937" s="412"/>
      <c r="AQ937" s="1735" t="s">
        <v>7982</v>
      </c>
      <c r="AR937" s="1495" t="s">
        <v>7983</v>
      </c>
      <c r="AS937" s="1735" t="s">
        <v>1783</v>
      </c>
      <c r="AT937" s="1495" t="str">
        <f t="shared" si="29"/>
        <v>0913-Guilheiro</v>
      </c>
      <c r="AU937" s="1495" t="str">
        <f t="shared" si="30"/>
        <v>091310</v>
      </c>
    </row>
    <row r="938" spans="1:47">
      <c r="A938" s="412"/>
      <c r="B938" s="1013" t="s">
        <v>3159</v>
      </c>
      <c r="C938" s="976" t="s">
        <v>3158</v>
      </c>
      <c r="D938" s="412"/>
      <c r="E938" s="977"/>
      <c r="K938" s="975"/>
      <c r="L938" s="982"/>
      <c r="M938" s="978"/>
      <c r="N938" s="978"/>
      <c r="O938" s="977"/>
      <c r="P938" s="412"/>
      <c r="Q938" s="412"/>
      <c r="R938" s="412"/>
      <c r="S938" s="412"/>
      <c r="T938" s="412"/>
      <c r="U938" s="412"/>
      <c r="V938" s="412"/>
      <c r="W938" s="412"/>
      <c r="X938" s="412"/>
      <c r="Y938" s="412"/>
      <c r="Z938" s="412"/>
      <c r="AA938" s="412"/>
      <c r="AQ938" s="1735" t="s">
        <v>7984</v>
      </c>
      <c r="AR938" s="1495" t="s">
        <v>7985</v>
      </c>
      <c r="AS938" s="1735" t="s">
        <v>2203</v>
      </c>
      <c r="AT938" s="1495" t="str">
        <f t="shared" si="29"/>
        <v>0311-Guilhofrei</v>
      </c>
      <c r="AU938" s="1495" t="str">
        <f t="shared" si="30"/>
        <v>031108</v>
      </c>
    </row>
    <row r="939" spans="1:47">
      <c r="A939" s="412"/>
      <c r="B939" s="1013" t="s">
        <v>3160</v>
      </c>
      <c r="C939" s="976" t="s">
        <v>3161</v>
      </c>
      <c r="D939" s="412"/>
      <c r="E939" s="977"/>
      <c r="K939" s="975"/>
      <c r="L939" s="982"/>
      <c r="M939" s="978"/>
      <c r="N939" s="978"/>
      <c r="O939" s="977"/>
      <c r="P939" s="412"/>
      <c r="Q939" s="412"/>
      <c r="R939" s="412"/>
      <c r="S939" s="412"/>
      <c r="T939" s="412"/>
      <c r="U939" s="412"/>
      <c r="V939" s="412"/>
      <c r="W939" s="412"/>
      <c r="X939" s="412"/>
      <c r="Y939" s="412"/>
      <c r="Z939" s="412"/>
      <c r="AA939" s="412"/>
      <c r="AQ939" s="1735" t="s">
        <v>7986</v>
      </c>
      <c r="AR939" s="1495" t="s">
        <v>7987</v>
      </c>
      <c r="AS939" s="1495" t="s">
        <v>1414</v>
      </c>
      <c r="AT939" s="1495" t="str">
        <f t="shared" si="29"/>
        <v>1311-Guilhufe e Urrô</v>
      </c>
      <c r="AU939" s="1495" t="str">
        <f t="shared" si="30"/>
        <v>131141</v>
      </c>
    </row>
    <row r="940" spans="1:47">
      <c r="A940" s="412"/>
      <c r="B940" s="1013" t="s">
        <v>3162</v>
      </c>
      <c r="C940" s="976" t="s">
        <v>3163</v>
      </c>
      <c r="D940" s="412"/>
      <c r="E940" s="977"/>
      <c r="K940" s="975"/>
      <c r="L940" s="982"/>
      <c r="M940" s="978"/>
      <c r="N940" s="978"/>
      <c r="O940" s="977"/>
      <c r="P940" s="412"/>
      <c r="Q940" s="412"/>
      <c r="R940" s="412"/>
      <c r="S940" s="412"/>
      <c r="T940" s="412"/>
      <c r="U940" s="412"/>
      <c r="V940" s="412"/>
      <c r="W940" s="412"/>
      <c r="X940" s="412"/>
      <c r="Y940" s="412"/>
      <c r="Z940" s="412"/>
      <c r="AA940" s="412"/>
      <c r="AQ940" s="1735" t="s">
        <v>7988</v>
      </c>
      <c r="AR940" s="1495" t="s">
        <v>1053</v>
      </c>
      <c r="AS940" s="1735" t="s">
        <v>34</v>
      </c>
      <c r="AT940" s="1495" t="str">
        <f t="shared" si="29"/>
        <v>0914-Horta</v>
      </c>
      <c r="AU940" s="1495" t="str">
        <f t="shared" si="30"/>
        <v>091407</v>
      </c>
    </row>
    <row r="941" spans="1:47">
      <c r="A941" s="412"/>
      <c r="B941" s="1013" t="s">
        <v>3315</v>
      </c>
      <c r="C941" s="976" t="s">
        <v>3316</v>
      </c>
      <c r="D941" s="412"/>
      <c r="E941" s="977"/>
      <c r="K941" s="975"/>
      <c r="L941" s="982"/>
      <c r="M941" s="978"/>
      <c r="N941" s="978"/>
      <c r="O941" s="977"/>
      <c r="P941" s="412"/>
      <c r="Q941" s="412"/>
      <c r="R941" s="412"/>
      <c r="S941" s="412"/>
      <c r="T941" s="412"/>
      <c r="U941" s="412"/>
      <c r="V941" s="412"/>
      <c r="W941" s="412"/>
      <c r="X941" s="412"/>
      <c r="Y941" s="412"/>
      <c r="Z941" s="412"/>
      <c r="AA941" s="412"/>
      <c r="AQ941" s="1735" t="s">
        <v>7989</v>
      </c>
      <c r="AR941" s="1495" t="s">
        <v>7990</v>
      </c>
      <c r="AS941" s="1495" t="s">
        <v>1055</v>
      </c>
      <c r="AT941" s="1495" t="str">
        <f t="shared" si="29"/>
        <v>4701-Horta (Angústias)</v>
      </c>
      <c r="AU941" s="1495" t="str">
        <f t="shared" si="30"/>
        <v>470106</v>
      </c>
    </row>
    <row r="942" spans="1:47">
      <c r="A942" s="412"/>
      <c r="B942" s="1013" t="s">
        <v>3317</v>
      </c>
      <c r="C942" s="976" t="s">
        <v>3316</v>
      </c>
      <c r="D942" s="412"/>
      <c r="E942" s="977"/>
      <c r="K942" s="975"/>
      <c r="L942" s="982"/>
      <c r="M942" s="978"/>
      <c r="N942" s="978"/>
      <c r="O942" s="977"/>
      <c r="P942" s="412"/>
      <c r="Q942" s="412"/>
      <c r="R942" s="412"/>
      <c r="S942" s="412"/>
      <c r="T942" s="412"/>
      <c r="U942" s="412"/>
      <c r="V942" s="412"/>
      <c r="W942" s="412"/>
      <c r="X942" s="412"/>
      <c r="Y942" s="412"/>
      <c r="Z942" s="412"/>
      <c r="AA942" s="412"/>
      <c r="AQ942" s="1735" t="s">
        <v>7991</v>
      </c>
      <c r="AR942" s="1495" t="s">
        <v>7992</v>
      </c>
      <c r="AS942" s="1495" t="s">
        <v>1055</v>
      </c>
      <c r="AT942" s="1495" t="str">
        <f t="shared" si="29"/>
        <v>4701-Horta (Conceição)</v>
      </c>
      <c r="AU942" s="1495" t="str">
        <f t="shared" si="30"/>
        <v>470107</v>
      </c>
    </row>
    <row r="943" spans="1:47">
      <c r="A943" s="412"/>
      <c r="B943" s="1013" t="s">
        <v>5944</v>
      </c>
      <c r="C943" s="976" t="s">
        <v>3316</v>
      </c>
      <c r="D943" s="412"/>
      <c r="E943" s="977"/>
      <c r="K943" s="975"/>
      <c r="L943" s="982"/>
      <c r="M943" s="978"/>
      <c r="N943" s="978"/>
      <c r="O943" s="977"/>
      <c r="P943" s="412"/>
      <c r="Q943" s="412"/>
      <c r="R943" s="412"/>
      <c r="S943" s="412"/>
      <c r="T943" s="412"/>
      <c r="U943" s="412"/>
      <c r="V943" s="412"/>
      <c r="W943" s="412"/>
      <c r="X943" s="412"/>
      <c r="Y943" s="412"/>
      <c r="Z943" s="412"/>
      <c r="AA943" s="412"/>
      <c r="AQ943" s="1735" t="s">
        <v>7993</v>
      </c>
      <c r="AR943" s="1495" t="s">
        <v>7994</v>
      </c>
      <c r="AS943" s="1495" t="s">
        <v>1055</v>
      </c>
      <c r="AT943" s="1495" t="str">
        <f t="shared" si="29"/>
        <v>4701-Horta (Matriz)</v>
      </c>
      <c r="AU943" s="1495" t="str">
        <f t="shared" si="30"/>
        <v>470108</v>
      </c>
    </row>
    <row r="944" spans="1:47">
      <c r="A944" s="412"/>
      <c r="B944" s="1013" t="s">
        <v>5945</v>
      </c>
      <c r="C944" s="976" t="s">
        <v>5946</v>
      </c>
      <c r="D944" s="412"/>
      <c r="E944" s="977"/>
      <c r="K944" s="975"/>
      <c r="L944" s="982"/>
      <c r="M944" s="978"/>
      <c r="N944" s="978"/>
      <c r="O944" s="977"/>
      <c r="P944" s="412"/>
      <c r="Q944" s="412"/>
      <c r="R944" s="412"/>
      <c r="S944" s="412"/>
      <c r="T944" s="412"/>
      <c r="U944" s="412"/>
      <c r="V944" s="412"/>
      <c r="W944" s="412"/>
      <c r="X944" s="412"/>
      <c r="Y944" s="412"/>
      <c r="Z944" s="412"/>
      <c r="AA944" s="412"/>
      <c r="AQ944" s="1735" t="s">
        <v>7995</v>
      </c>
      <c r="AR944" s="1495" t="s">
        <v>7996</v>
      </c>
      <c r="AS944" s="1735" t="s">
        <v>1773</v>
      </c>
      <c r="AT944" s="1495" t="str">
        <f t="shared" si="29"/>
        <v>0409-Horta da Vilariça</v>
      </c>
      <c r="AU944" s="1495" t="str">
        <f t="shared" si="30"/>
        <v>040909</v>
      </c>
    </row>
    <row r="945" spans="1:47">
      <c r="A945" s="412"/>
      <c r="B945" s="1013" t="s">
        <v>5947</v>
      </c>
      <c r="C945" s="976" t="s">
        <v>5948</v>
      </c>
      <c r="D945" s="412"/>
      <c r="E945" s="977"/>
      <c r="K945" s="975"/>
      <c r="L945" s="982"/>
      <c r="M945" s="978"/>
      <c r="N945" s="978"/>
      <c r="O945" s="977"/>
      <c r="P945" s="412"/>
      <c r="Q945" s="412"/>
      <c r="R945" s="412"/>
      <c r="S945" s="412"/>
      <c r="T945" s="412"/>
      <c r="U945" s="412"/>
      <c r="V945" s="412"/>
      <c r="W945" s="412"/>
      <c r="X945" s="412"/>
      <c r="Y945" s="412"/>
      <c r="Z945" s="412"/>
      <c r="AA945" s="412"/>
      <c r="AQ945" s="1735" t="s">
        <v>7997</v>
      </c>
      <c r="AR945" s="1495" t="s">
        <v>7998</v>
      </c>
      <c r="AS945" s="1495" t="s">
        <v>520</v>
      </c>
      <c r="AT945" s="1495" t="str">
        <f t="shared" si="29"/>
        <v>1303-Idães</v>
      </c>
      <c r="AU945" s="1495" t="str">
        <f t="shared" si="30"/>
        <v>130306</v>
      </c>
    </row>
    <row r="946" spans="1:47">
      <c r="A946" s="412"/>
      <c r="B946" s="1013" t="s">
        <v>5949</v>
      </c>
      <c r="C946" s="976" t="s">
        <v>5948</v>
      </c>
      <c r="D946" s="412"/>
      <c r="E946" s="977"/>
      <c r="K946" s="975"/>
      <c r="L946" s="982"/>
      <c r="M946" s="978"/>
      <c r="N946" s="978"/>
      <c r="O946" s="977"/>
      <c r="P946" s="412"/>
      <c r="Q946" s="412"/>
      <c r="R946" s="412"/>
      <c r="S946" s="412"/>
      <c r="T946" s="412"/>
      <c r="U946" s="412"/>
      <c r="V946" s="412"/>
      <c r="W946" s="412"/>
      <c r="X946" s="412"/>
      <c r="Y946" s="412"/>
      <c r="Z946" s="412"/>
      <c r="AA946" s="412"/>
      <c r="AQ946" s="1735" t="s">
        <v>7999</v>
      </c>
      <c r="AR946" s="1495" t="s">
        <v>8000</v>
      </c>
      <c r="AS946" s="1495" t="s">
        <v>527</v>
      </c>
      <c r="AT946" s="1495" t="str">
        <f t="shared" si="29"/>
        <v>1411-Igreja Nova do Sobral</v>
      </c>
      <c r="AU946" s="1495" t="str">
        <f t="shared" si="30"/>
        <v>141107</v>
      </c>
    </row>
    <row r="947" spans="1:47">
      <c r="A947" s="412"/>
      <c r="B947" s="1013" t="s">
        <v>5950</v>
      </c>
      <c r="C947" s="976" t="s">
        <v>5951</v>
      </c>
      <c r="D947" s="412"/>
      <c r="E947" s="977"/>
      <c r="K947" s="975"/>
      <c r="L947" s="982"/>
      <c r="M947" s="978"/>
      <c r="N947" s="978"/>
      <c r="O947" s="977"/>
      <c r="P947" s="412"/>
      <c r="Q947" s="412"/>
      <c r="R947" s="412"/>
      <c r="S947" s="412"/>
      <c r="T947" s="412"/>
      <c r="U947" s="412"/>
      <c r="V947" s="412"/>
      <c r="W947" s="412"/>
      <c r="X947" s="412"/>
      <c r="Y947" s="412"/>
      <c r="Z947" s="412"/>
      <c r="AA947" s="412"/>
      <c r="AQ947" s="1735" t="s">
        <v>8001</v>
      </c>
      <c r="AR947" s="1495" t="s">
        <v>8002</v>
      </c>
      <c r="AS947" s="1735" t="s">
        <v>2548</v>
      </c>
      <c r="AT947" s="1495" t="str">
        <f t="shared" si="29"/>
        <v>0702-Igrejinha</v>
      </c>
      <c r="AU947" s="1495" t="str">
        <f t="shared" si="30"/>
        <v>070202</v>
      </c>
    </row>
    <row r="948" spans="1:47">
      <c r="A948" s="412"/>
      <c r="B948" s="1013" t="s">
        <v>5952</v>
      </c>
      <c r="C948" s="976" t="s">
        <v>5951</v>
      </c>
      <c r="D948" s="412"/>
      <c r="E948" s="977"/>
      <c r="K948" s="975"/>
      <c r="L948" s="982"/>
      <c r="M948" s="978"/>
      <c r="N948" s="978"/>
      <c r="O948" s="977"/>
      <c r="P948" s="412"/>
      <c r="Q948" s="412"/>
      <c r="R948" s="412"/>
      <c r="S948" s="412"/>
      <c r="T948" s="412"/>
      <c r="U948" s="412"/>
      <c r="V948" s="412"/>
      <c r="W948" s="412"/>
      <c r="X948" s="412"/>
      <c r="Y948" s="412"/>
      <c r="Z948" s="412"/>
      <c r="AA948" s="412"/>
      <c r="AQ948" s="1735" t="s">
        <v>8003</v>
      </c>
      <c r="AR948" s="1495" t="s">
        <v>8004</v>
      </c>
      <c r="AS948" s="1495" t="s">
        <v>3050</v>
      </c>
      <c r="AT948" s="1495" t="str">
        <f t="shared" si="29"/>
        <v>3109-Ilha</v>
      </c>
      <c r="AU948" s="1495" t="str">
        <f t="shared" si="30"/>
        <v>310906</v>
      </c>
    </row>
    <row r="949" spans="1:47">
      <c r="A949" s="412"/>
      <c r="B949" s="1013" t="s">
        <v>5953</v>
      </c>
      <c r="C949" s="976" t="s">
        <v>5954</v>
      </c>
      <c r="D949" s="412"/>
      <c r="E949" s="977"/>
      <c r="K949" s="975"/>
      <c r="L949" s="982"/>
      <c r="M949" s="978"/>
      <c r="N949" s="978"/>
      <c r="O949" s="977"/>
      <c r="P949" s="412"/>
      <c r="Q949" s="412"/>
      <c r="R949" s="412"/>
      <c r="S949" s="412"/>
      <c r="T949" s="412"/>
      <c r="U949" s="412"/>
      <c r="V949" s="412"/>
      <c r="W949" s="412"/>
      <c r="X949" s="412"/>
      <c r="Y949" s="412"/>
      <c r="Z949" s="412"/>
      <c r="AA949" s="412"/>
      <c r="AQ949" s="1735" t="s">
        <v>8005</v>
      </c>
      <c r="AR949" s="1735" t="s">
        <v>8006</v>
      </c>
      <c r="AS949" s="1735" t="s">
        <v>1061</v>
      </c>
      <c r="AT949" s="1495" t="str">
        <f t="shared" si="29"/>
        <v>0110-Ílhavo (São Salvador)</v>
      </c>
      <c r="AU949" s="1495" t="str">
        <f t="shared" si="30"/>
        <v>011008</v>
      </c>
    </row>
    <row r="950" spans="1:47">
      <c r="A950" s="412"/>
      <c r="B950" s="1013" t="s">
        <v>5955</v>
      </c>
      <c r="C950" s="976" t="s">
        <v>5954</v>
      </c>
      <c r="D950" s="412"/>
      <c r="E950" s="977"/>
      <c r="K950" s="975"/>
      <c r="L950" s="982"/>
      <c r="M950" s="978"/>
      <c r="N950" s="978"/>
      <c r="O950" s="977"/>
      <c r="P950" s="412"/>
      <c r="Q950" s="412"/>
      <c r="R950" s="412"/>
      <c r="S950" s="412"/>
      <c r="T950" s="412"/>
      <c r="U950" s="412"/>
      <c r="V950" s="412"/>
      <c r="W950" s="412"/>
      <c r="X950" s="412"/>
      <c r="Y950" s="412"/>
      <c r="Z950" s="412"/>
      <c r="AA950" s="412"/>
      <c r="AQ950" s="1735" t="s">
        <v>8007</v>
      </c>
      <c r="AR950" s="1495" t="s">
        <v>8008</v>
      </c>
      <c r="AS950" s="1495" t="s">
        <v>1021</v>
      </c>
      <c r="AT950" s="1495" t="str">
        <f t="shared" si="29"/>
        <v>3103-Imaculado Coração de Maria</v>
      </c>
      <c r="AU950" s="1495" t="str">
        <f t="shared" si="30"/>
        <v>310301</v>
      </c>
    </row>
    <row r="951" spans="1:47">
      <c r="A951" s="412"/>
      <c r="B951" s="1013" t="s">
        <v>5956</v>
      </c>
      <c r="C951" s="976" t="s">
        <v>5957</v>
      </c>
      <c r="D951" s="412"/>
      <c r="E951" s="977"/>
      <c r="K951" s="975"/>
      <c r="L951" s="982"/>
      <c r="M951" s="978"/>
      <c r="N951" s="978"/>
      <c r="O951" s="977"/>
      <c r="P951" s="412"/>
      <c r="Q951" s="412"/>
      <c r="R951" s="412"/>
      <c r="S951" s="412"/>
      <c r="T951" s="412"/>
      <c r="U951" s="412"/>
      <c r="V951" s="412"/>
      <c r="W951" s="412"/>
      <c r="X951" s="412"/>
      <c r="Y951" s="412"/>
      <c r="Z951" s="412"/>
      <c r="AA951" s="412"/>
      <c r="AQ951" s="1735" t="s">
        <v>8009</v>
      </c>
      <c r="AR951" s="1495" t="s">
        <v>8010</v>
      </c>
      <c r="AS951" s="1735" t="s">
        <v>1051</v>
      </c>
      <c r="AT951" s="1495" t="str">
        <f t="shared" si="29"/>
        <v>0308-Infantas</v>
      </c>
      <c r="AU951" s="1495" t="str">
        <f t="shared" si="30"/>
        <v>030824</v>
      </c>
    </row>
    <row r="952" spans="1:47">
      <c r="A952" s="412"/>
      <c r="B952" s="1013" t="s">
        <v>5958</v>
      </c>
      <c r="C952" s="976" t="s">
        <v>5957</v>
      </c>
      <c r="D952" s="412"/>
      <c r="E952" s="977"/>
      <c r="K952" s="975"/>
      <c r="L952" s="982"/>
      <c r="M952" s="978"/>
      <c r="N952" s="978"/>
      <c r="O952" s="977"/>
      <c r="P952" s="412"/>
      <c r="Q952" s="412"/>
      <c r="R952" s="412"/>
      <c r="S952" s="412"/>
      <c r="T952" s="412"/>
      <c r="U952" s="412"/>
      <c r="V952" s="412"/>
      <c r="W952" s="412"/>
      <c r="X952" s="412"/>
      <c r="Y952" s="412"/>
      <c r="Z952" s="412"/>
      <c r="AA952" s="412"/>
      <c r="AQ952" s="1735" t="s">
        <v>8011</v>
      </c>
      <c r="AR952" s="1495" t="s">
        <v>8012</v>
      </c>
      <c r="AS952" s="1495" t="s">
        <v>1404</v>
      </c>
      <c r="AT952" s="1495" t="str">
        <f t="shared" si="29"/>
        <v>1605-Infesta</v>
      </c>
      <c r="AU952" s="1495" t="str">
        <f t="shared" si="30"/>
        <v>160510</v>
      </c>
    </row>
    <row r="953" spans="1:47">
      <c r="A953" s="412"/>
      <c r="B953" s="1013" t="s">
        <v>5959</v>
      </c>
      <c r="C953" s="976" t="s">
        <v>5960</v>
      </c>
      <c r="D953" s="412"/>
      <c r="E953" s="977"/>
      <c r="K953" s="975"/>
      <c r="L953" s="982"/>
      <c r="M953" s="978"/>
      <c r="N953" s="978"/>
      <c r="O953" s="977"/>
      <c r="P953" s="412"/>
      <c r="Q953" s="412"/>
      <c r="R953" s="412"/>
      <c r="S953" s="412"/>
      <c r="T953" s="412"/>
      <c r="U953" s="412"/>
      <c r="V953" s="412"/>
      <c r="W953" s="412"/>
      <c r="X953" s="412"/>
      <c r="Y953" s="412"/>
      <c r="Z953" s="412"/>
      <c r="AA953" s="412"/>
      <c r="AQ953" s="1735" t="s">
        <v>8013</v>
      </c>
      <c r="AR953" s="1495" t="s">
        <v>8014</v>
      </c>
      <c r="AS953" s="1735" t="s">
        <v>80</v>
      </c>
      <c r="AT953" s="1495" t="str">
        <f t="shared" si="29"/>
        <v>0314-Infias</v>
      </c>
      <c r="AU953" s="1495" t="str">
        <f t="shared" si="30"/>
        <v>031404</v>
      </c>
    </row>
    <row r="954" spans="1:47">
      <c r="A954" s="412"/>
      <c r="B954" s="1013" t="s">
        <v>5961</v>
      </c>
      <c r="C954" s="976" t="s">
        <v>5960</v>
      </c>
      <c r="D954" s="412"/>
      <c r="E954" s="977"/>
      <c r="K954" s="975"/>
      <c r="L954" s="982"/>
      <c r="M954" s="978"/>
      <c r="N954" s="978"/>
      <c r="O954" s="977"/>
      <c r="P954" s="412"/>
      <c r="Q954" s="412"/>
      <c r="R954" s="412"/>
      <c r="S954" s="412"/>
      <c r="T954" s="412"/>
      <c r="U954" s="412"/>
      <c r="V954" s="412"/>
      <c r="W954" s="412"/>
      <c r="X954" s="412"/>
      <c r="Y954" s="412"/>
      <c r="Z954" s="412"/>
      <c r="AA954" s="412"/>
      <c r="AQ954" s="1735" t="s">
        <v>8015</v>
      </c>
      <c r="AR954" s="1495" t="s">
        <v>8014</v>
      </c>
      <c r="AS954" s="1735" t="s">
        <v>1011</v>
      </c>
      <c r="AT954" s="1495" t="str">
        <f t="shared" si="29"/>
        <v>0905-Infias</v>
      </c>
      <c r="AU954" s="1495" t="str">
        <f t="shared" si="30"/>
        <v>090507</v>
      </c>
    </row>
    <row r="955" spans="1:47">
      <c r="A955" s="412"/>
      <c r="B955" s="1013" t="s">
        <v>5962</v>
      </c>
      <c r="C955" s="976" t="s">
        <v>5963</v>
      </c>
      <c r="D955" s="412"/>
      <c r="E955" s="977"/>
      <c r="K955" s="975"/>
      <c r="L955" s="982"/>
      <c r="M955" s="978"/>
      <c r="N955" s="978"/>
      <c r="O955" s="977"/>
      <c r="P955" s="412"/>
      <c r="Q955" s="412"/>
      <c r="R955" s="412"/>
      <c r="S955" s="412"/>
      <c r="T955" s="412"/>
      <c r="U955" s="412"/>
      <c r="V955" s="412"/>
      <c r="W955" s="412"/>
      <c r="X955" s="412"/>
      <c r="Y955" s="412"/>
      <c r="Z955" s="412"/>
      <c r="AA955" s="412"/>
      <c r="AQ955" s="1735" t="s">
        <v>8016</v>
      </c>
      <c r="AR955" s="1495" t="s">
        <v>8017</v>
      </c>
      <c r="AS955" s="1735" t="s">
        <v>2612</v>
      </c>
      <c r="AT955" s="1495" t="str">
        <f t="shared" si="29"/>
        <v>0501-Inguias</v>
      </c>
      <c r="AU955" s="1495" t="str">
        <f t="shared" si="30"/>
        <v>050104</v>
      </c>
    </row>
    <row r="956" spans="1:47">
      <c r="A956" s="412"/>
      <c r="B956" s="1013" t="s">
        <v>5964</v>
      </c>
      <c r="C956" s="976" t="s">
        <v>5963</v>
      </c>
      <c r="D956" s="412"/>
      <c r="E956" s="977"/>
      <c r="K956" s="975"/>
      <c r="L956" s="982"/>
      <c r="M956" s="978"/>
      <c r="N956" s="978"/>
      <c r="O956" s="977"/>
      <c r="P956" s="412"/>
      <c r="Q956" s="412"/>
      <c r="R956" s="412"/>
      <c r="S956" s="412"/>
      <c r="T956" s="412"/>
      <c r="U956" s="412"/>
      <c r="V956" s="412"/>
      <c r="W956" s="412"/>
      <c r="X956" s="412"/>
      <c r="Y956" s="412"/>
      <c r="Z956" s="412"/>
      <c r="AA956" s="412"/>
      <c r="AQ956" s="1735" t="s">
        <v>8018</v>
      </c>
      <c r="AR956" s="1735" t="s">
        <v>8019</v>
      </c>
      <c r="AS956" s="1495" t="s">
        <v>1418</v>
      </c>
      <c r="AT956" s="1495" t="str">
        <f t="shared" si="29"/>
        <v>1811-Ínsua</v>
      </c>
      <c r="AU956" s="1495" t="str">
        <f t="shared" si="30"/>
        <v>181105</v>
      </c>
    </row>
    <row r="957" spans="1:47">
      <c r="A957" s="412"/>
      <c r="B957" s="1013" t="s">
        <v>5965</v>
      </c>
      <c r="C957" s="976" t="s">
        <v>5966</v>
      </c>
      <c r="D957" s="412"/>
      <c r="E957" s="977"/>
      <c r="K957" s="975"/>
      <c r="L957" s="982"/>
      <c r="M957" s="978"/>
      <c r="N957" s="978"/>
      <c r="O957" s="977"/>
      <c r="P957" s="412"/>
      <c r="Q957" s="412"/>
      <c r="R957" s="412"/>
      <c r="S957" s="412"/>
      <c r="T957" s="412"/>
      <c r="U957" s="412"/>
      <c r="V957" s="412"/>
      <c r="W957" s="412"/>
      <c r="X957" s="412"/>
      <c r="Y957" s="412"/>
      <c r="Z957" s="412"/>
      <c r="AA957" s="412"/>
      <c r="AQ957" s="1735" t="s">
        <v>8020</v>
      </c>
      <c r="AR957" s="1495" t="s">
        <v>8021</v>
      </c>
      <c r="AS957" s="1495" t="s">
        <v>1414</v>
      </c>
      <c r="AT957" s="1495" t="str">
        <f t="shared" si="29"/>
        <v>1311-Irivo</v>
      </c>
      <c r="AU957" s="1495" t="str">
        <f t="shared" si="30"/>
        <v>131115</v>
      </c>
    </row>
    <row r="958" spans="1:47">
      <c r="A958" s="412"/>
      <c r="B958" s="1013" t="s">
        <v>5967</v>
      </c>
      <c r="C958" s="976" t="s">
        <v>5966</v>
      </c>
      <c r="D958" s="412"/>
      <c r="E958" s="977"/>
      <c r="K958" s="975"/>
      <c r="L958" s="982"/>
      <c r="M958" s="978"/>
      <c r="N958" s="978"/>
      <c r="O958" s="977"/>
      <c r="P958" s="412"/>
      <c r="Q958" s="412"/>
      <c r="R958" s="412"/>
      <c r="S958" s="412"/>
      <c r="T958" s="412"/>
      <c r="U958" s="412"/>
      <c r="V958" s="412"/>
      <c r="W958" s="412"/>
      <c r="X958" s="412"/>
      <c r="Y958" s="412"/>
      <c r="Z958" s="412"/>
      <c r="AA958" s="412"/>
      <c r="AQ958" s="1735" t="s">
        <v>8022</v>
      </c>
      <c r="AR958" s="1495" t="s">
        <v>8023</v>
      </c>
      <c r="AS958" s="1735" t="s">
        <v>4276</v>
      </c>
      <c r="AT958" s="1495" t="str">
        <f t="shared" si="29"/>
        <v>0506-Isna</v>
      </c>
      <c r="AU958" s="1495" t="str">
        <f t="shared" si="30"/>
        <v>050605</v>
      </c>
    </row>
    <row r="959" spans="1:47">
      <c r="A959" s="412"/>
      <c r="B959" s="1013" t="s">
        <v>5968</v>
      </c>
      <c r="C959" s="976" t="s">
        <v>5969</v>
      </c>
      <c r="D959" s="412"/>
      <c r="E959" s="977"/>
      <c r="K959" s="975"/>
      <c r="L959" s="982"/>
      <c r="M959" s="978"/>
      <c r="N959" s="978"/>
      <c r="O959" s="977"/>
      <c r="P959" s="412"/>
      <c r="Q959" s="412"/>
      <c r="R959" s="412"/>
      <c r="S959" s="412"/>
      <c r="T959" s="412"/>
      <c r="U959" s="412"/>
      <c r="V959" s="412"/>
      <c r="W959" s="412"/>
      <c r="X959" s="412"/>
      <c r="Y959" s="412"/>
      <c r="Z959" s="412"/>
      <c r="AA959" s="412"/>
      <c r="AQ959" s="1735" t="s">
        <v>8024</v>
      </c>
      <c r="AR959" s="1495" t="s">
        <v>8025</v>
      </c>
      <c r="AS959" s="1735" t="s">
        <v>1397</v>
      </c>
      <c r="AT959" s="1495" t="str">
        <f t="shared" si="29"/>
        <v>0612-Janeiro de Baixo</v>
      </c>
      <c r="AU959" s="1495" t="str">
        <f t="shared" si="30"/>
        <v>061204</v>
      </c>
    </row>
    <row r="960" spans="1:47">
      <c r="A960" s="412"/>
      <c r="B960" s="1013" t="s">
        <v>5970</v>
      </c>
      <c r="C960" s="976" t="s">
        <v>5969</v>
      </c>
      <c r="D960" s="412"/>
      <c r="E960" s="977"/>
      <c r="K960" s="975"/>
      <c r="L960" s="982"/>
      <c r="M960" s="978"/>
      <c r="N960" s="978"/>
      <c r="O960" s="977"/>
      <c r="P960" s="412"/>
      <c r="Q960" s="412"/>
      <c r="R960" s="412"/>
      <c r="S960" s="412"/>
      <c r="T960" s="412"/>
      <c r="U960" s="412"/>
      <c r="V960" s="412"/>
      <c r="W960" s="412"/>
      <c r="X960" s="412"/>
      <c r="Y960" s="412"/>
      <c r="Z960" s="412"/>
      <c r="AA960" s="412"/>
      <c r="AQ960" s="1735" t="s">
        <v>8026</v>
      </c>
      <c r="AR960" s="1495" t="s">
        <v>8027</v>
      </c>
      <c r="AS960" s="1495" t="s">
        <v>1305</v>
      </c>
      <c r="AT960" s="1495" t="str">
        <f t="shared" si="29"/>
        <v>3102-Jardim da Serra</v>
      </c>
      <c r="AU960" s="1495" t="str">
        <f t="shared" si="30"/>
        <v>310205</v>
      </c>
    </row>
    <row r="961" spans="1:47">
      <c r="A961" s="412"/>
      <c r="B961" s="1013" t="s">
        <v>5971</v>
      </c>
      <c r="C961" s="976" t="s">
        <v>5972</v>
      </c>
      <c r="D961" s="412"/>
      <c r="E961" s="977"/>
      <c r="K961" s="975"/>
      <c r="L961" s="982"/>
      <c r="M961" s="978"/>
      <c r="N961" s="978"/>
      <c r="O961" s="977"/>
      <c r="P961" s="412"/>
      <c r="Q961" s="412"/>
      <c r="R961" s="412"/>
      <c r="S961" s="412"/>
      <c r="T961" s="412"/>
      <c r="U961" s="412"/>
      <c r="V961" s="412"/>
      <c r="W961" s="412"/>
      <c r="X961" s="412"/>
      <c r="Y961" s="412"/>
      <c r="Z961" s="412"/>
      <c r="AA961" s="412"/>
      <c r="AQ961" s="1735" t="s">
        <v>8028</v>
      </c>
      <c r="AR961" s="1495" t="s">
        <v>8029</v>
      </c>
      <c r="AS961" s="1495" t="s">
        <v>1296</v>
      </c>
      <c r="AT961" s="1495" t="str">
        <f t="shared" si="29"/>
        <v>3101-Jardim do Mar</v>
      </c>
      <c r="AU961" s="1495" t="str">
        <f t="shared" si="30"/>
        <v>310105</v>
      </c>
    </row>
    <row r="962" spans="1:47">
      <c r="A962" s="412"/>
      <c r="B962" s="1013" t="s">
        <v>5973</v>
      </c>
      <c r="C962" s="976" t="s">
        <v>5972</v>
      </c>
      <c r="D962" s="412"/>
      <c r="E962" s="977"/>
      <c r="K962" s="975"/>
      <c r="L962" s="982"/>
      <c r="M962" s="978"/>
      <c r="N962" s="978"/>
      <c r="O962" s="977"/>
      <c r="P962" s="412"/>
      <c r="Q962" s="412"/>
      <c r="R962" s="412"/>
      <c r="S962" s="412"/>
      <c r="T962" s="412"/>
      <c r="U962" s="412"/>
      <c r="V962" s="412"/>
      <c r="W962" s="412"/>
      <c r="X962" s="412"/>
      <c r="Y962" s="412"/>
      <c r="Z962" s="412"/>
      <c r="AA962" s="412"/>
      <c r="AQ962" s="1735" t="s">
        <v>8030</v>
      </c>
      <c r="AR962" s="1495" t="s">
        <v>8031</v>
      </c>
      <c r="AS962" s="1735" t="s">
        <v>1047</v>
      </c>
      <c r="AT962" s="1495" t="str">
        <f t="shared" si="29"/>
        <v>0907-Jarmelo São Miguel</v>
      </c>
      <c r="AU962" s="1495" t="str">
        <f t="shared" si="30"/>
        <v>090759</v>
      </c>
    </row>
    <row r="963" spans="1:47">
      <c r="A963" s="412"/>
      <c r="B963" s="1013" t="s">
        <v>5974</v>
      </c>
      <c r="C963" s="976" t="s">
        <v>5975</v>
      </c>
      <c r="D963" s="412"/>
      <c r="E963" s="977"/>
      <c r="K963" s="975"/>
      <c r="L963" s="982"/>
      <c r="M963" s="978"/>
      <c r="N963" s="978"/>
      <c r="O963" s="977"/>
      <c r="P963" s="412"/>
      <c r="Q963" s="412"/>
      <c r="R963" s="412"/>
      <c r="S963" s="412"/>
      <c r="T963" s="412"/>
      <c r="U963" s="412"/>
      <c r="V963" s="412"/>
      <c r="W963" s="412"/>
      <c r="X963" s="412"/>
      <c r="Y963" s="412"/>
      <c r="Z963" s="412"/>
      <c r="AA963" s="412"/>
      <c r="AQ963" s="1735" t="s">
        <v>8032</v>
      </c>
      <c r="AR963" s="1495" t="s">
        <v>8033</v>
      </c>
      <c r="AS963" s="1735" t="s">
        <v>1047</v>
      </c>
      <c r="AT963" s="1495" t="str">
        <f t="shared" si="29"/>
        <v>0907-Jarmelo São Pedro</v>
      </c>
      <c r="AU963" s="1495" t="str">
        <f t="shared" si="30"/>
        <v>090760</v>
      </c>
    </row>
    <row r="964" spans="1:47">
      <c r="A964" s="412"/>
      <c r="B964" s="1013" t="s">
        <v>5976</v>
      </c>
      <c r="C964" s="976" t="s">
        <v>5975</v>
      </c>
      <c r="D964" s="412"/>
      <c r="E964" s="977"/>
      <c r="K964" s="975"/>
      <c r="L964" s="982"/>
      <c r="M964" s="978"/>
      <c r="N964" s="978"/>
      <c r="O964" s="977"/>
      <c r="P964" s="412"/>
      <c r="Q964" s="412"/>
      <c r="R964" s="412"/>
      <c r="S964" s="412"/>
      <c r="T964" s="412"/>
      <c r="U964" s="412"/>
      <c r="V964" s="412"/>
      <c r="W964" s="412"/>
      <c r="X964" s="412"/>
      <c r="Y964" s="412"/>
      <c r="Z964" s="412"/>
      <c r="AA964" s="412"/>
      <c r="AQ964" s="1735" t="s">
        <v>8034</v>
      </c>
      <c r="AR964" s="1495" t="s">
        <v>8035</v>
      </c>
      <c r="AS964" s="1495" t="s">
        <v>2024</v>
      </c>
      <c r="AT964" s="1495" t="str">
        <f t="shared" si="29"/>
        <v>1301-Jazente</v>
      </c>
      <c r="AU964" s="1495" t="str">
        <f t="shared" si="30"/>
        <v>130118</v>
      </c>
    </row>
    <row r="965" spans="1:47">
      <c r="A965" s="412"/>
      <c r="B965" s="1013" t="s">
        <v>5977</v>
      </c>
      <c r="C965" s="976" t="s">
        <v>5978</v>
      </c>
      <c r="D965" s="412"/>
      <c r="E965" s="977"/>
      <c r="K965" s="975"/>
      <c r="L965" s="982"/>
      <c r="M965" s="978"/>
      <c r="N965" s="978"/>
      <c r="O965" s="977"/>
      <c r="P965" s="412"/>
      <c r="Q965" s="412"/>
      <c r="R965" s="412"/>
      <c r="S965" s="412"/>
      <c r="T965" s="412"/>
      <c r="U965" s="412"/>
      <c r="V965" s="412"/>
      <c r="W965" s="412"/>
      <c r="X965" s="412"/>
      <c r="Y965" s="412"/>
      <c r="Z965" s="412"/>
      <c r="AA965" s="412"/>
      <c r="AQ965" s="1735" t="s">
        <v>8036</v>
      </c>
      <c r="AR965" s="1495" t="s">
        <v>8037</v>
      </c>
      <c r="AS965" s="1735" t="s">
        <v>30</v>
      </c>
      <c r="AT965" s="1495" t="str">
        <f t="shared" si="29"/>
        <v>0312-Joane</v>
      </c>
      <c r="AU965" s="1495" t="str">
        <f t="shared" si="30"/>
        <v>031219</v>
      </c>
    </row>
    <row r="966" spans="1:47">
      <c r="A966" s="412"/>
      <c r="B966" s="1013" t="s">
        <v>5979</v>
      </c>
      <c r="C966" s="976" t="s">
        <v>855</v>
      </c>
      <c r="D966" s="412"/>
      <c r="E966" s="977"/>
      <c r="K966" s="975"/>
      <c r="L966" s="982"/>
      <c r="M966" s="978"/>
      <c r="N966" s="978"/>
      <c r="O966" s="977"/>
      <c r="P966" s="412"/>
      <c r="Q966" s="412"/>
      <c r="R966" s="412"/>
      <c r="S966" s="412"/>
      <c r="T966" s="412"/>
      <c r="U966" s="412"/>
      <c r="V966" s="412"/>
      <c r="W966" s="412"/>
      <c r="X966" s="412"/>
      <c r="Y966" s="412"/>
      <c r="Z966" s="412"/>
      <c r="AA966" s="412"/>
      <c r="AQ966" s="1735" t="s">
        <v>8038</v>
      </c>
      <c r="AR966" s="1495" t="s">
        <v>8039</v>
      </c>
      <c r="AS966" s="1735" t="s">
        <v>1047</v>
      </c>
      <c r="AT966" s="1495" t="str">
        <f t="shared" si="29"/>
        <v>0907-João Antão</v>
      </c>
      <c r="AU966" s="1495" t="str">
        <f t="shared" si="30"/>
        <v>090722</v>
      </c>
    </row>
    <row r="967" spans="1:47">
      <c r="A967" s="412"/>
      <c r="B967" s="1013" t="s">
        <v>856</v>
      </c>
      <c r="C967" s="976" t="s">
        <v>857</v>
      </c>
      <c r="D967" s="412"/>
      <c r="E967" s="977"/>
      <c r="K967" s="975"/>
      <c r="L967" s="982"/>
      <c r="M967" s="978"/>
      <c r="N967" s="978"/>
      <c r="O967" s="977"/>
      <c r="P967" s="412"/>
      <c r="Q967" s="412"/>
      <c r="R967" s="412"/>
      <c r="S967" s="412"/>
      <c r="T967" s="412"/>
      <c r="U967" s="412"/>
      <c r="V967" s="412"/>
      <c r="W967" s="412"/>
      <c r="X967" s="412"/>
      <c r="Y967" s="412"/>
      <c r="Z967" s="412"/>
      <c r="AA967" s="412"/>
      <c r="AQ967" s="1735" t="s">
        <v>8040</v>
      </c>
      <c r="AR967" s="1495" t="s">
        <v>8041</v>
      </c>
      <c r="AS967" s="1495" t="s">
        <v>2526</v>
      </c>
      <c r="AT967" s="1495" t="str">
        <f t="shared" si="29"/>
        <v>1601-Jolda (São Paio)</v>
      </c>
      <c r="AU967" s="1495" t="str">
        <f t="shared" si="30"/>
        <v>160142</v>
      </c>
    </row>
    <row r="968" spans="1:47">
      <c r="A968" s="412"/>
      <c r="B968" s="1013" t="s">
        <v>858</v>
      </c>
      <c r="C968" s="976" t="s">
        <v>859</v>
      </c>
      <c r="D968" s="412"/>
      <c r="E968" s="977"/>
      <c r="K968" s="975"/>
      <c r="L968" s="982"/>
      <c r="M968" s="978"/>
      <c r="N968" s="978"/>
      <c r="O968" s="977"/>
      <c r="P968" s="412"/>
      <c r="Q968" s="412"/>
      <c r="R968" s="412"/>
      <c r="S968" s="412"/>
      <c r="T968" s="412"/>
      <c r="U968" s="412"/>
      <c r="V968" s="412"/>
      <c r="W968" s="412"/>
      <c r="X968" s="412"/>
      <c r="Y968" s="412"/>
      <c r="Z968" s="412"/>
      <c r="AA968" s="412"/>
      <c r="AQ968" s="1735" t="s">
        <v>8042</v>
      </c>
      <c r="AR968" s="1495" t="s">
        <v>8043</v>
      </c>
      <c r="AS968" s="1495" t="s">
        <v>4241</v>
      </c>
      <c r="AT968" s="1495" t="str">
        <f t="shared" si="29"/>
        <v>1707-Jou</v>
      </c>
      <c r="AU968" s="1495" t="str">
        <f t="shared" si="30"/>
        <v>170704</v>
      </c>
    </row>
    <row r="969" spans="1:47">
      <c r="A969" s="412"/>
      <c r="B969" s="1013" t="s">
        <v>860</v>
      </c>
      <c r="C969" s="976" t="s">
        <v>861</v>
      </c>
      <c r="D969" s="412"/>
      <c r="E969" s="977"/>
      <c r="K969" s="975"/>
      <c r="L969" s="982"/>
      <c r="M969" s="978"/>
      <c r="N969" s="978"/>
      <c r="O969" s="977"/>
      <c r="P969" s="412"/>
      <c r="Q969" s="412"/>
      <c r="R969" s="412"/>
      <c r="S969" s="412"/>
      <c r="T969" s="412"/>
      <c r="U969" s="412"/>
      <c r="V969" s="412"/>
      <c r="W969" s="412"/>
      <c r="X969" s="412"/>
      <c r="Y969" s="412"/>
      <c r="Z969" s="412"/>
      <c r="AA969" s="412"/>
      <c r="AQ969" s="1735" t="s">
        <v>8044</v>
      </c>
      <c r="AR969" s="1495" t="s">
        <v>8045</v>
      </c>
      <c r="AS969" s="1495" t="s">
        <v>520</v>
      </c>
      <c r="AT969" s="1495" t="str">
        <f t="shared" si="29"/>
        <v>1303-Jugueiros</v>
      </c>
      <c r="AU969" s="1495" t="str">
        <f t="shared" si="30"/>
        <v>130307</v>
      </c>
    </row>
    <row r="970" spans="1:47">
      <c r="A970" s="412"/>
      <c r="B970" s="1013" t="s">
        <v>862</v>
      </c>
      <c r="C970" s="976" t="s">
        <v>861</v>
      </c>
      <c r="D970" s="412"/>
      <c r="E970" s="977"/>
      <c r="K970" s="975"/>
      <c r="L970" s="982"/>
      <c r="M970" s="978"/>
      <c r="N970" s="978"/>
      <c r="O970" s="977"/>
      <c r="P970" s="412"/>
      <c r="Q970" s="412"/>
      <c r="R970" s="412"/>
      <c r="S970" s="412"/>
      <c r="T970" s="412"/>
      <c r="U970" s="412"/>
      <c r="V970" s="412"/>
      <c r="W970" s="412"/>
      <c r="X970" s="412"/>
      <c r="Y970" s="412"/>
      <c r="Z970" s="412"/>
      <c r="AA970" s="412"/>
      <c r="AQ970" s="1735" t="s">
        <v>8046</v>
      </c>
      <c r="AR970" s="1495" t="s">
        <v>8047</v>
      </c>
      <c r="AS970" s="1495" t="s">
        <v>1479</v>
      </c>
      <c r="AT970" s="1495" t="str">
        <f t="shared" si="29"/>
        <v>1016-Juncal</v>
      </c>
      <c r="AU970" s="1495" t="str">
        <f t="shared" si="30"/>
        <v>101606</v>
      </c>
    </row>
    <row r="971" spans="1:47">
      <c r="A971" s="412"/>
      <c r="B971" s="1013" t="s">
        <v>863</v>
      </c>
      <c r="C971" s="976" t="s">
        <v>864</v>
      </c>
      <c r="D971" s="412"/>
      <c r="E971" s="977"/>
      <c r="K971" s="975"/>
      <c r="L971" s="982"/>
      <c r="M971" s="978"/>
      <c r="N971" s="978"/>
      <c r="O971" s="977"/>
      <c r="P971" s="412"/>
      <c r="Q971" s="412"/>
      <c r="R971" s="412"/>
      <c r="S971" s="412"/>
      <c r="T971" s="412"/>
      <c r="U971" s="412"/>
      <c r="V971" s="412"/>
      <c r="W971" s="412"/>
      <c r="X971" s="412"/>
      <c r="Y971" s="412"/>
      <c r="Z971" s="412"/>
      <c r="AA971" s="412"/>
      <c r="AQ971" s="1735" t="s">
        <v>8048</v>
      </c>
      <c r="AR971" s="1495" t="s">
        <v>8049</v>
      </c>
      <c r="AS971" s="1735" t="s">
        <v>1856</v>
      </c>
      <c r="AT971" s="1495" t="str">
        <f t="shared" ref="AT971:AT1034" si="31">AS971&amp;"-"&amp;AR971</f>
        <v>0119-Junqueira</v>
      </c>
      <c r="AU971" s="1495" t="str">
        <f t="shared" ref="AU971:AU1034" si="32">AQ971</f>
        <v>011905</v>
      </c>
    </row>
    <row r="972" spans="1:47">
      <c r="A972" s="412"/>
      <c r="B972" s="1013" t="s">
        <v>865</v>
      </c>
      <c r="C972" s="976" t="s">
        <v>864</v>
      </c>
      <c r="D972" s="412"/>
      <c r="E972" s="977"/>
      <c r="K972" s="975"/>
      <c r="L972" s="982"/>
      <c r="M972" s="978"/>
      <c r="N972" s="978"/>
      <c r="O972" s="977"/>
      <c r="P972" s="412"/>
      <c r="Q972" s="412"/>
      <c r="R972" s="412"/>
      <c r="S972" s="412"/>
      <c r="T972" s="412"/>
      <c r="U972" s="412"/>
      <c r="V972" s="412"/>
      <c r="W972" s="412"/>
      <c r="X972" s="412"/>
      <c r="Y972" s="412"/>
      <c r="Z972" s="412"/>
      <c r="AA972" s="412"/>
      <c r="AQ972" s="1735" t="s">
        <v>8050</v>
      </c>
      <c r="AR972" s="1495" t="s">
        <v>8049</v>
      </c>
      <c r="AS972" s="1495" t="s">
        <v>2217</v>
      </c>
      <c r="AT972" s="1495" t="str">
        <f t="shared" si="31"/>
        <v>1316-Junqueira</v>
      </c>
      <c r="AU972" s="1495" t="str">
        <f t="shared" si="32"/>
        <v>131612</v>
      </c>
    </row>
    <row r="973" spans="1:47">
      <c r="A973" s="412"/>
      <c r="B973" s="1013" t="s">
        <v>866</v>
      </c>
      <c r="C973" s="976" t="s">
        <v>867</v>
      </c>
      <c r="D973" s="412"/>
      <c r="E973" s="977"/>
      <c r="K973" s="975"/>
      <c r="L973" s="982"/>
      <c r="M973" s="978"/>
      <c r="N973" s="978"/>
      <c r="O973" s="977"/>
      <c r="P973" s="412"/>
      <c r="Q973" s="412"/>
      <c r="R973" s="412"/>
      <c r="S973" s="412"/>
      <c r="T973" s="412"/>
      <c r="U973" s="412"/>
      <c r="V973" s="412"/>
      <c r="W973" s="412"/>
      <c r="X973" s="412"/>
      <c r="Y973" s="412"/>
      <c r="Z973" s="412"/>
      <c r="AA973" s="412"/>
      <c r="AQ973" s="1735" t="s">
        <v>8051</v>
      </c>
      <c r="AR973" s="1495" t="s">
        <v>8052</v>
      </c>
      <c r="AS973" s="1495" t="s">
        <v>2217</v>
      </c>
      <c r="AT973" s="1495" t="str">
        <f t="shared" si="31"/>
        <v>1316-Labruge</v>
      </c>
      <c r="AU973" s="1495" t="str">
        <f t="shared" si="32"/>
        <v>131613</v>
      </c>
    </row>
    <row r="974" spans="1:47">
      <c r="A974" s="412"/>
      <c r="B974" s="1013" t="s">
        <v>868</v>
      </c>
      <c r="C974" s="976" t="s">
        <v>867</v>
      </c>
      <c r="D974" s="412"/>
      <c r="E974" s="977"/>
      <c r="K974" s="975"/>
      <c r="L974" s="982"/>
      <c r="M974" s="978"/>
      <c r="N974" s="978"/>
      <c r="O974" s="977"/>
      <c r="P974" s="412"/>
      <c r="Q974" s="412"/>
      <c r="R974" s="412"/>
      <c r="S974" s="412"/>
      <c r="T974" s="412"/>
      <c r="U974" s="412"/>
      <c r="V974" s="412"/>
      <c r="W974" s="412"/>
      <c r="X974" s="412"/>
      <c r="Y974" s="412"/>
      <c r="Z974" s="412"/>
      <c r="AA974" s="412"/>
      <c r="AQ974" s="1735" t="s">
        <v>8053</v>
      </c>
      <c r="AR974" s="1495" t="s">
        <v>8054</v>
      </c>
      <c r="AS974" s="1495" t="s">
        <v>1459</v>
      </c>
      <c r="AT974" s="1495" t="str">
        <f t="shared" si="31"/>
        <v>1607-Labruja</v>
      </c>
      <c r="AU974" s="1495" t="str">
        <f t="shared" si="32"/>
        <v>160729</v>
      </c>
    </row>
    <row r="975" spans="1:47">
      <c r="A975" s="412"/>
      <c r="B975" s="1013" t="s">
        <v>869</v>
      </c>
      <c r="C975" s="976" t="s">
        <v>1634</v>
      </c>
      <c r="D975" s="412"/>
      <c r="E975" s="977"/>
      <c r="K975" s="975"/>
      <c r="L975" s="982"/>
      <c r="M975" s="978"/>
      <c r="N975" s="978"/>
      <c r="O975" s="977"/>
      <c r="P975" s="412"/>
      <c r="Q975" s="412"/>
      <c r="R975" s="412"/>
      <c r="S975" s="412"/>
      <c r="T975" s="412"/>
      <c r="U975" s="412"/>
      <c r="V975" s="412"/>
      <c r="W975" s="412"/>
      <c r="X975" s="412"/>
      <c r="Y975" s="412"/>
      <c r="Z975" s="412"/>
      <c r="AA975" s="412"/>
      <c r="AQ975" s="1735" t="s">
        <v>8055</v>
      </c>
      <c r="AR975" s="1495" t="s">
        <v>8056</v>
      </c>
      <c r="AS975" s="1495" t="s">
        <v>1459</v>
      </c>
      <c r="AT975" s="1495" t="str">
        <f t="shared" si="31"/>
        <v>1607-Labrujó, Rendufe e Vilar do Monte</v>
      </c>
      <c r="AU975" s="1495" t="str">
        <f t="shared" si="32"/>
        <v>160759</v>
      </c>
    </row>
    <row r="976" spans="1:47">
      <c r="A976" s="412"/>
      <c r="B976" s="1013" t="s">
        <v>1635</v>
      </c>
      <c r="C976" s="976" t="s">
        <v>1634</v>
      </c>
      <c r="D976" s="412"/>
      <c r="E976" s="977"/>
      <c r="K976" s="975"/>
      <c r="L976" s="982"/>
      <c r="M976" s="978"/>
      <c r="N976" s="978"/>
      <c r="O976" s="977"/>
      <c r="P976" s="412"/>
      <c r="Q976" s="412"/>
      <c r="R976" s="412"/>
      <c r="S976" s="412"/>
      <c r="T976" s="412"/>
      <c r="U976" s="412"/>
      <c r="V976" s="412"/>
      <c r="W976" s="412"/>
      <c r="X976" s="412"/>
      <c r="Y976" s="412"/>
      <c r="Z976" s="412"/>
      <c r="AA976" s="412"/>
      <c r="AQ976" s="1735" t="s">
        <v>8057</v>
      </c>
      <c r="AR976" s="1495" t="s">
        <v>8058</v>
      </c>
      <c r="AS976" s="1735" t="s">
        <v>1058</v>
      </c>
      <c r="AT976" s="1495" t="str">
        <f t="shared" si="31"/>
        <v>0505-Ladoeiro</v>
      </c>
      <c r="AU976" s="1495" t="str">
        <f t="shared" si="32"/>
        <v>050505</v>
      </c>
    </row>
    <row r="977" spans="1:47">
      <c r="A977" s="412"/>
      <c r="B977" s="1013" t="s">
        <v>1636</v>
      </c>
      <c r="C977" s="976" t="s">
        <v>1637</v>
      </c>
      <c r="D977" s="412"/>
      <c r="E977" s="977"/>
      <c r="K977" s="975"/>
      <c r="L977" s="982"/>
      <c r="M977" s="978"/>
      <c r="N977" s="978"/>
      <c r="O977" s="977"/>
      <c r="P977" s="412"/>
      <c r="Q977" s="412"/>
      <c r="R977" s="412"/>
      <c r="S977" s="412"/>
      <c r="T977" s="412"/>
      <c r="U977" s="412"/>
      <c r="V977" s="412"/>
      <c r="W977" s="412"/>
      <c r="X977" s="412"/>
      <c r="Y977" s="412"/>
      <c r="Z977" s="412"/>
      <c r="AA977" s="412"/>
      <c r="AQ977" s="1735" t="s">
        <v>8059</v>
      </c>
      <c r="AR977" s="1495" t="s">
        <v>8060</v>
      </c>
      <c r="AS977" s="1735" t="s">
        <v>1359</v>
      </c>
      <c r="AT977" s="1495" t="str">
        <f t="shared" si="31"/>
        <v>0611-Lagares</v>
      </c>
      <c r="AU977" s="1495" t="str">
        <f t="shared" si="32"/>
        <v>061106</v>
      </c>
    </row>
    <row r="978" spans="1:47">
      <c r="A978" s="412"/>
      <c r="B978" s="1013" t="s">
        <v>1638</v>
      </c>
      <c r="C978" s="976" t="s">
        <v>1639</v>
      </c>
      <c r="D978" s="412"/>
      <c r="E978" s="977"/>
      <c r="K978" s="975"/>
      <c r="L978" s="982"/>
      <c r="M978" s="978"/>
      <c r="N978" s="978"/>
      <c r="O978" s="977"/>
      <c r="P978" s="412"/>
      <c r="Q978" s="412"/>
      <c r="R978" s="412"/>
      <c r="S978" s="412"/>
      <c r="T978" s="412"/>
      <c r="U978" s="412"/>
      <c r="V978" s="412"/>
      <c r="W978" s="412"/>
      <c r="X978" s="412"/>
      <c r="Y978" s="412"/>
      <c r="Z978" s="412"/>
      <c r="AA978" s="412"/>
      <c r="AQ978" s="1735" t="s">
        <v>8061</v>
      </c>
      <c r="AR978" s="1495" t="s">
        <v>8062</v>
      </c>
      <c r="AS978" s="1495" t="s">
        <v>1414</v>
      </c>
      <c r="AT978" s="1495" t="str">
        <f t="shared" si="31"/>
        <v>1311-Lagares e Figueira</v>
      </c>
      <c r="AU978" s="1495" t="str">
        <f t="shared" si="32"/>
        <v>131142</v>
      </c>
    </row>
    <row r="979" spans="1:47">
      <c r="A979" s="412"/>
      <c r="B979" s="1013" t="s">
        <v>1640</v>
      </c>
      <c r="C979" s="976" t="s">
        <v>1641</v>
      </c>
      <c r="D979" s="412"/>
      <c r="E979" s="977"/>
      <c r="K979" s="975"/>
      <c r="L979" s="982"/>
      <c r="M979" s="978"/>
      <c r="N979" s="978"/>
      <c r="O979" s="977"/>
      <c r="P979" s="412"/>
      <c r="Q979" s="412"/>
      <c r="R979" s="412"/>
      <c r="S979" s="412"/>
      <c r="T979" s="412"/>
      <c r="U979" s="412"/>
      <c r="V979" s="412"/>
      <c r="W979" s="412"/>
      <c r="X979" s="412"/>
      <c r="Y979" s="412"/>
      <c r="Z979" s="412"/>
      <c r="AA979" s="412"/>
      <c r="AQ979" s="1735" t="s">
        <v>8063</v>
      </c>
      <c r="AR979" s="1495" t="s">
        <v>8064</v>
      </c>
      <c r="AS979" s="1735" t="s">
        <v>61</v>
      </c>
      <c r="AT979" s="1495" t="str">
        <f t="shared" si="31"/>
        <v>0313-Lage</v>
      </c>
      <c r="AU979" s="1495" t="str">
        <f t="shared" si="32"/>
        <v>031323</v>
      </c>
    </row>
    <row r="980" spans="1:47">
      <c r="A980" s="412"/>
      <c r="B980" s="1013" t="s">
        <v>1642</v>
      </c>
      <c r="C980" s="976" t="s">
        <v>1643</v>
      </c>
      <c r="D980" s="412"/>
      <c r="E980" s="977"/>
      <c r="K980" s="975"/>
      <c r="L980" s="982"/>
      <c r="M980" s="978"/>
      <c r="N980" s="978"/>
      <c r="O980" s="977"/>
      <c r="P980" s="412"/>
      <c r="Q980" s="412"/>
      <c r="R980" s="412"/>
      <c r="S980" s="412"/>
      <c r="T980" s="412"/>
      <c r="U980" s="412"/>
      <c r="V980" s="412"/>
      <c r="W980" s="412"/>
      <c r="X980" s="412"/>
      <c r="Y980" s="412"/>
      <c r="Z980" s="412"/>
      <c r="AA980" s="412"/>
      <c r="AQ980" s="1735" t="s">
        <v>8065</v>
      </c>
      <c r="AR980" s="1495" t="s">
        <v>8066</v>
      </c>
      <c r="AS980" s="1735" t="s">
        <v>3400</v>
      </c>
      <c r="AT980" s="1495" t="str">
        <f t="shared" si="31"/>
        <v>0301-Lago</v>
      </c>
      <c r="AU980" s="1495" t="str">
        <f t="shared" si="32"/>
        <v>030113</v>
      </c>
    </row>
    <row r="981" spans="1:47">
      <c r="A981" s="412"/>
      <c r="B981" s="1013" t="s">
        <v>1644</v>
      </c>
      <c r="C981" s="976" t="s">
        <v>1645</v>
      </c>
      <c r="D981" s="412"/>
      <c r="E981" s="977"/>
      <c r="K981" s="975"/>
      <c r="L981" s="982"/>
      <c r="M981" s="978"/>
      <c r="N981" s="978"/>
      <c r="O981" s="977"/>
      <c r="P981" s="412"/>
      <c r="Q981" s="412"/>
      <c r="R981" s="412"/>
      <c r="S981" s="412"/>
      <c r="T981" s="412"/>
      <c r="U981" s="412"/>
      <c r="V981" s="412"/>
      <c r="W981" s="412"/>
      <c r="X981" s="412"/>
      <c r="Y981" s="412"/>
      <c r="Z981" s="412"/>
      <c r="AA981" s="412"/>
      <c r="AQ981" s="1735" t="s">
        <v>8067</v>
      </c>
      <c r="AR981" s="1495" t="s">
        <v>1064</v>
      </c>
      <c r="AS981" s="1735" t="s">
        <v>5293</v>
      </c>
      <c r="AT981" s="1495" t="str">
        <f t="shared" si="31"/>
        <v>0405-Lagoa</v>
      </c>
      <c r="AU981" s="1495" t="str">
        <f t="shared" si="32"/>
        <v>040516</v>
      </c>
    </row>
    <row r="982" spans="1:47">
      <c r="A982" s="412"/>
      <c r="B982" s="1013" t="s">
        <v>1646</v>
      </c>
      <c r="C982" s="976" t="s">
        <v>1645</v>
      </c>
      <c r="D982" s="412"/>
      <c r="E982" s="977"/>
      <c r="K982" s="975"/>
      <c r="L982" s="982"/>
      <c r="M982" s="978"/>
      <c r="N982" s="978"/>
      <c r="O982" s="977"/>
      <c r="P982" s="412"/>
      <c r="Q982" s="412"/>
      <c r="R982" s="412"/>
      <c r="S982" s="412"/>
      <c r="T982" s="412"/>
      <c r="U982" s="412"/>
      <c r="V982" s="412"/>
      <c r="W982" s="412"/>
      <c r="X982" s="412"/>
      <c r="Y982" s="412"/>
      <c r="Z982" s="412"/>
      <c r="AA982" s="412"/>
      <c r="AQ982" s="1735" t="s">
        <v>8068</v>
      </c>
      <c r="AR982" s="1495" t="s">
        <v>8069</v>
      </c>
      <c r="AS982" s="1495" t="s">
        <v>1070</v>
      </c>
      <c r="AT982" s="1495" t="str">
        <f t="shared" si="31"/>
        <v>4201-Lagoa (Nossa Senhora do Rosário)</v>
      </c>
      <c r="AU982" s="1495" t="str">
        <f t="shared" si="32"/>
        <v>420103</v>
      </c>
    </row>
    <row r="983" spans="1:47">
      <c r="A983" s="412"/>
      <c r="B983" s="1013" t="s">
        <v>1647</v>
      </c>
      <c r="C983" s="976" t="s">
        <v>1648</v>
      </c>
      <c r="D983" s="412"/>
      <c r="E983" s="977"/>
      <c r="K983" s="975"/>
      <c r="L983" s="982"/>
      <c r="M983" s="978"/>
      <c r="N983" s="978"/>
      <c r="O983" s="977"/>
      <c r="P983" s="412"/>
      <c r="Q983" s="412"/>
      <c r="R983" s="412"/>
      <c r="S983" s="412"/>
      <c r="T983" s="412"/>
      <c r="U983" s="412"/>
      <c r="V983" s="412"/>
      <c r="W983" s="412"/>
      <c r="X983" s="412"/>
      <c r="Y983" s="412"/>
      <c r="Z983" s="412"/>
      <c r="AA983" s="412"/>
      <c r="AQ983" s="1735" t="s">
        <v>8070</v>
      </c>
      <c r="AR983" s="1495" t="s">
        <v>8071</v>
      </c>
      <c r="AS983" s="1495" t="s">
        <v>1070</v>
      </c>
      <c r="AT983" s="1495" t="str">
        <f t="shared" si="31"/>
        <v>4201-Lagoa (Santa Cruz)</v>
      </c>
      <c r="AU983" s="1495" t="str">
        <f t="shared" si="32"/>
        <v>420104</v>
      </c>
    </row>
    <row r="984" spans="1:47">
      <c r="A984" s="412"/>
      <c r="B984" s="1013" t="s">
        <v>1649</v>
      </c>
      <c r="C984" s="976" t="s">
        <v>1650</v>
      </c>
      <c r="D984" s="412"/>
      <c r="E984" s="977"/>
      <c r="K984" s="975"/>
      <c r="L984" s="982"/>
      <c r="M984" s="978"/>
      <c r="N984" s="978"/>
      <c r="O984" s="977"/>
      <c r="P984" s="412"/>
      <c r="Q984" s="412"/>
      <c r="R984" s="412"/>
      <c r="S984" s="412"/>
      <c r="T984" s="412"/>
      <c r="U984" s="412"/>
      <c r="V984" s="412"/>
      <c r="W984" s="412"/>
      <c r="X984" s="412"/>
      <c r="Y984" s="412"/>
      <c r="Z984" s="412"/>
      <c r="AA984" s="412"/>
      <c r="AQ984" s="1735" t="s">
        <v>8072</v>
      </c>
      <c r="AR984" s="1495" t="s">
        <v>8073</v>
      </c>
      <c r="AS984" s="1495" t="s">
        <v>1077</v>
      </c>
      <c r="AT984" s="1495" t="str">
        <f t="shared" si="31"/>
        <v>4801-Lajedo</v>
      </c>
      <c r="AU984" s="1495" t="str">
        <f t="shared" si="32"/>
        <v>480104</v>
      </c>
    </row>
    <row r="985" spans="1:47">
      <c r="A985" s="412"/>
      <c r="B985" s="1013" t="s">
        <v>1651</v>
      </c>
      <c r="C985" s="976" t="s">
        <v>1652</v>
      </c>
      <c r="D985" s="412"/>
      <c r="E985" s="977"/>
      <c r="K985" s="975"/>
      <c r="L985" s="982"/>
      <c r="M985" s="978"/>
      <c r="N985" s="978"/>
      <c r="O985" s="977"/>
      <c r="P985" s="412"/>
      <c r="Q985" s="412"/>
      <c r="R985" s="412"/>
      <c r="S985" s="412"/>
      <c r="T985" s="412"/>
      <c r="U985" s="412"/>
      <c r="V985" s="412"/>
      <c r="W985" s="412"/>
      <c r="X985" s="412"/>
      <c r="Y985" s="412"/>
      <c r="Z985" s="412"/>
      <c r="AA985" s="412"/>
      <c r="AQ985" s="1735" t="s">
        <v>8074</v>
      </c>
      <c r="AR985" s="1495" t="s">
        <v>8075</v>
      </c>
      <c r="AS985" s="1495" t="s">
        <v>1769</v>
      </c>
      <c r="AT985" s="1495" t="str">
        <f t="shared" si="31"/>
        <v>1821-Lajeosa do Dão</v>
      </c>
      <c r="AU985" s="1495" t="str">
        <f t="shared" si="32"/>
        <v>182109</v>
      </c>
    </row>
    <row r="986" spans="1:47">
      <c r="A986" s="412"/>
      <c r="B986" s="1013" t="s">
        <v>1653</v>
      </c>
      <c r="C986" s="976" t="s">
        <v>4003</v>
      </c>
      <c r="D986" s="412"/>
      <c r="E986" s="977"/>
      <c r="K986" s="975"/>
      <c r="L986" s="982"/>
      <c r="M986" s="978"/>
      <c r="N986" s="978"/>
      <c r="O986" s="977"/>
      <c r="P986" s="412"/>
      <c r="Q986" s="412"/>
      <c r="R986" s="412"/>
      <c r="S986" s="412"/>
      <c r="T986" s="412"/>
      <c r="U986" s="412"/>
      <c r="V986" s="412"/>
      <c r="W986" s="412"/>
      <c r="X986" s="412"/>
      <c r="Y986" s="412"/>
      <c r="Z986" s="412"/>
      <c r="AA986" s="412"/>
      <c r="AQ986" s="1735" t="s">
        <v>8076</v>
      </c>
      <c r="AR986" s="1495" t="s">
        <v>8077</v>
      </c>
      <c r="AS986" s="1735" t="s">
        <v>4105</v>
      </c>
      <c r="AT986" s="1495" t="str">
        <f t="shared" si="31"/>
        <v>0903-Lajeosa do Mondego</v>
      </c>
      <c r="AU986" s="1495" t="str">
        <f t="shared" si="32"/>
        <v>090307</v>
      </c>
    </row>
    <row r="987" spans="1:47">
      <c r="A987" s="412"/>
      <c r="B987" s="1013" t="s">
        <v>4004</v>
      </c>
      <c r="C987" s="976" t="s">
        <v>4005</v>
      </c>
      <c r="D987" s="412"/>
      <c r="E987" s="977"/>
      <c r="K987" s="975"/>
      <c r="L987" s="982"/>
      <c r="M987" s="978"/>
      <c r="N987" s="978"/>
      <c r="O987" s="977"/>
      <c r="P987" s="412"/>
      <c r="Q987" s="412"/>
      <c r="R987" s="412"/>
      <c r="S987" s="412"/>
      <c r="T987" s="412"/>
      <c r="U987" s="412"/>
      <c r="V987" s="412"/>
      <c r="W987" s="412"/>
      <c r="X987" s="412"/>
      <c r="Y987" s="412"/>
      <c r="Z987" s="412"/>
      <c r="AA987" s="412"/>
      <c r="AQ987" s="1735" t="s">
        <v>8078</v>
      </c>
      <c r="AR987" s="1495" t="s">
        <v>8079</v>
      </c>
      <c r="AS987" s="1495" t="s">
        <v>2206</v>
      </c>
      <c r="AT987" s="1495" t="str">
        <f t="shared" si="31"/>
        <v>4302-Lajes</v>
      </c>
      <c r="AU987" s="1495" t="str">
        <f t="shared" si="32"/>
        <v>430206</v>
      </c>
    </row>
    <row r="988" spans="1:47">
      <c r="A988" s="412"/>
      <c r="B988" s="1013" t="s">
        <v>4006</v>
      </c>
      <c r="C988" s="976" t="s">
        <v>4007</v>
      </c>
      <c r="D988" s="412"/>
      <c r="E988" s="977"/>
      <c r="K988" s="975"/>
      <c r="L988" s="982"/>
      <c r="M988" s="978"/>
      <c r="N988" s="978"/>
      <c r="O988" s="977"/>
      <c r="P988" s="412"/>
      <c r="Q988" s="412"/>
      <c r="R988" s="412"/>
      <c r="S988" s="412"/>
      <c r="T988" s="412"/>
      <c r="U988" s="412"/>
      <c r="V988" s="412"/>
      <c r="W988" s="412"/>
      <c r="X988" s="412"/>
      <c r="Y988" s="412"/>
      <c r="Z988" s="412"/>
      <c r="AA988" s="412"/>
      <c r="AQ988" s="1735" t="s">
        <v>8080</v>
      </c>
      <c r="AR988" s="1495" t="s">
        <v>1075</v>
      </c>
      <c r="AS988" s="1495" t="s">
        <v>1077</v>
      </c>
      <c r="AT988" s="1495" t="str">
        <f t="shared" si="31"/>
        <v>4801-Lajes das Flores</v>
      </c>
      <c r="AU988" s="1495" t="str">
        <f t="shared" si="32"/>
        <v>480105</v>
      </c>
    </row>
    <row r="989" spans="1:47">
      <c r="A989" s="412"/>
      <c r="B989" s="1013" t="s">
        <v>4008</v>
      </c>
      <c r="C989" s="976" t="s">
        <v>4009</v>
      </c>
      <c r="D989" s="412"/>
      <c r="E989" s="977"/>
      <c r="K989" s="975"/>
      <c r="L989" s="982"/>
      <c r="M989" s="978"/>
      <c r="N989" s="978"/>
      <c r="O989" s="977"/>
      <c r="P989" s="412"/>
      <c r="Q989" s="412"/>
      <c r="R989" s="412"/>
      <c r="S989" s="412"/>
      <c r="T989" s="412"/>
      <c r="U989" s="412"/>
      <c r="V989" s="412"/>
      <c r="W989" s="412"/>
      <c r="X989" s="412"/>
      <c r="Y989" s="412"/>
      <c r="Z989" s="412"/>
      <c r="AA989" s="412"/>
      <c r="AQ989" s="1735" t="s">
        <v>8081</v>
      </c>
      <c r="AR989" s="1495" t="s">
        <v>1080</v>
      </c>
      <c r="AS989" s="1495" t="s">
        <v>1082</v>
      </c>
      <c r="AT989" s="1495" t="str">
        <f t="shared" si="31"/>
        <v>4601-Lajes do Pico</v>
      </c>
      <c r="AU989" s="1495" t="str">
        <f t="shared" si="32"/>
        <v>460102</v>
      </c>
    </row>
    <row r="990" spans="1:47">
      <c r="A990" s="412"/>
      <c r="B990" s="1013" t="s">
        <v>4010</v>
      </c>
      <c r="C990" s="976" t="s">
        <v>4009</v>
      </c>
      <c r="D990" s="412"/>
      <c r="E990" s="977"/>
      <c r="K990" s="975"/>
      <c r="L990" s="982"/>
      <c r="M990" s="978"/>
      <c r="N990" s="978"/>
      <c r="O990" s="977"/>
      <c r="P990" s="412"/>
      <c r="Q990" s="412"/>
      <c r="R990" s="412"/>
      <c r="S990" s="412"/>
      <c r="T990" s="412"/>
      <c r="U990" s="412"/>
      <c r="V990" s="412"/>
      <c r="W990" s="412"/>
      <c r="X990" s="412"/>
      <c r="Y990" s="412"/>
      <c r="Z990" s="412"/>
      <c r="AA990" s="412"/>
      <c r="AQ990" s="1735" t="s">
        <v>8082</v>
      </c>
      <c r="AR990" s="1495" t="s">
        <v>8083</v>
      </c>
      <c r="AS990" s="1495" t="s">
        <v>1085</v>
      </c>
      <c r="AT990" s="1495" t="str">
        <f t="shared" si="31"/>
        <v>1805-Lalim</v>
      </c>
      <c r="AU990" s="1495" t="str">
        <f t="shared" si="32"/>
        <v>180510</v>
      </c>
    </row>
    <row r="991" spans="1:47">
      <c r="A991" s="412"/>
      <c r="B991" s="1013" t="s">
        <v>4011</v>
      </c>
      <c r="C991" s="976" t="s">
        <v>4012</v>
      </c>
      <c r="D991" s="412"/>
      <c r="E991" s="977"/>
      <c r="K991" s="975"/>
      <c r="L991" s="982"/>
      <c r="M991" s="978"/>
      <c r="N991" s="978"/>
      <c r="O991" s="977"/>
      <c r="P991" s="412"/>
      <c r="Q991" s="412"/>
      <c r="R991" s="412"/>
      <c r="S991" s="412"/>
      <c r="T991" s="412"/>
      <c r="U991" s="412"/>
      <c r="V991" s="412"/>
      <c r="W991" s="412"/>
      <c r="X991" s="412"/>
      <c r="Y991" s="412"/>
      <c r="Z991" s="412"/>
      <c r="AA991" s="412"/>
      <c r="AQ991" s="1735" t="s">
        <v>8084</v>
      </c>
      <c r="AR991" s="1495" t="s">
        <v>8085</v>
      </c>
      <c r="AS991" s="1735" t="s">
        <v>279</v>
      </c>
      <c r="AT991" s="1495" t="str">
        <f t="shared" si="31"/>
        <v>0302-Lama</v>
      </c>
      <c r="AU991" s="1495" t="str">
        <f t="shared" si="32"/>
        <v>030242</v>
      </c>
    </row>
    <row r="992" spans="1:47">
      <c r="A992" s="412"/>
      <c r="B992" s="1013" t="s">
        <v>4013</v>
      </c>
      <c r="C992" s="976" t="s">
        <v>4014</v>
      </c>
      <c r="D992" s="412"/>
      <c r="E992" s="977"/>
      <c r="K992" s="975"/>
      <c r="L992" s="982"/>
      <c r="M992" s="978"/>
      <c r="N992" s="978"/>
      <c r="O992" s="977"/>
      <c r="P992" s="412"/>
      <c r="Q992" s="412"/>
      <c r="R992" s="412"/>
      <c r="S992" s="412"/>
      <c r="T992" s="412"/>
      <c r="U992" s="412"/>
      <c r="V992" s="412"/>
      <c r="W992" s="412"/>
      <c r="X992" s="412"/>
      <c r="Y992" s="412"/>
      <c r="Z992" s="412"/>
      <c r="AA992" s="412"/>
      <c r="AQ992" s="1735" t="s">
        <v>8086</v>
      </c>
      <c r="AR992" s="1495" t="s">
        <v>8087</v>
      </c>
      <c r="AS992" s="1495" t="s">
        <v>4115</v>
      </c>
      <c r="AT992" s="1495" t="str">
        <f t="shared" si="31"/>
        <v>1703-Lama de Arcos</v>
      </c>
      <c r="AU992" s="1495" t="str">
        <f t="shared" si="32"/>
        <v>170314</v>
      </c>
    </row>
    <row r="993" spans="1:47">
      <c r="A993" s="412"/>
      <c r="B993" s="1013" t="s">
        <v>4015</v>
      </c>
      <c r="C993" s="976" t="s">
        <v>4016</v>
      </c>
      <c r="D993" s="412"/>
      <c r="E993" s="977"/>
      <c r="K993" s="975"/>
      <c r="L993" s="982"/>
      <c r="M993" s="978"/>
      <c r="N993" s="978"/>
      <c r="O993" s="977"/>
      <c r="P993" s="412"/>
      <c r="Q993" s="412"/>
      <c r="R993" s="412"/>
      <c r="S993" s="412"/>
      <c r="T993" s="412"/>
      <c r="U993" s="412"/>
      <c r="V993" s="412"/>
      <c r="W993" s="412"/>
      <c r="X993" s="412"/>
      <c r="Y993" s="412"/>
      <c r="Z993" s="412"/>
      <c r="AA993" s="412"/>
      <c r="AQ993" s="1735" t="s">
        <v>8088</v>
      </c>
      <c r="AR993" s="1495" t="s">
        <v>8089</v>
      </c>
      <c r="AS993" s="1735" t="s">
        <v>5293</v>
      </c>
      <c r="AT993" s="1495" t="str">
        <f t="shared" si="31"/>
        <v>0405-Lamalonga</v>
      </c>
      <c r="AU993" s="1495" t="str">
        <f t="shared" si="32"/>
        <v>040517</v>
      </c>
    </row>
    <row r="994" spans="1:47">
      <c r="A994" s="412"/>
      <c r="B994" s="1013" t="s">
        <v>4017</v>
      </c>
      <c r="C994" s="976" t="s">
        <v>4018</v>
      </c>
      <c r="D994" s="412"/>
      <c r="E994" s="977"/>
      <c r="K994" s="975"/>
      <c r="L994" s="982"/>
      <c r="M994" s="978"/>
      <c r="N994" s="978"/>
      <c r="O994" s="977"/>
      <c r="P994" s="412"/>
      <c r="Q994" s="412"/>
      <c r="R994" s="412"/>
      <c r="S994" s="412"/>
      <c r="T994" s="412"/>
      <c r="U994" s="412"/>
      <c r="V994" s="412"/>
      <c r="W994" s="412"/>
      <c r="X994" s="412"/>
      <c r="Y994" s="412"/>
      <c r="Z994" s="412"/>
      <c r="AA994" s="412"/>
      <c r="AQ994" s="1735" t="s">
        <v>8090</v>
      </c>
      <c r="AR994" s="1495" t="s">
        <v>8091</v>
      </c>
      <c r="AS994" s="1735" t="s">
        <v>2630</v>
      </c>
      <c r="AT994" s="1495" t="str">
        <f t="shared" si="31"/>
        <v>0303-Lamas</v>
      </c>
      <c r="AU994" s="1495" t="str">
        <f t="shared" si="32"/>
        <v>030322</v>
      </c>
    </row>
    <row r="995" spans="1:47">
      <c r="A995" s="412"/>
      <c r="B995" s="1013" t="s">
        <v>4019</v>
      </c>
      <c r="C995" s="976" t="s">
        <v>4018</v>
      </c>
      <c r="D995" s="412"/>
      <c r="E995" s="977"/>
      <c r="K995" s="975"/>
      <c r="L995" s="982"/>
      <c r="M995" s="978"/>
      <c r="N995" s="978"/>
      <c r="O995" s="977"/>
      <c r="P995" s="412"/>
      <c r="Q995" s="412"/>
      <c r="R995" s="412"/>
      <c r="S995" s="412"/>
      <c r="T995" s="412"/>
      <c r="U995" s="412"/>
      <c r="V995" s="412"/>
      <c r="W995" s="412"/>
      <c r="X995" s="412"/>
      <c r="Y995" s="412"/>
      <c r="Z995" s="412"/>
      <c r="AA995" s="412"/>
      <c r="AQ995" s="1735" t="s">
        <v>8092</v>
      </c>
      <c r="AR995" s="1495" t="s">
        <v>8091</v>
      </c>
      <c r="AS995" s="1735" t="s">
        <v>5293</v>
      </c>
      <c r="AT995" s="1495" t="str">
        <f t="shared" si="31"/>
        <v>0405-Lamas</v>
      </c>
      <c r="AU995" s="1495" t="str">
        <f t="shared" si="32"/>
        <v>040518</v>
      </c>
    </row>
    <row r="996" spans="1:47">
      <c r="A996" s="412"/>
      <c r="B996" s="1013" t="s">
        <v>4020</v>
      </c>
      <c r="C996" s="976" t="s">
        <v>4021</v>
      </c>
      <c r="D996" s="412"/>
      <c r="E996" s="977"/>
      <c r="K996" s="975"/>
      <c r="L996" s="982"/>
      <c r="M996" s="978"/>
      <c r="N996" s="978"/>
      <c r="O996" s="977"/>
      <c r="P996" s="412"/>
      <c r="Q996" s="412"/>
      <c r="R996" s="412"/>
      <c r="S996" s="412"/>
      <c r="T996" s="412"/>
      <c r="U996" s="412"/>
      <c r="V996" s="412"/>
      <c r="W996" s="412"/>
      <c r="X996" s="412"/>
      <c r="Y996" s="412"/>
      <c r="Z996" s="412"/>
      <c r="AA996" s="412"/>
      <c r="AQ996" s="1735" t="s">
        <v>8093</v>
      </c>
      <c r="AR996" s="1495" t="s">
        <v>8091</v>
      </c>
      <c r="AS996" s="1735" t="s">
        <v>2830</v>
      </c>
      <c r="AT996" s="1495" t="str">
        <f t="shared" si="31"/>
        <v>0609-Lamas</v>
      </c>
      <c r="AU996" s="1495" t="str">
        <f t="shared" si="32"/>
        <v>060901</v>
      </c>
    </row>
    <row r="997" spans="1:47">
      <c r="A997" s="412"/>
      <c r="B997" s="1013" t="s">
        <v>4022</v>
      </c>
      <c r="C997" s="976" t="s">
        <v>1716</v>
      </c>
      <c r="D997" s="412"/>
      <c r="E997" s="977"/>
      <c r="K997" s="975"/>
      <c r="L997" s="982"/>
      <c r="M997" s="978"/>
      <c r="N997" s="978"/>
      <c r="O997" s="977"/>
      <c r="P997" s="412"/>
      <c r="Q997" s="412"/>
      <c r="R997" s="412"/>
      <c r="S997" s="412"/>
      <c r="T997" s="412"/>
      <c r="U997" s="412"/>
      <c r="V997" s="412"/>
      <c r="W997" s="412"/>
      <c r="X997" s="412"/>
      <c r="Y997" s="412"/>
      <c r="Z997" s="412"/>
      <c r="AA997" s="412"/>
      <c r="AQ997" s="1735" t="s">
        <v>8094</v>
      </c>
      <c r="AR997" s="1495" t="s">
        <v>8095</v>
      </c>
      <c r="AS997" s="1735" t="s">
        <v>5343</v>
      </c>
      <c r="AT997" s="1495" t="str">
        <f t="shared" si="31"/>
        <v>0407-Lamas de Orelhão</v>
      </c>
      <c r="AU997" s="1495" t="str">
        <f t="shared" si="32"/>
        <v>040718</v>
      </c>
    </row>
    <row r="998" spans="1:47">
      <c r="A998" s="412"/>
      <c r="B998" s="1013" t="s">
        <v>1717</v>
      </c>
      <c r="C998" s="976" t="s">
        <v>1718</v>
      </c>
      <c r="D998" s="412"/>
      <c r="E998" s="977"/>
      <c r="K998" s="975"/>
      <c r="L998" s="982"/>
      <c r="M998" s="978"/>
      <c r="N998" s="978"/>
      <c r="O998" s="977"/>
      <c r="P998" s="412"/>
      <c r="Q998" s="412"/>
      <c r="R998" s="412"/>
      <c r="S998" s="412"/>
      <c r="T998" s="412"/>
      <c r="U998" s="412"/>
      <c r="V998" s="412"/>
      <c r="W998" s="412"/>
      <c r="X998" s="412"/>
      <c r="Y998" s="412"/>
      <c r="Z998" s="412"/>
      <c r="AA998" s="412"/>
      <c r="AQ998" s="1735" t="s">
        <v>8096</v>
      </c>
      <c r="AR998" s="1495" t="s">
        <v>8097</v>
      </c>
      <c r="AS998" s="1735" t="s">
        <v>1440</v>
      </c>
      <c r="AT998" s="1495" t="str">
        <f t="shared" si="31"/>
        <v>0910-Lamegal</v>
      </c>
      <c r="AU998" s="1495" t="str">
        <f t="shared" si="32"/>
        <v>091012</v>
      </c>
    </row>
    <row r="999" spans="1:47">
      <c r="A999" s="412"/>
      <c r="B999" s="1013" t="s">
        <v>891</v>
      </c>
      <c r="C999" s="976" t="s">
        <v>892</v>
      </c>
      <c r="D999" s="412"/>
      <c r="E999" s="977"/>
      <c r="K999" s="975"/>
      <c r="L999" s="982"/>
      <c r="M999" s="978"/>
      <c r="N999" s="978"/>
      <c r="O999" s="977"/>
      <c r="P999" s="412"/>
      <c r="Q999" s="412"/>
      <c r="R999" s="412"/>
      <c r="S999" s="412"/>
      <c r="T999" s="412"/>
      <c r="U999" s="412"/>
      <c r="V999" s="412"/>
      <c r="W999" s="412"/>
      <c r="X999" s="412"/>
      <c r="Y999" s="412"/>
      <c r="Z999" s="412"/>
      <c r="AA999" s="412"/>
      <c r="AQ999" s="1735" t="s">
        <v>8098</v>
      </c>
      <c r="AR999" s="1495" t="s">
        <v>8099</v>
      </c>
      <c r="AS999" s="1495" t="s">
        <v>1085</v>
      </c>
      <c r="AT999" s="1495" t="str">
        <f t="shared" si="31"/>
        <v>1805-Lamego (Almacave e Sé)</v>
      </c>
      <c r="AU999" s="1495" t="str">
        <f t="shared" si="32"/>
        <v>180525</v>
      </c>
    </row>
    <row r="1000" spans="1:47">
      <c r="A1000" s="412"/>
      <c r="B1000" s="1013" t="s">
        <v>893</v>
      </c>
      <c r="C1000" s="976" t="s">
        <v>892</v>
      </c>
      <c r="D1000" s="412"/>
      <c r="E1000" s="977"/>
      <c r="K1000" s="975"/>
      <c r="L1000" s="982"/>
      <c r="M1000" s="978"/>
      <c r="N1000" s="978"/>
      <c r="O1000" s="977"/>
      <c r="P1000" s="412"/>
      <c r="Q1000" s="412"/>
      <c r="R1000" s="412"/>
      <c r="S1000" s="412"/>
      <c r="T1000" s="412"/>
      <c r="U1000" s="412"/>
      <c r="V1000" s="412"/>
      <c r="W1000" s="412"/>
      <c r="X1000" s="412"/>
      <c r="Y1000" s="412"/>
      <c r="Z1000" s="412"/>
      <c r="AA1000" s="412"/>
      <c r="AQ1000" s="1735" t="s">
        <v>8100</v>
      </c>
      <c r="AR1000" s="1495" t="s">
        <v>8101</v>
      </c>
      <c r="AS1000" s="1735" t="s">
        <v>1440</v>
      </c>
      <c r="AT1000" s="1495" t="str">
        <f t="shared" si="31"/>
        <v>0910-Lameiras</v>
      </c>
      <c r="AU1000" s="1495" t="str">
        <f t="shared" si="32"/>
        <v>091013</v>
      </c>
    </row>
    <row r="1001" spans="1:47">
      <c r="A1001" s="412"/>
      <c r="B1001" s="1013" t="s">
        <v>894</v>
      </c>
      <c r="C1001" s="976" t="s">
        <v>895</v>
      </c>
      <c r="D1001" s="412"/>
      <c r="E1001" s="977"/>
      <c r="K1001" s="975"/>
      <c r="L1001" s="982"/>
      <c r="M1001" s="978"/>
      <c r="N1001" s="978"/>
      <c r="O1001" s="977"/>
      <c r="P1001" s="412"/>
      <c r="Q1001" s="412"/>
      <c r="R1001" s="412"/>
      <c r="S1001" s="412"/>
      <c r="T1001" s="412"/>
      <c r="U1001" s="412"/>
      <c r="V1001" s="412"/>
      <c r="W1001" s="412"/>
      <c r="X1001" s="412"/>
      <c r="Y1001" s="412"/>
      <c r="Z1001" s="412"/>
      <c r="AA1001" s="412"/>
      <c r="AQ1001" s="1735" t="s">
        <v>8102</v>
      </c>
      <c r="AR1001" s="1495" t="s">
        <v>8103</v>
      </c>
      <c r="AS1001" s="1495" t="s">
        <v>633</v>
      </c>
      <c r="AT1001" s="1495" t="str">
        <f t="shared" si="31"/>
        <v>1818-Lamosa</v>
      </c>
      <c r="AU1001" s="1495" t="str">
        <f t="shared" si="32"/>
        <v>181811</v>
      </c>
    </row>
    <row r="1002" spans="1:47">
      <c r="A1002" s="412"/>
      <c r="B1002" s="1013" t="s">
        <v>896</v>
      </c>
      <c r="C1002" s="976" t="s">
        <v>897</v>
      </c>
      <c r="D1002" s="412"/>
      <c r="E1002" s="977"/>
      <c r="K1002" s="975"/>
      <c r="L1002" s="982"/>
      <c r="M1002" s="978"/>
      <c r="N1002" s="978"/>
      <c r="O1002" s="977"/>
      <c r="P1002" s="412"/>
      <c r="Q1002" s="412"/>
      <c r="R1002" s="412"/>
      <c r="S1002" s="412"/>
      <c r="T1002" s="412"/>
      <c r="U1002" s="412"/>
      <c r="V1002" s="412"/>
      <c r="W1002" s="412"/>
      <c r="X1002" s="412"/>
      <c r="Y1002" s="412"/>
      <c r="Z1002" s="412"/>
      <c r="AA1002" s="412"/>
      <c r="AQ1002" s="1735" t="s">
        <v>8104</v>
      </c>
      <c r="AR1002" s="1495" t="s">
        <v>8105</v>
      </c>
      <c r="AS1002" s="1495" t="s">
        <v>2645</v>
      </c>
      <c r="AT1002" s="1495" t="str">
        <f t="shared" si="31"/>
        <v>1006-Landal</v>
      </c>
      <c r="AU1002" s="1495" t="str">
        <f t="shared" si="32"/>
        <v>100607</v>
      </c>
    </row>
    <row r="1003" spans="1:47">
      <c r="A1003" s="412"/>
      <c r="B1003" s="1013" t="s">
        <v>898</v>
      </c>
      <c r="C1003" s="976" t="s">
        <v>897</v>
      </c>
      <c r="D1003" s="412"/>
      <c r="E1003" s="977"/>
      <c r="K1003" s="975"/>
      <c r="L1003" s="982"/>
      <c r="M1003" s="978"/>
      <c r="N1003" s="978"/>
      <c r="O1003" s="977"/>
      <c r="P1003" s="412"/>
      <c r="Q1003" s="412"/>
      <c r="R1003" s="412"/>
      <c r="S1003" s="412"/>
      <c r="T1003" s="412"/>
      <c r="U1003" s="412"/>
      <c r="V1003" s="412"/>
      <c r="W1003" s="412"/>
      <c r="X1003" s="412"/>
      <c r="Y1003" s="412"/>
      <c r="Z1003" s="412"/>
      <c r="AA1003" s="412"/>
      <c r="AQ1003" s="1735" t="s">
        <v>8106</v>
      </c>
      <c r="AR1003" s="1495" t="s">
        <v>8107</v>
      </c>
      <c r="AS1003" s="1735" t="s">
        <v>2190</v>
      </c>
      <c r="AT1003" s="1495" t="str">
        <f t="shared" si="31"/>
        <v>0712-Landeira</v>
      </c>
      <c r="AU1003" s="1495" t="str">
        <f t="shared" si="32"/>
        <v>071202</v>
      </c>
    </row>
    <row r="1004" spans="1:47">
      <c r="A1004" s="412"/>
      <c r="B1004" s="1013" t="s">
        <v>899</v>
      </c>
      <c r="C1004" s="976" t="s">
        <v>900</v>
      </c>
      <c r="D1004" s="412"/>
      <c r="E1004" s="977"/>
      <c r="K1004" s="975"/>
      <c r="L1004" s="982"/>
      <c r="M1004" s="978"/>
      <c r="N1004" s="978"/>
      <c r="O1004" s="977"/>
      <c r="P1004" s="412"/>
      <c r="Q1004" s="412"/>
      <c r="R1004" s="412"/>
      <c r="S1004" s="412"/>
      <c r="T1004" s="412"/>
      <c r="U1004" s="412"/>
      <c r="V1004" s="412"/>
      <c r="W1004" s="412"/>
      <c r="X1004" s="412"/>
      <c r="Y1004" s="412"/>
      <c r="Z1004" s="412"/>
      <c r="AA1004" s="412"/>
      <c r="AQ1004" s="1735" t="s">
        <v>8108</v>
      </c>
      <c r="AR1004" s="1495" t="s">
        <v>8109</v>
      </c>
      <c r="AS1004" s="1735" t="s">
        <v>30</v>
      </c>
      <c r="AT1004" s="1495" t="str">
        <f t="shared" si="31"/>
        <v>0312-Landim</v>
      </c>
      <c r="AU1004" s="1495" t="str">
        <f t="shared" si="32"/>
        <v>031221</v>
      </c>
    </row>
    <row r="1005" spans="1:47">
      <c r="A1005" s="412"/>
      <c r="B1005" s="1013" t="s">
        <v>901</v>
      </c>
      <c r="C1005" s="976" t="s">
        <v>902</v>
      </c>
      <c r="D1005" s="412"/>
      <c r="E1005" s="977"/>
      <c r="K1005" s="975"/>
      <c r="L1005" s="982"/>
      <c r="M1005" s="978"/>
      <c r="N1005" s="978"/>
      <c r="O1005" s="977"/>
      <c r="P1005" s="412"/>
      <c r="Q1005" s="412"/>
      <c r="R1005" s="412"/>
      <c r="S1005" s="412"/>
      <c r="T1005" s="412"/>
      <c r="U1005" s="412"/>
      <c r="V1005" s="412"/>
      <c r="W1005" s="412"/>
      <c r="X1005" s="412"/>
      <c r="Y1005" s="412"/>
      <c r="Z1005" s="412"/>
      <c r="AA1005" s="412"/>
      <c r="AQ1005" s="1735" t="s">
        <v>8110</v>
      </c>
      <c r="AR1005" s="1495" t="s">
        <v>8111</v>
      </c>
      <c r="AS1005" s="1735" t="s">
        <v>61</v>
      </c>
      <c r="AT1005" s="1495" t="str">
        <f t="shared" si="31"/>
        <v>0313-Lanhas</v>
      </c>
      <c r="AU1005" s="1495" t="str">
        <f t="shared" si="32"/>
        <v>031324</v>
      </c>
    </row>
    <row r="1006" spans="1:47">
      <c r="A1006" s="412"/>
      <c r="B1006" s="1013" t="s">
        <v>903</v>
      </c>
      <c r="C1006" s="976" t="s">
        <v>904</v>
      </c>
      <c r="D1006" s="412"/>
      <c r="E1006" s="977"/>
      <c r="K1006" s="975"/>
      <c r="L1006" s="982"/>
      <c r="M1006" s="978"/>
      <c r="N1006" s="978"/>
      <c r="O1006" s="977"/>
      <c r="P1006" s="412"/>
      <c r="Q1006" s="412"/>
      <c r="R1006" s="412"/>
      <c r="S1006" s="412"/>
      <c r="T1006" s="412"/>
      <c r="U1006" s="412"/>
      <c r="V1006" s="412"/>
      <c r="W1006" s="412"/>
      <c r="X1006" s="412"/>
      <c r="Y1006" s="412"/>
      <c r="Z1006" s="412"/>
      <c r="AA1006" s="412"/>
      <c r="AQ1006" s="1735" t="s">
        <v>8112</v>
      </c>
      <c r="AR1006" s="1495" t="s">
        <v>8113</v>
      </c>
      <c r="AS1006" s="1495" t="s">
        <v>1308</v>
      </c>
      <c r="AT1006" s="1495" t="str">
        <f t="shared" si="31"/>
        <v>1602-Lanhelas</v>
      </c>
      <c r="AU1006" s="1495" t="str">
        <f t="shared" si="32"/>
        <v>160211</v>
      </c>
    </row>
    <row r="1007" spans="1:47">
      <c r="A1007" s="412"/>
      <c r="B1007" s="1013" t="s">
        <v>3318</v>
      </c>
      <c r="C1007" s="976" t="s">
        <v>3319</v>
      </c>
      <c r="D1007" s="412"/>
      <c r="E1007" s="977"/>
      <c r="K1007" s="975"/>
      <c r="L1007" s="982"/>
      <c r="M1007" s="978"/>
      <c r="N1007" s="978"/>
      <c r="O1007" s="977"/>
      <c r="P1007" s="412"/>
      <c r="Q1007" s="412"/>
      <c r="R1007" s="412"/>
      <c r="S1007" s="412"/>
      <c r="T1007" s="412"/>
      <c r="U1007" s="412"/>
      <c r="V1007" s="412"/>
      <c r="W1007" s="412"/>
      <c r="X1007" s="412"/>
      <c r="Y1007" s="412"/>
      <c r="Z1007" s="412"/>
      <c r="AA1007" s="412"/>
      <c r="AQ1007" s="1735" t="s">
        <v>8114</v>
      </c>
      <c r="AR1007" s="1495" t="s">
        <v>8115</v>
      </c>
      <c r="AS1007" s="1495" t="s">
        <v>2196</v>
      </c>
      <c r="AT1007" s="1495" t="str">
        <f t="shared" si="31"/>
        <v>1609-Lanheses</v>
      </c>
      <c r="AU1007" s="1495" t="str">
        <f t="shared" si="32"/>
        <v>160915</v>
      </c>
    </row>
    <row r="1008" spans="1:47">
      <c r="A1008" s="412"/>
      <c r="B1008" s="1013" t="s">
        <v>3320</v>
      </c>
      <c r="C1008" s="976" t="s">
        <v>3319</v>
      </c>
      <c r="D1008" s="412"/>
      <c r="E1008" s="977"/>
      <c r="K1008" s="975"/>
      <c r="L1008" s="982"/>
      <c r="M1008" s="978"/>
      <c r="N1008" s="978"/>
      <c r="O1008" s="977"/>
      <c r="P1008" s="412"/>
      <c r="Q1008" s="412"/>
      <c r="R1008" s="412"/>
      <c r="S1008" s="412"/>
      <c r="T1008" s="412"/>
      <c r="U1008" s="412"/>
      <c r="V1008" s="412"/>
      <c r="W1008" s="412"/>
      <c r="X1008" s="412"/>
      <c r="Y1008" s="412"/>
      <c r="Z1008" s="412"/>
      <c r="AA1008" s="412"/>
      <c r="AQ1008" s="1735" t="s">
        <v>8116</v>
      </c>
      <c r="AR1008" s="1495" t="s">
        <v>8117</v>
      </c>
      <c r="AS1008" s="1735" t="s">
        <v>1492</v>
      </c>
      <c r="AT1008" s="1495" t="str">
        <f t="shared" si="31"/>
        <v>0309-Lanhoso</v>
      </c>
      <c r="AU1008" s="1495" t="str">
        <f t="shared" si="32"/>
        <v>030915</v>
      </c>
    </row>
    <row r="1009" spans="1:47">
      <c r="A1009" s="412"/>
      <c r="B1009" s="1013" t="s">
        <v>3321</v>
      </c>
      <c r="C1009" s="976" t="s">
        <v>5992</v>
      </c>
      <c r="D1009" s="412"/>
      <c r="E1009" s="977"/>
      <c r="K1009" s="975"/>
      <c r="L1009" s="982"/>
      <c r="M1009" s="978"/>
      <c r="N1009" s="978"/>
      <c r="O1009" s="977"/>
      <c r="P1009" s="412"/>
      <c r="Q1009" s="412"/>
      <c r="R1009" s="412"/>
      <c r="S1009" s="412"/>
      <c r="T1009" s="412"/>
      <c r="U1009" s="412"/>
      <c r="V1009" s="412"/>
      <c r="W1009" s="412"/>
      <c r="X1009" s="412"/>
      <c r="Y1009" s="412"/>
      <c r="Z1009" s="412"/>
      <c r="AA1009" s="412"/>
      <c r="AQ1009" s="1735" t="s">
        <v>8118</v>
      </c>
      <c r="AR1009" s="1495" t="s">
        <v>8119</v>
      </c>
      <c r="AS1009" s="1495" t="s">
        <v>4251</v>
      </c>
      <c r="AT1009" s="1495" t="str">
        <f t="shared" si="31"/>
        <v>1809-Lapa do Lobo</v>
      </c>
      <c r="AU1009" s="1495" t="str">
        <f t="shared" si="32"/>
        <v>180908</v>
      </c>
    </row>
    <row r="1010" spans="1:47">
      <c r="A1010" s="412"/>
      <c r="B1010" s="1013" t="s">
        <v>5993</v>
      </c>
      <c r="C1010" s="976" t="s">
        <v>5994</v>
      </c>
      <c r="D1010" s="412"/>
      <c r="E1010" s="977"/>
      <c r="K1010" s="975"/>
      <c r="L1010" s="982"/>
      <c r="M1010" s="978"/>
      <c r="N1010" s="978"/>
      <c r="O1010" s="977"/>
      <c r="P1010" s="412"/>
      <c r="Q1010" s="412"/>
      <c r="R1010" s="412"/>
      <c r="S1010" s="412"/>
      <c r="T1010" s="412"/>
      <c r="U1010" s="412"/>
      <c r="V1010" s="412"/>
      <c r="W1010" s="412"/>
      <c r="X1010" s="412"/>
      <c r="Y1010" s="412"/>
      <c r="Z1010" s="412"/>
      <c r="AA1010" s="412"/>
      <c r="AQ1010" s="1735" t="s">
        <v>8120</v>
      </c>
      <c r="AR1010" s="1495" t="s">
        <v>8121</v>
      </c>
      <c r="AS1010" s="1495" t="s">
        <v>5358</v>
      </c>
      <c r="AT1010" s="1495" t="str">
        <f t="shared" si="31"/>
        <v>1604-Lara</v>
      </c>
      <c r="AU1010" s="1495" t="str">
        <f t="shared" si="32"/>
        <v>160410</v>
      </c>
    </row>
    <row r="1011" spans="1:47">
      <c r="A1011" s="412"/>
      <c r="B1011" s="1013" t="s">
        <v>5995</v>
      </c>
      <c r="C1011" s="976" t="s">
        <v>5996</v>
      </c>
      <c r="D1011" s="412"/>
      <c r="E1011" s="977"/>
      <c r="K1011" s="975"/>
      <c r="L1011" s="982"/>
      <c r="M1011" s="978"/>
      <c r="N1011" s="978"/>
      <c r="O1011" s="977"/>
      <c r="P1011" s="412"/>
      <c r="Q1011" s="412"/>
      <c r="R1011" s="412"/>
      <c r="S1011" s="412"/>
      <c r="T1011" s="412"/>
      <c r="U1011" s="412"/>
      <c r="V1011" s="412"/>
      <c r="W1011" s="412"/>
      <c r="X1011" s="412"/>
      <c r="Y1011" s="412"/>
      <c r="Z1011" s="412"/>
      <c r="AA1011" s="412"/>
      <c r="AQ1011" s="1735" t="s">
        <v>8122</v>
      </c>
      <c r="AR1011" s="1495" t="s">
        <v>8123</v>
      </c>
      <c r="AS1011" s="1735" t="s">
        <v>1338</v>
      </c>
      <c r="AT1011" s="1495" t="str">
        <f t="shared" si="31"/>
        <v>0502-Lardosa</v>
      </c>
      <c r="AU1011" s="1495" t="str">
        <f t="shared" si="32"/>
        <v>050211</v>
      </c>
    </row>
    <row r="1012" spans="1:47">
      <c r="A1012" s="412"/>
      <c r="B1012" s="1013" t="s">
        <v>5997</v>
      </c>
      <c r="C1012" s="976" t="s">
        <v>5998</v>
      </c>
      <c r="D1012" s="412"/>
      <c r="E1012" s="977"/>
      <c r="K1012" s="975"/>
      <c r="L1012" s="982"/>
      <c r="M1012" s="978"/>
      <c r="N1012" s="978"/>
      <c r="O1012" s="977"/>
      <c r="P1012" s="412"/>
      <c r="Q1012" s="412"/>
      <c r="R1012" s="412"/>
      <c r="S1012" s="412"/>
      <c r="T1012" s="412"/>
      <c r="U1012" s="412"/>
      <c r="V1012" s="412"/>
      <c r="W1012" s="412"/>
      <c r="X1012" s="412"/>
      <c r="Y1012" s="412"/>
      <c r="Z1012" s="412"/>
      <c r="AA1012" s="412"/>
      <c r="AQ1012" s="1735" t="s">
        <v>8124</v>
      </c>
      <c r="AR1012" s="1495" t="s">
        <v>8125</v>
      </c>
      <c r="AS1012" s="1735" t="s">
        <v>1773</v>
      </c>
      <c r="AT1012" s="1495" t="str">
        <f t="shared" si="31"/>
        <v>0409-Larinho</v>
      </c>
      <c r="AU1012" s="1495" t="str">
        <f t="shared" si="32"/>
        <v>040910</v>
      </c>
    </row>
    <row r="1013" spans="1:47">
      <c r="A1013" s="412"/>
      <c r="B1013" s="1013" t="s">
        <v>5999</v>
      </c>
      <c r="C1013" s="976" t="s">
        <v>5998</v>
      </c>
      <c r="D1013" s="412"/>
      <c r="E1013" s="977"/>
      <c r="K1013" s="975"/>
      <c r="L1013" s="982"/>
      <c r="M1013" s="978"/>
      <c r="N1013" s="978"/>
      <c r="O1013" s="977"/>
      <c r="P1013" s="412"/>
      <c r="Q1013" s="412"/>
      <c r="R1013" s="412"/>
      <c r="S1013" s="412"/>
      <c r="T1013" s="412"/>
      <c r="U1013" s="412"/>
      <c r="V1013" s="412"/>
      <c r="W1013" s="412"/>
      <c r="X1013" s="412"/>
      <c r="Y1013" s="412"/>
      <c r="Z1013" s="412"/>
      <c r="AA1013" s="412"/>
      <c r="AQ1013" s="1735" t="s">
        <v>8126</v>
      </c>
      <c r="AR1013" s="1495" t="s">
        <v>8127</v>
      </c>
      <c r="AS1013" s="1495" t="s">
        <v>1496</v>
      </c>
      <c r="AT1013" s="1495" t="str">
        <f t="shared" si="31"/>
        <v>1313-Laundos</v>
      </c>
      <c r="AU1013" s="1495" t="str">
        <f t="shared" si="32"/>
        <v>131308</v>
      </c>
    </row>
    <row r="1014" spans="1:47">
      <c r="A1014" s="412"/>
      <c r="B1014" s="1013" t="s">
        <v>6000</v>
      </c>
      <c r="C1014" s="976" t="s">
        <v>173</v>
      </c>
      <c r="D1014" s="412"/>
      <c r="E1014" s="977"/>
      <c r="K1014" s="975"/>
      <c r="L1014" s="982"/>
      <c r="M1014" s="978"/>
      <c r="N1014" s="978"/>
      <c r="O1014" s="977"/>
      <c r="P1014" s="412"/>
      <c r="Q1014" s="412"/>
      <c r="R1014" s="412"/>
      <c r="S1014" s="412"/>
      <c r="T1014" s="412"/>
      <c r="U1014" s="412"/>
      <c r="V1014" s="412"/>
      <c r="W1014" s="412"/>
      <c r="X1014" s="412"/>
      <c r="Y1014" s="412"/>
      <c r="Z1014" s="412"/>
      <c r="AA1014" s="412"/>
      <c r="AQ1014" s="1735" t="s">
        <v>8128</v>
      </c>
      <c r="AR1014" s="1495" t="s">
        <v>8129</v>
      </c>
      <c r="AS1014" s="1735" t="s">
        <v>1024</v>
      </c>
      <c r="AT1014" s="1495" t="str">
        <f t="shared" si="31"/>
        <v>0504-Lavacolhos</v>
      </c>
      <c r="AU1014" s="1495" t="str">
        <f t="shared" si="32"/>
        <v>050419</v>
      </c>
    </row>
    <row r="1015" spans="1:47">
      <c r="A1015" s="412"/>
      <c r="B1015" s="1013" t="s">
        <v>174</v>
      </c>
      <c r="C1015" s="976" t="s">
        <v>173</v>
      </c>
      <c r="D1015" s="412"/>
      <c r="E1015" s="977"/>
      <c r="K1015" s="975"/>
      <c r="L1015" s="982"/>
      <c r="M1015" s="978"/>
      <c r="N1015" s="978"/>
      <c r="O1015" s="977"/>
      <c r="P1015" s="412"/>
      <c r="Q1015" s="412"/>
      <c r="R1015" s="412"/>
      <c r="S1015" s="412"/>
      <c r="T1015" s="412"/>
      <c r="U1015" s="412"/>
      <c r="V1015" s="412"/>
      <c r="W1015" s="412"/>
      <c r="X1015" s="412"/>
      <c r="Y1015" s="412"/>
      <c r="Z1015" s="412"/>
      <c r="AA1015" s="412"/>
      <c r="AQ1015" s="1735" t="s">
        <v>8130</v>
      </c>
      <c r="AR1015" s="1495" t="s">
        <v>8131</v>
      </c>
      <c r="AS1015" s="1735" t="s">
        <v>45</v>
      </c>
      <c r="AT1015" s="1495" t="str">
        <f t="shared" si="31"/>
        <v>0617-Lavegadas</v>
      </c>
      <c r="AU1015" s="1495" t="str">
        <f t="shared" si="32"/>
        <v>061702</v>
      </c>
    </row>
    <row r="1016" spans="1:47">
      <c r="A1016" s="412"/>
      <c r="B1016" s="1013" t="s">
        <v>175</v>
      </c>
      <c r="C1016" s="976" t="s">
        <v>176</v>
      </c>
      <c r="D1016" s="412"/>
      <c r="E1016" s="977"/>
      <c r="K1016" s="975"/>
      <c r="L1016" s="982"/>
      <c r="M1016" s="978"/>
      <c r="N1016" s="978"/>
      <c r="O1016" s="977"/>
      <c r="P1016" s="412"/>
      <c r="Q1016" s="412"/>
      <c r="R1016" s="412"/>
      <c r="S1016" s="412"/>
      <c r="T1016" s="412"/>
      <c r="U1016" s="412"/>
      <c r="V1016" s="412"/>
      <c r="W1016" s="412"/>
      <c r="X1016" s="412"/>
      <c r="Y1016" s="412"/>
      <c r="Z1016" s="412"/>
      <c r="AA1016" s="412"/>
      <c r="AQ1016" s="1735" t="s">
        <v>8132</v>
      </c>
      <c r="AR1016" s="1495" t="s">
        <v>8133</v>
      </c>
      <c r="AS1016" s="1735" t="s">
        <v>531</v>
      </c>
      <c r="AT1016" s="1495" t="str">
        <f t="shared" si="31"/>
        <v>0605-Lavos</v>
      </c>
      <c r="AU1016" s="1495" t="str">
        <f t="shared" si="32"/>
        <v>060522</v>
      </c>
    </row>
    <row r="1017" spans="1:47">
      <c r="A1017" s="412"/>
      <c r="B1017" s="1013" t="s">
        <v>177</v>
      </c>
      <c r="C1017" s="976" t="s">
        <v>178</v>
      </c>
      <c r="D1017" s="412"/>
      <c r="E1017" s="977"/>
      <c r="K1017" s="975"/>
      <c r="L1017" s="982"/>
      <c r="M1017" s="978"/>
      <c r="N1017" s="978"/>
      <c r="O1017" s="977"/>
      <c r="P1017" s="412"/>
      <c r="Q1017" s="412"/>
      <c r="R1017" s="412"/>
      <c r="S1017" s="412"/>
      <c r="T1017" s="412"/>
      <c r="U1017" s="412"/>
      <c r="V1017" s="412"/>
      <c r="W1017" s="412"/>
      <c r="X1017" s="412"/>
      <c r="Y1017" s="412"/>
      <c r="Z1017" s="412"/>
      <c r="AA1017" s="412"/>
      <c r="AQ1017" s="1735" t="s">
        <v>8134</v>
      </c>
      <c r="AR1017" s="1495" t="s">
        <v>8135</v>
      </c>
      <c r="AS1017" s="1495" t="s">
        <v>1456</v>
      </c>
      <c r="AT1017" s="1495" t="str">
        <f t="shared" si="31"/>
        <v>1606-Lavradas</v>
      </c>
      <c r="AU1017" s="1495" t="str">
        <f t="shared" si="32"/>
        <v>160611</v>
      </c>
    </row>
    <row r="1018" spans="1:47">
      <c r="A1018" s="412"/>
      <c r="B1018" s="1013" t="s">
        <v>179</v>
      </c>
      <c r="C1018" s="976" t="s">
        <v>180</v>
      </c>
      <c r="D1018" s="412"/>
      <c r="E1018" s="977"/>
      <c r="K1018" s="975"/>
      <c r="L1018" s="982"/>
      <c r="M1018" s="978"/>
      <c r="N1018" s="978"/>
      <c r="O1018" s="977"/>
      <c r="P1018" s="412"/>
      <c r="Q1018" s="412"/>
      <c r="R1018" s="412"/>
      <c r="S1018" s="412"/>
      <c r="T1018" s="412"/>
      <c r="U1018" s="412"/>
      <c r="V1018" s="412"/>
      <c r="W1018" s="412"/>
      <c r="X1018" s="412"/>
      <c r="Y1018" s="412"/>
      <c r="Z1018" s="412"/>
      <c r="AA1018" s="412"/>
      <c r="AQ1018" s="1735" t="s">
        <v>8136</v>
      </c>
      <c r="AR1018" s="1495" t="s">
        <v>8137</v>
      </c>
      <c r="AS1018" s="1495" t="s">
        <v>1085</v>
      </c>
      <c r="AT1018" s="1495" t="str">
        <f t="shared" si="31"/>
        <v>1805-Lazarim</v>
      </c>
      <c r="AU1018" s="1495" t="str">
        <f t="shared" si="32"/>
        <v>180511</v>
      </c>
    </row>
    <row r="1019" spans="1:47">
      <c r="A1019" s="412"/>
      <c r="B1019" s="1013" t="s">
        <v>181</v>
      </c>
      <c r="C1019" s="976" t="s">
        <v>182</v>
      </c>
      <c r="D1019" s="412"/>
      <c r="E1019" s="977"/>
      <c r="K1019" s="975"/>
      <c r="L1019" s="982"/>
      <c r="M1019" s="978"/>
      <c r="N1019" s="978"/>
      <c r="O1019" s="977"/>
      <c r="P1019" s="412"/>
      <c r="Q1019" s="412"/>
      <c r="R1019" s="412"/>
      <c r="S1019" s="412"/>
      <c r="T1019" s="412"/>
      <c r="U1019" s="412"/>
      <c r="V1019" s="412"/>
      <c r="W1019" s="412"/>
      <c r="X1019" s="412"/>
      <c r="Y1019" s="412"/>
      <c r="Z1019" s="412"/>
      <c r="AA1019" s="412"/>
      <c r="AQ1019" s="1735" t="s">
        <v>8138</v>
      </c>
      <c r="AR1019" s="1495" t="s">
        <v>8139</v>
      </c>
      <c r="AS1019" s="1495" t="s">
        <v>1756</v>
      </c>
      <c r="AT1019" s="1495" t="str">
        <f t="shared" si="31"/>
        <v>1712-Lebução, Fiães e Nozelos</v>
      </c>
      <c r="AU1019" s="1495" t="str">
        <f t="shared" si="32"/>
        <v>171233</v>
      </c>
    </row>
    <row r="1020" spans="1:47">
      <c r="A1020" s="412"/>
      <c r="B1020" s="1013" t="s">
        <v>183</v>
      </c>
      <c r="C1020" s="976" t="s">
        <v>184</v>
      </c>
      <c r="D1020" s="412"/>
      <c r="E1020" s="977"/>
      <c r="K1020" s="975"/>
      <c r="L1020" s="982"/>
      <c r="M1020" s="978"/>
      <c r="N1020" s="978"/>
      <c r="O1020" s="977"/>
      <c r="P1020" s="412"/>
      <c r="Q1020" s="412"/>
      <c r="R1020" s="412"/>
      <c r="S1020" s="412"/>
      <c r="T1020" s="412"/>
      <c r="U1020" s="412"/>
      <c r="V1020" s="412"/>
      <c r="W1020" s="412"/>
      <c r="X1020" s="412"/>
      <c r="Y1020" s="412"/>
      <c r="Z1020" s="412"/>
      <c r="AA1020" s="412"/>
      <c r="AQ1020" s="1735" t="s">
        <v>8140</v>
      </c>
      <c r="AR1020" s="1495" t="s">
        <v>8141</v>
      </c>
      <c r="AS1020" s="1495" t="s">
        <v>5351</v>
      </c>
      <c r="AT1020" s="1495" t="str">
        <f t="shared" si="31"/>
        <v>1807-Leomil</v>
      </c>
      <c r="AU1020" s="1495" t="str">
        <f t="shared" si="32"/>
        <v>180709</v>
      </c>
    </row>
    <row r="1021" spans="1:47">
      <c r="A1021" s="412"/>
      <c r="B1021" s="1013" t="s">
        <v>185</v>
      </c>
      <c r="C1021" s="976" t="s">
        <v>186</v>
      </c>
      <c r="D1021" s="412"/>
      <c r="E1021" s="977"/>
      <c r="K1021" s="975"/>
      <c r="L1021" s="982"/>
      <c r="M1021" s="978"/>
      <c r="N1021" s="978"/>
      <c r="O1021" s="977"/>
      <c r="P1021" s="412"/>
      <c r="Q1021" s="412"/>
      <c r="R1021" s="412"/>
      <c r="S1021" s="412"/>
      <c r="T1021" s="412"/>
      <c r="U1021" s="412"/>
      <c r="V1021" s="412"/>
      <c r="W1021" s="412"/>
      <c r="X1021" s="412"/>
      <c r="Y1021" s="412"/>
      <c r="Z1021" s="412"/>
      <c r="AA1021" s="412"/>
      <c r="AQ1021" s="1735" t="s">
        <v>8142</v>
      </c>
      <c r="AR1021" s="1495" t="s">
        <v>8143</v>
      </c>
      <c r="AS1021" s="1735" t="s">
        <v>4220</v>
      </c>
      <c r="AT1021" s="1495" t="str">
        <f t="shared" si="31"/>
        <v>0610-Liceia</v>
      </c>
      <c r="AU1021" s="1495" t="str">
        <f t="shared" si="32"/>
        <v>061005</v>
      </c>
    </row>
    <row r="1022" spans="1:47">
      <c r="A1022" s="412"/>
      <c r="B1022" s="1013" t="s">
        <v>187</v>
      </c>
      <c r="C1022" s="976" t="s">
        <v>188</v>
      </c>
      <c r="D1022" s="412"/>
      <c r="E1022" s="977"/>
      <c r="K1022" s="975"/>
      <c r="L1022" s="982"/>
      <c r="M1022" s="978"/>
      <c r="N1022" s="978"/>
      <c r="O1022" s="977"/>
      <c r="P1022" s="412"/>
      <c r="Q1022" s="412"/>
      <c r="R1022" s="412"/>
      <c r="S1022" s="412"/>
      <c r="T1022" s="412"/>
      <c r="U1022" s="412"/>
      <c r="V1022" s="412"/>
      <c r="W1022" s="412"/>
      <c r="X1022" s="412"/>
      <c r="Y1022" s="412"/>
      <c r="Z1022" s="412"/>
      <c r="AA1022" s="412"/>
      <c r="AQ1022" s="1735" t="s">
        <v>8144</v>
      </c>
      <c r="AR1022" s="1495" t="s">
        <v>8145</v>
      </c>
      <c r="AS1022" s="1735" t="s">
        <v>1014</v>
      </c>
      <c r="AT1022" s="1495" t="str">
        <f t="shared" si="31"/>
        <v>0404-Ligares</v>
      </c>
      <c r="AU1022" s="1495" t="str">
        <f t="shared" si="32"/>
        <v>040404</v>
      </c>
    </row>
    <row r="1023" spans="1:47">
      <c r="A1023" s="412"/>
      <c r="B1023" s="1013" t="s">
        <v>189</v>
      </c>
      <c r="C1023" s="976" t="s">
        <v>190</v>
      </c>
      <c r="D1023" s="412"/>
      <c r="E1023" s="977"/>
      <c r="K1023" s="975"/>
      <c r="L1023" s="982"/>
      <c r="M1023" s="978"/>
      <c r="N1023" s="978"/>
      <c r="O1023" s="977"/>
      <c r="P1023" s="412"/>
      <c r="Q1023" s="412"/>
      <c r="R1023" s="412"/>
      <c r="S1023" s="412"/>
      <c r="T1023" s="412"/>
      <c r="U1023" s="412"/>
      <c r="V1023" s="412"/>
      <c r="W1023" s="412"/>
      <c r="X1023" s="412"/>
      <c r="Y1023" s="412"/>
      <c r="Z1023" s="412"/>
      <c r="AA1023" s="412"/>
      <c r="AQ1023" s="1735" t="s">
        <v>8146</v>
      </c>
      <c r="AR1023" s="1495" t="s">
        <v>8147</v>
      </c>
      <c r="AS1023" s="1735" t="s">
        <v>279</v>
      </c>
      <c r="AT1023" s="1495" t="str">
        <f t="shared" si="31"/>
        <v>0302-Lijó</v>
      </c>
      <c r="AU1023" s="1495" t="str">
        <f t="shared" si="32"/>
        <v>030243</v>
      </c>
    </row>
    <row r="1024" spans="1:47">
      <c r="A1024" s="412"/>
      <c r="B1024" s="1013" t="s">
        <v>191</v>
      </c>
      <c r="C1024" s="976" t="s">
        <v>190</v>
      </c>
      <c r="D1024" s="412"/>
      <c r="E1024" s="977"/>
      <c r="K1024" s="975"/>
      <c r="L1024" s="982"/>
      <c r="M1024" s="978"/>
      <c r="N1024" s="978"/>
      <c r="O1024" s="977"/>
      <c r="P1024" s="412"/>
      <c r="Q1024" s="412"/>
      <c r="R1024" s="412"/>
      <c r="S1024" s="412"/>
      <c r="T1024" s="412"/>
      <c r="U1024" s="412"/>
      <c r="V1024" s="412"/>
      <c r="W1024" s="412"/>
      <c r="X1024" s="412"/>
      <c r="Y1024" s="412"/>
      <c r="Z1024" s="412"/>
      <c r="AA1024" s="412"/>
      <c r="AQ1024" s="1735" t="s">
        <v>8148</v>
      </c>
      <c r="AR1024" s="1495" t="s">
        <v>8149</v>
      </c>
      <c r="AS1024" s="1495" t="s">
        <v>1456</v>
      </c>
      <c r="AT1024" s="1495" t="str">
        <f t="shared" si="31"/>
        <v>1606-Lindoso</v>
      </c>
      <c r="AU1024" s="1495" t="str">
        <f t="shared" si="32"/>
        <v>160612</v>
      </c>
    </row>
    <row r="1025" spans="1:47">
      <c r="A1025" s="412"/>
      <c r="B1025" s="1013" t="s">
        <v>192</v>
      </c>
      <c r="C1025" s="976" t="s">
        <v>193</v>
      </c>
      <c r="D1025" s="412"/>
      <c r="E1025" s="977"/>
      <c r="K1025" s="975"/>
      <c r="L1025" s="982"/>
      <c r="M1025" s="978"/>
      <c r="N1025" s="978"/>
      <c r="O1025" s="977"/>
      <c r="P1025" s="412"/>
      <c r="Q1025" s="412"/>
      <c r="R1025" s="412"/>
      <c r="S1025" s="412"/>
      <c r="T1025" s="412"/>
      <c r="U1025" s="412"/>
      <c r="V1025" s="412"/>
      <c r="W1025" s="412"/>
      <c r="X1025" s="412"/>
      <c r="Y1025" s="412"/>
      <c r="Z1025" s="412"/>
      <c r="AA1025" s="412"/>
      <c r="AQ1025" s="1735" t="s">
        <v>8150</v>
      </c>
      <c r="AR1025" s="1495" t="s">
        <v>8151</v>
      </c>
      <c r="AS1025" s="1735" t="s">
        <v>1320</v>
      </c>
      <c r="AT1025" s="1495" t="str">
        <f t="shared" si="31"/>
        <v>0403-Linhares</v>
      </c>
      <c r="AU1025" s="1495" t="str">
        <f t="shared" si="32"/>
        <v>040308</v>
      </c>
    </row>
    <row r="1026" spans="1:47">
      <c r="A1026" s="412"/>
      <c r="B1026" s="1013" t="s">
        <v>194</v>
      </c>
      <c r="C1026" s="976" t="s">
        <v>193</v>
      </c>
      <c r="D1026" s="412"/>
      <c r="E1026" s="977"/>
      <c r="K1026" s="975"/>
      <c r="L1026" s="982"/>
      <c r="M1026" s="978"/>
      <c r="N1026" s="978"/>
      <c r="O1026" s="977"/>
      <c r="P1026" s="412"/>
      <c r="Q1026" s="412"/>
      <c r="R1026" s="412"/>
      <c r="S1026" s="412"/>
      <c r="T1026" s="412"/>
      <c r="U1026" s="412"/>
      <c r="V1026" s="412"/>
      <c r="W1026" s="412"/>
      <c r="X1026" s="412"/>
      <c r="Y1026" s="412"/>
      <c r="Z1026" s="412"/>
      <c r="AA1026" s="412"/>
      <c r="AQ1026" s="1735" t="s">
        <v>8152</v>
      </c>
      <c r="AR1026" s="1495" t="s">
        <v>8151</v>
      </c>
      <c r="AS1026" s="1735" t="s">
        <v>4105</v>
      </c>
      <c r="AT1026" s="1495" t="str">
        <f t="shared" si="31"/>
        <v>0903-Linhares</v>
      </c>
      <c r="AU1026" s="1495" t="str">
        <f t="shared" si="32"/>
        <v>090308</v>
      </c>
    </row>
    <row r="1027" spans="1:47">
      <c r="A1027" s="412"/>
      <c r="B1027" s="1013" t="s">
        <v>195</v>
      </c>
      <c r="C1027" s="976" t="s">
        <v>196</v>
      </c>
      <c r="D1027" s="412"/>
      <c r="E1027" s="977"/>
      <c r="K1027" s="975"/>
      <c r="L1027" s="982"/>
      <c r="M1027" s="978"/>
      <c r="N1027" s="978"/>
      <c r="O1027" s="977"/>
      <c r="P1027" s="412"/>
      <c r="Q1027" s="412"/>
      <c r="R1027" s="412"/>
      <c r="S1027" s="412"/>
      <c r="T1027" s="412"/>
      <c r="U1027" s="412"/>
      <c r="V1027" s="412"/>
      <c r="W1027" s="412"/>
      <c r="X1027" s="412"/>
      <c r="Y1027" s="412"/>
      <c r="Z1027" s="412"/>
      <c r="AA1027" s="412"/>
      <c r="AQ1027" s="1735" t="s">
        <v>8153</v>
      </c>
      <c r="AR1027" s="1495" t="s">
        <v>8154</v>
      </c>
      <c r="AS1027" s="1495" t="s">
        <v>5318</v>
      </c>
      <c r="AT1027" s="1495" t="str">
        <f t="shared" si="31"/>
        <v>1307-Livração</v>
      </c>
      <c r="AU1027" s="1495" t="str">
        <f t="shared" si="32"/>
        <v>130735</v>
      </c>
    </row>
    <row r="1028" spans="1:47">
      <c r="A1028" s="412"/>
      <c r="B1028" s="1013" t="s">
        <v>197</v>
      </c>
      <c r="C1028" s="976" t="s">
        <v>198</v>
      </c>
      <c r="D1028" s="412"/>
      <c r="E1028" s="977"/>
      <c r="K1028" s="975"/>
      <c r="L1028" s="982"/>
      <c r="M1028" s="978"/>
      <c r="N1028" s="978"/>
      <c r="O1028" s="977"/>
      <c r="P1028" s="412"/>
      <c r="Q1028" s="412"/>
      <c r="R1028" s="412"/>
      <c r="S1028" s="412"/>
      <c r="T1028" s="412"/>
      <c r="U1028" s="412"/>
      <c r="V1028" s="412"/>
      <c r="W1028" s="412"/>
      <c r="X1028" s="412"/>
      <c r="Y1028" s="412"/>
      <c r="Z1028" s="412"/>
      <c r="AA1028" s="412"/>
      <c r="AQ1028" s="1735" t="s">
        <v>8155</v>
      </c>
      <c r="AR1028" s="1495" t="s">
        <v>8156</v>
      </c>
      <c r="AS1028" s="1495" t="s">
        <v>1769</v>
      </c>
      <c r="AT1028" s="1495" t="str">
        <f t="shared" si="31"/>
        <v>1821-Lobão da Beira</v>
      </c>
      <c r="AU1028" s="1495" t="str">
        <f t="shared" si="32"/>
        <v>182110</v>
      </c>
    </row>
    <row r="1029" spans="1:47">
      <c r="A1029" s="412"/>
      <c r="B1029" s="1013" t="s">
        <v>199</v>
      </c>
      <c r="C1029" s="976" t="s">
        <v>200</v>
      </c>
      <c r="D1029" s="412"/>
      <c r="E1029" s="977"/>
      <c r="K1029" s="975"/>
      <c r="L1029" s="982"/>
      <c r="M1029" s="978"/>
      <c r="N1029" s="978"/>
      <c r="O1029" s="977"/>
      <c r="P1029" s="412"/>
      <c r="Q1029" s="412"/>
      <c r="R1029" s="412"/>
      <c r="S1029" s="412"/>
      <c r="T1029" s="412"/>
      <c r="U1029" s="412"/>
      <c r="V1029" s="412"/>
      <c r="W1029" s="412"/>
      <c r="X1029" s="412"/>
      <c r="Y1029" s="412"/>
      <c r="Z1029" s="412"/>
      <c r="AA1029" s="412"/>
      <c r="AQ1029" s="1735" t="s">
        <v>8157</v>
      </c>
      <c r="AR1029" s="1495" t="s">
        <v>8158</v>
      </c>
      <c r="AS1029" s="1495" t="s">
        <v>5285</v>
      </c>
      <c r="AT1029" s="1495" t="str">
        <f t="shared" si="31"/>
        <v>1305-Lodares</v>
      </c>
      <c r="AU1029" s="1495" t="str">
        <f t="shared" si="32"/>
        <v>130510</v>
      </c>
    </row>
    <row r="1030" spans="1:47">
      <c r="A1030" s="412"/>
      <c r="B1030" s="1013" t="s">
        <v>201</v>
      </c>
      <c r="C1030" s="976" t="s">
        <v>202</v>
      </c>
      <c r="D1030" s="412"/>
      <c r="E1030" s="977"/>
      <c r="K1030" s="975"/>
      <c r="L1030" s="982"/>
      <c r="M1030" s="978"/>
      <c r="N1030" s="978"/>
      <c r="O1030" s="977"/>
      <c r="P1030" s="412"/>
      <c r="Q1030" s="412"/>
      <c r="R1030" s="412"/>
      <c r="S1030" s="412"/>
      <c r="T1030" s="412"/>
      <c r="U1030" s="412"/>
      <c r="V1030" s="412"/>
      <c r="W1030" s="412"/>
      <c r="X1030" s="412"/>
      <c r="Y1030" s="412"/>
      <c r="Z1030" s="412"/>
      <c r="AA1030" s="412"/>
      <c r="AQ1030" s="1735" t="s">
        <v>8159</v>
      </c>
      <c r="AR1030" s="1495" t="s">
        <v>8160</v>
      </c>
      <c r="AS1030" s="1495" t="s">
        <v>27</v>
      </c>
      <c r="AT1030" s="1495" t="str">
        <f t="shared" si="31"/>
        <v>1610-Loivo</v>
      </c>
      <c r="AU1030" s="1495" t="str">
        <f t="shared" si="32"/>
        <v>161007</v>
      </c>
    </row>
    <row r="1031" spans="1:47">
      <c r="A1031" s="412"/>
      <c r="B1031" s="1013" t="s">
        <v>203</v>
      </c>
      <c r="C1031" s="976" t="s">
        <v>202</v>
      </c>
      <c r="D1031" s="412"/>
      <c r="E1031" s="977"/>
      <c r="K1031" s="975"/>
      <c r="L1031" s="982"/>
      <c r="M1031" s="978"/>
      <c r="N1031" s="978"/>
      <c r="O1031" s="977"/>
      <c r="P1031" s="412"/>
      <c r="Q1031" s="412"/>
      <c r="R1031" s="412"/>
      <c r="S1031" s="412"/>
      <c r="T1031" s="412"/>
      <c r="U1031" s="412"/>
      <c r="V1031" s="412"/>
      <c r="W1031" s="412"/>
      <c r="X1031" s="412"/>
      <c r="Y1031" s="412"/>
      <c r="Z1031" s="412"/>
      <c r="AA1031" s="412"/>
      <c r="AQ1031" s="1735" t="s">
        <v>8161</v>
      </c>
      <c r="AR1031" s="1495" t="s">
        <v>8162</v>
      </c>
      <c r="AS1031" s="1495" t="s">
        <v>277</v>
      </c>
      <c r="AT1031" s="1495" t="str">
        <f t="shared" si="31"/>
        <v>1302-Loivos do Monte</v>
      </c>
      <c r="AU1031" s="1495" t="str">
        <f t="shared" si="32"/>
        <v>130208</v>
      </c>
    </row>
    <row r="1032" spans="1:47">
      <c r="A1032" s="412"/>
      <c r="B1032" s="1013" t="s">
        <v>204</v>
      </c>
      <c r="C1032" s="976" t="s">
        <v>205</v>
      </c>
      <c r="D1032" s="412"/>
      <c r="E1032" s="977"/>
      <c r="K1032" s="975"/>
      <c r="L1032" s="982"/>
      <c r="M1032" s="978"/>
      <c r="N1032" s="978"/>
      <c r="O1032" s="977"/>
      <c r="P1032" s="412"/>
      <c r="Q1032" s="412"/>
      <c r="R1032" s="412"/>
      <c r="S1032" s="412"/>
      <c r="T1032" s="412"/>
      <c r="U1032" s="412"/>
      <c r="V1032" s="412"/>
      <c r="W1032" s="412"/>
      <c r="X1032" s="412"/>
      <c r="Y1032" s="412"/>
      <c r="Z1032" s="412"/>
      <c r="AA1032" s="412"/>
      <c r="AQ1032" s="1735" t="s">
        <v>8163</v>
      </c>
      <c r="AR1032" s="1495" t="s">
        <v>8164</v>
      </c>
      <c r="AS1032" s="1495" t="s">
        <v>2024</v>
      </c>
      <c r="AT1032" s="1495" t="str">
        <f t="shared" si="31"/>
        <v>1301-Lomba</v>
      </c>
      <c r="AU1032" s="1495" t="str">
        <f t="shared" si="32"/>
        <v>130119</v>
      </c>
    </row>
    <row r="1033" spans="1:47">
      <c r="A1033" s="412"/>
      <c r="B1033" s="1013" t="s">
        <v>206</v>
      </c>
      <c r="C1033" s="976" t="s">
        <v>205</v>
      </c>
      <c r="D1033" s="412"/>
      <c r="E1033" s="977"/>
      <c r="K1033" s="975"/>
      <c r="L1033" s="982"/>
      <c r="M1033" s="978"/>
      <c r="N1033" s="978"/>
      <c r="O1033" s="977"/>
      <c r="P1033" s="412"/>
      <c r="Q1033" s="412"/>
      <c r="R1033" s="412"/>
      <c r="S1033" s="412"/>
      <c r="T1033" s="412"/>
      <c r="U1033" s="412"/>
      <c r="V1033" s="412"/>
      <c r="W1033" s="412"/>
      <c r="X1033" s="412"/>
      <c r="Y1033" s="412"/>
      <c r="Z1033" s="412"/>
      <c r="AA1033" s="412"/>
      <c r="AQ1033" s="1735" t="s">
        <v>8165</v>
      </c>
      <c r="AR1033" s="1495" t="s">
        <v>8164</v>
      </c>
      <c r="AS1033" s="1495" t="s">
        <v>1038</v>
      </c>
      <c r="AT1033" s="1495" t="str">
        <f t="shared" si="31"/>
        <v>1304-Lomba</v>
      </c>
      <c r="AU1033" s="1495" t="str">
        <f t="shared" si="32"/>
        <v>130405</v>
      </c>
    </row>
    <row r="1034" spans="1:47">
      <c r="A1034" s="412"/>
      <c r="B1034" s="1013" t="s">
        <v>207</v>
      </c>
      <c r="C1034" s="976" t="s">
        <v>208</v>
      </c>
      <c r="D1034" s="412"/>
      <c r="E1034" s="977"/>
      <c r="K1034" s="975"/>
      <c r="L1034" s="982"/>
      <c r="M1034" s="978"/>
      <c r="N1034" s="978"/>
      <c r="O1034" s="977"/>
      <c r="P1034" s="412"/>
      <c r="Q1034" s="412"/>
      <c r="R1034" s="412"/>
      <c r="S1034" s="412"/>
      <c r="T1034" s="412"/>
      <c r="U1034" s="412"/>
      <c r="V1034" s="412"/>
      <c r="W1034" s="412"/>
      <c r="X1034" s="412"/>
      <c r="Y1034" s="412"/>
      <c r="Z1034" s="412"/>
      <c r="AA1034" s="412"/>
      <c r="AQ1034" s="1735" t="s">
        <v>8166</v>
      </c>
      <c r="AR1034" s="1495" t="s">
        <v>8164</v>
      </c>
      <c r="AS1034" s="1495" t="s">
        <v>1077</v>
      </c>
      <c r="AT1034" s="1495" t="str">
        <f t="shared" si="31"/>
        <v>4801-Lomba</v>
      </c>
      <c r="AU1034" s="1495" t="str">
        <f t="shared" si="32"/>
        <v>480106</v>
      </c>
    </row>
    <row r="1035" spans="1:47">
      <c r="A1035" s="412"/>
      <c r="B1035" s="1013" t="s">
        <v>209</v>
      </c>
      <c r="C1035" s="976" t="s">
        <v>210</v>
      </c>
      <c r="D1035" s="412"/>
      <c r="E1035" s="977"/>
      <c r="K1035" s="975"/>
      <c r="L1035" s="982"/>
      <c r="M1035" s="978"/>
      <c r="N1035" s="978"/>
      <c r="O1035" s="977"/>
      <c r="P1035" s="412"/>
      <c r="Q1035" s="412"/>
      <c r="R1035" s="412"/>
      <c r="S1035" s="412"/>
      <c r="T1035" s="412"/>
      <c r="U1035" s="412"/>
      <c r="V1035" s="412"/>
      <c r="W1035" s="412"/>
      <c r="X1035" s="412"/>
      <c r="Y1035" s="412"/>
      <c r="Z1035" s="412"/>
      <c r="AA1035" s="412"/>
      <c r="AQ1035" s="1735" t="s">
        <v>8167</v>
      </c>
      <c r="AR1035" s="1495" t="s">
        <v>8168</v>
      </c>
      <c r="AS1035" s="1495" t="s">
        <v>4259</v>
      </c>
      <c r="AT1035" s="1495" t="str">
        <f t="shared" ref="AT1035:AT1098" si="33">AS1035&amp;"-"&amp;AR1035</f>
        <v>4202-Lomba da Fazenda</v>
      </c>
      <c r="AU1035" s="1495" t="str">
        <f t="shared" ref="AU1035:AU1098" si="34">AQ1035</f>
        <v>420203</v>
      </c>
    </row>
    <row r="1036" spans="1:47">
      <c r="A1036" s="412"/>
      <c r="B1036" s="1013" t="s">
        <v>211</v>
      </c>
      <c r="C1036" s="976" t="s">
        <v>212</v>
      </c>
      <c r="D1036" s="412"/>
      <c r="E1036" s="977"/>
      <c r="K1036" s="975"/>
      <c r="L1036" s="982"/>
      <c r="M1036" s="978"/>
      <c r="N1036" s="978"/>
      <c r="O1036" s="977"/>
      <c r="P1036" s="412"/>
      <c r="Q1036" s="412"/>
      <c r="R1036" s="412"/>
      <c r="S1036" s="412"/>
      <c r="T1036" s="412"/>
      <c r="U1036" s="412"/>
      <c r="V1036" s="412"/>
      <c r="W1036" s="412"/>
      <c r="X1036" s="412"/>
      <c r="Y1036" s="412"/>
      <c r="Z1036" s="412"/>
      <c r="AA1036" s="412"/>
      <c r="AQ1036" s="1735" t="s">
        <v>8169</v>
      </c>
      <c r="AR1036" s="1495" t="s">
        <v>8170</v>
      </c>
      <c r="AS1036" s="1495" t="s">
        <v>1622</v>
      </c>
      <c r="AT1036" s="1495" t="str">
        <f t="shared" si="33"/>
        <v>4205-Lomba da Maia</v>
      </c>
      <c r="AU1036" s="1495" t="str">
        <f t="shared" si="34"/>
        <v>420503</v>
      </c>
    </row>
    <row r="1037" spans="1:47">
      <c r="A1037" s="412"/>
      <c r="B1037" s="1013" t="s">
        <v>213</v>
      </c>
      <c r="C1037" s="976" t="s">
        <v>214</v>
      </c>
      <c r="D1037" s="412"/>
      <c r="E1037" s="977"/>
      <c r="K1037" s="975"/>
      <c r="L1037" s="982"/>
      <c r="M1037" s="978"/>
      <c r="N1037" s="978"/>
      <c r="O1037" s="977"/>
      <c r="P1037" s="412"/>
      <c r="Q1037" s="412"/>
      <c r="R1037" s="412"/>
      <c r="S1037" s="412"/>
      <c r="T1037" s="412"/>
      <c r="U1037" s="412"/>
      <c r="V1037" s="412"/>
      <c r="W1037" s="412"/>
      <c r="X1037" s="412"/>
      <c r="Y1037" s="412"/>
      <c r="Z1037" s="412"/>
      <c r="AA1037" s="412"/>
      <c r="AQ1037" s="1735" t="s">
        <v>8171</v>
      </c>
      <c r="AR1037" s="1495" t="s">
        <v>8172</v>
      </c>
      <c r="AS1037" s="1495" t="s">
        <v>1622</v>
      </c>
      <c r="AT1037" s="1495" t="str">
        <f t="shared" si="33"/>
        <v>4205-Lomba de São Pedro</v>
      </c>
      <c r="AU1037" s="1495" t="str">
        <f t="shared" si="34"/>
        <v>420504</v>
      </c>
    </row>
    <row r="1038" spans="1:47">
      <c r="A1038" s="412"/>
      <c r="B1038" s="1013" t="s">
        <v>215</v>
      </c>
      <c r="C1038" s="976" t="s">
        <v>216</v>
      </c>
      <c r="D1038" s="412"/>
      <c r="E1038" s="977"/>
      <c r="K1038" s="975"/>
      <c r="L1038" s="982"/>
      <c r="M1038" s="978"/>
      <c r="N1038" s="978"/>
      <c r="O1038" s="977"/>
      <c r="P1038" s="412"/>
      <c r="Q1038" s="412"/>
      <c r="R1038" s="412"/>
      <c r="S1038" s="412"/>
      <c r="T1038" s="412"/>
      <c r="U1038" s="412"/>
      <c r="V1038" s="412"/>
      <c r="W1038" s="412"/>
      <c r="X1038" s="412"/>
      <c r="Y1038" s="412"/>
      <c r="Z1038" s="412"/>
      <c r="AA1038" s="412"/>
      <c r="AQ1038" s="1735" t="s">
        <v>8173</v>
      </c>
      <c r="AR1038" s="1495" t="s">
        <v>8174</v>
      </c>
      <c r="AS1038" s="1735" t="s">
        <v>5293</v>
      </c>
      <c r="AT1038" s="1495" t="str">
        <f t="shared" si="33"/>
        <v>0405-Lombo</v>
      </c>
      <c r="AU1038" s="1495" t="str">
        <f t="shared" si="34"/>
        <v>040519</v>
      </c>
    </row>
    <row r="1039" spans="1:47">
      <c r="A1039" s="412"/>
      <c r="B1039" s="1013" t="s">
        <v>217</v>
      </c>
      <c r="C1039" s="976" t="s">
        <v>218</v>
      </c>
      <c r="D1039" s="412"/>
      <c r="E1039" s="977"/>
      <c r="K1039" s="975"/>
      <c r="L1039" s="982"/>
      <c r="M1039" s="978"/>
      <c r="N1039" s="978"/>
      <c r="O1039" s="977"/>
      <c r="P1039" s="412"/>
      <c r="Q1039" s="412"/>
      <c r="R1039" s="412"/>
      <c r="S1039" s="412"/>
      <c r="T1039" s="412"/>
      <c r="U1039" s="412"/>
      <c r="V1039" s="412"/>
      <c r="W1039" s="412"/>
      <c r="X1039" s="412"/>
      <c r="Y1039" s="412"/>
      <c r="Z1039" s="412"/>
      <c r="AA1039" s="412"/>
      <c r="AQ1039" s="1735" t="s">
        <v>8175</v>
      </c>
      <c r="AR1039" s="1495" t="s">
        <v>8176</v>
      </c>
      <c r="AS1039" s="1495" t="s">
        <v>1752</v>
      </c>
      <c r="AT1039" s="1495" t="str">
        <f t="shared" si="33"/>
        <v>1819-Longa</v>
      </c>
      <c r="AU1039" s="1495" t="str">
        <f t="shared" si="34"/>
        <v>181908</v>
      </c>
    </row>
    <row r="1040" spans="1:47">
      <c r="A1040" s="412"/>
      <c r="B1040" s="1013" t="s">
        <v>219</v>
      </c>
      <c r="C1040" s="976" t="s">
        <v>220</v>
      </c>
      <c r="D1040" s="412"/>
      <c r="E1040" s="977"/>
      <c r="K1040" s="975"/>
      <c r="L1040" s="982"/>
      <c r="M1040" s="978"/>
      <c r="N1040" s="978"/>
      <c r="O1040" s="977"/>
      <c r="P1040" s="412"/>
      <c r="Q1040" s="412"/>
      <c r="R1040" s="412"/>
      <c r="S1040" s="412"/>
      <c r="T1040" s="412"/>
      <c r="U1040" s="412"/>
      <c r="V1040" s="412"/>
      <c r="W1040" s="412"/>
      <c r="X1040" s="412"/>
      <c r="Y1040" s="412"/>
      <c r="Z1040" s="412"/>
      <c r="AA1040" s="412"/>
      <c r="AQ1040" s="1735" t="s">
        <v>8177</v>
      </c>
      <c r="AR1040" s="1495" t="s">
        <v>8178</v>
      </c>
      <c r="AS1040" s="1495" t="s">
        <v>1463</v>
      </c>
      <c r="AT1040" s="1495" t="str">
        <f t="shared" si="33"/>
        <v>1213-Longomel</v>
      </c>
      <c r="AU1040" s="1495" t="str">
        <f t="shared" si="34"/>
        <v>121305</v>
      </c>
    </row>
    <row r="1041" spans="1:47">
      <c r="A1041" s="412"/>
      <c r="B1041" s="1013" t="s">
        <v>221</v>
      </c>
      <c r="C1041" s="976" t="s">
        <v>222</v>
      </c>
      <c r="D1041" s="412"/>
      <c r="E1041" s="977"/>
      <c r="K1041" s="975"/>
      <c r="L1041" s="982"/>
      <c r="M1041" s="978"/>
      <c r="N1041" s="978"/>
      <c r="O1041" s="977"/>
      <c r="P1041" s="412"/>
      <c r="Q1041" s="412"/>
      <c r="R1041" s="412"/>
      <c r="S1041" s="412"/>
      <c r="T1041" s="412"/>
      <c r="U1041" s="412"/>
      <c r="V1041" s="412"/>
      <c r="W1041" s="412"/>
      <c r="X1041" s="412"/>
      <c r="Y1041" s="412"/>
      <c r="Z1041" s="412"/>
      <c r="AA1041" s="412"/>
      <c r="AQ1041" s="1735" t="s">
        <v>8179</v>
      </c>
      <c r="AR1041" s="1495" t="s">
        <v>8180</v>
      </c>
      <c r="AS1041" s="1735" t="s">
        <v>1051</v>
      </c>
      <c r="AT1041" s="1495" t="str">
        <f t="shared" si="33"/>
        <v>0308-Longos</v>
      </c>
      <c r="AU1041" s="1495" t="str">
        <f t="shared" si="34"/>
        <v>030827</v>
      </c>
    </row>
    <row r="1042" spans="1:47">
      <c r="A1042" s="412"/>
      <c r="B1042" s="1013" t="s">
        <v>223</v>
      </c>
      <c r="C1042" s="976" t="s">
        <v>224</v>
      </c>
      <c r="D1042" s="412"/>
      <c r="E1042" s="977"/>
      <c r="K1042" s="975"/>
      <c r="L1042" s="982"/>
      <c r="M1042" s="978"/>
      <c r="N1042" s="978"/>
      <c r="O1042" s="977"/>
      <c r="P1042" s="412"/>
      <c r="Q1042" s="412"/>
      <c r="R1042" s="412"/>
      <c r="S1042" s="412"/>
      <c r="T1042" s="412"/>
      <c r="U1042" s="412"/>
      <c r="V1042" s="412"/>
      <c r="W1042" s="412"/>
      <c r="X1042" s="412"/>
      <c r="Y1042" s="412"/>
      <c r="Z1042" s="412"/>
      <c r="AA1042" s="412"/>
      <c r="AQ1042" s="1735" t="s">
        <v>8181</v>
      </c>
      <c r="AR1042" s="1495" t="s">
        <v>8182</v>
      </c>
      <c r="AS1042" s="1495" t="s">
        <v>5358</v>
      </c>
      <c r="AT1042" s="1495" t="str">
        <f t="shared" si="33"/>
        <v>1604-Longos Vales</v>
      </c>
      <c r="AU1042" s="1495" t="str">
        <f t="shared" si="34"/>
        <v>160411</v>
      </c>
    </row>
    <row r="1043" spans="1:47">
      <c r="A1043" s="412"/>
      <c r="B1043" s="1013" t="s">
        <v>225</v>
      </c>
      <c r="C1043" s="976" t="s">
        <v>226</v>
      </c>
      <c r="D1043" s="412"/>
      <c r="E1043" s="977"/>
      <c r="K1043" s="975"/>
      <c r="L1043" s="982"/>
      <c r="M1043" s="978"/>
      <c r="N1043" s="978"/>
      <c r="O1043" s="977"/>
      <c r="P1043" s="412"/>
      <c r="Q1043" s="412"/>
      <c r="R1043" s="412"/>
      <c r="S1043" s="412"/>
      <c r="T1043" s="412"/>
      <c r="U1043" s="412"/>
      <c r="V1043" s="412"/>
      <c r="W1043" s="412"/>
      <c r="X1043" s="412"/>
      <c r="Y1043" s="412"/>
      <c r="Z1043" s="412"/>
      <c r="AA1043" s="412"/>
      <c r="AQ1043" s="1735" t="s">
        <v>8183</v>
      </c>
      <c r="AR1043" s="1495" t="s">
        <v>8184</v>
      </c>
      <c r="AS1043" s="1735" t="s">
        <v>5334</v>
      </c>
      <c r="AT1043" s="1495" t="str">
        <f t="shared" si="33"/>
        <v>0909-Longroiva</v>
      </c>
      <c r="AU1043" s="1495" t="str">
        <f t="shared" si="34"/>
        <v>090907</v>
      </c>
    </row>
    <row r="1044" spans="1:47">
      <c r="A1044" s="412"/>
      <c r="B1044" s="1013" t="s">
        <v>227</v>
      </c>
      <c r="C1044" s="976" t="s">
        <v>226</v>
      </c>
      <c r="D1044" s="412"/>
      <c r="E1044" s="977"/>
      <c r="K1044" s="975"/>
      <c r="L1044" s="982"/>
      <c r="M1044" s="978"/>
      <c r="N1044" s="978"/>
      <c r="O1044" s="977"/>
      <c r="P1044" s="412"/>
      <c r="Q1044" s="412"/>
      <c r="R1044" s="412"/>
      <c r="S1044" s="412"/>
      <c r="T1044" s="412"/>
      <c r="U1044" s="412"/>
      <c r="V1044" s="412"/>
      <c r="W1044" s="412"/>
      <c r="X1044" s="412"/>
      <c r="Y1044" s="412"/>
      <c r="Z1044" s="412"/>
      <c r="AA1044" s="412"/>
      <c r="AQ1044" s="1735" t="s">
        <v>8185</v>
      </c>
      <c r="AR1044" s="1495" t="s">
        <v>8186</v>
      </c>
      <c r="AS1044" s="1735" t="s">
        <v>4267</v>
      </c>
      <c r="AT1044" s="1495" t="str">
        <f t="shared" si="33"/>
        <v>0211-Longueira/Almograve</v>
      </c>
      <c r="AU1044" s="1495" t="str">
        <f t="shared" si="34"/>
        <v>021117</v>
      </c>
    </row>
    <row r="1045" spans="1:47">
      <c r="A1045" s="412"/>
      <c r="B1045" s="1013" t="s">
        <v>228</v>
      </c>
      <c r="C1045" s="976" t="s">
        <v>229</v>
      </c>
      <c r="D1045" s="412"/>
      <c r="E1045" s="977"/>
      <c r="K1045" s="975"/>
      <c r="L1045" s="982"/>
      <c r="M1045" s="978"/>
      <c r="N1045" s="978"/>
      <c r="O1045" s="977"/>
      <c r="P1045" s="412"/>
      <c r="Q1045" s="412"/>
      <c r="R1045" s="412"/>
      <c r="S1045" s="412"/>
      <c r="T1045" s="412"/>
      <c r="U1045" s="412"/>
      <c r="V1045" s="412"/>
      <c r="W1045" s="412"/>
      <c r="X1045" s="412"/>
      <c r="Y1045" s="412"/>
      <c r="Z1045" s="412"/>
      <c r="AA1045" s="412"/>
      <c r="AQ1045" s="1735" t="s">
        <v>8187</v>
      </c>
      <c r="AR1045" s="1495" t="s">
        <v>8188</v>
      </c>
      <c r="AS1045" s="1735" t="s">
        <v>1051</v>
      </c>
      <c r="AT1045" s="1495" t="str">
        <f t="shared" si="33"/>
        <v>0308-Lordelo</v>
      </c>
      <c r="AU1045" s="1495" t="str">
        <f t="shared" si="34"/>
        <v>030828</v>
      </c>
    </row>
    <row r="1046" spans="1:47">
      <c r="A1046" s="412"/>
      <c r="B1046" s="1013" t="s">
        <v>230</v>
      </c>
      <c r="C1046" s="976" t="s">
        <v>229</v>
      </c>
      <c r="D1046" s="412"/>
      <c r="E1046" s="977"/>
      <c r="K1046" s="975"/>
      <c r="L1046" s="982"/>
      <c r="M1046" s="978"/>
      <c r="N1046" s="978"/>
      <c r="O1046" s="977"/>
      <c r="P1046" s="412"/>
      <c r="Q1046" s="412"/>
      <c r="R1046" s="412"/>
      <c r="S1046" s="412"/>
      <c r="T1046" s="412"/>
      <c r="U1046" s="412"/>
      <c r="V1046" s="412"/>
      <c r="W1046" s="412"/>
      <c r="X1046" s="412"/>
      <c r="Y1046" s="412"/>
      <c r="Z1046" s="412"/>
      <c r="AA1046" s="412"/>
      <c r="AQ1046" s="1735" t="s">
        <v>8189</v>
      </c>
      <c r="AR1046" s="1495" t="s">
        <v>8188</v>
      </c>
      <c r="AS1046" s="1495" t="s">
        <v>1071</v>
      </c>
      <c r="AT1046" s="1495" t="str">
        <f t="shared" si="33"/>
        <v>1310-Lordelo</v>
      </c>
      <c r="AU1046" s="1495" t="str">
        <f t="shared" si="34"/>
        <v>131013</v>
      </c>
    </row>
    <row r="1047" spans="1:47">
      <c r="A1047" s="412"/>
      <c r="B1047" s="1013" t="s">
        <v>231</v>
      </c>
      <c r="C1047" s="976" t="s">
        <v>232</v>
      </c>
      <c r="D1047" s="412"/>
      <c r="E1047" s="977"/>
      <c r="K1047" s="975"/>
      <c r="L1047" s="982"/>
      <c r="M1047" s="978"/>
      <c r="N1047" s="978"/>
      <c r="O1047" s="977"/>
      <c r="P1047" s="412"/>
      <c r="Q1047" s="412"/>
      <c r="R1047" s="412"/>
      <c r="S1047" s="412"/>
      <c r="T1047" s="412"/>
      <c r="U1047" s="412"/>
      <c r="V1047" s="412"/>
      <c r="W1047" s="412"/>
      <c r="X1047" s="412"/>
      <c r="Y1047" s="412"/>
      <c r="Z1047" s="412"/>
      <c r="AA1047" s="412"/>
      <c r="AQ1047" s="1735" t="s">
        <v>8190</v>
      </c>
      <c r="AR1047" s="1495" t="s">
        <v>8188</v>
      </c>
      <c r="AS1047" s="1495" t="s">
        <v>1770</v>
      </c>
      <c r="AT1047" s="1495" t="str">
        <f t="shared" si="33"/>
        <v>1714-Lordelo</v>
      </c>
      <c r="AU1047" s="1495" t="str">
        <f t="shared" si="34"/>
        <v>171414</v>
      </c>
    </row>
    <row r="1048" spans="1:47">
      <c r="A1048" s="412"/>
      <c r="B1048" s="1013" t="s">
        <v>233</v>
      </c>
      <c r="C1048" s="976" t="s">
        <v>232</v>
      </c>
      <c r="D1048" s="412"/>
      <c r="E1048" s="977"/>
      <c r="K1048" s="975"/>
      <c r="L1048" s="982"/>
      <c r="M1048" s="978"/>
      <c r="N1048" s="978"/>
      <c r="O1048" s="977"/>
      <c r="P1048" s="412"/>
      <c r="Q1048" s="412"/>
      <c r="R1048" s="412"/>
      <c r="S1048" s="412"/>
      <c r="T1048" s="412"/>
      <c r="U1048" s="412"/>
      <c r="V1048" s="412"/>
      <c r="W1048" s="412"/>
      <c r="X1048" s="412"/>
      <c r="Y1048" s="412"/>
      <c r="Z1048" s="412"/>
      <c r="AA1048" s="412"/>
      <c r="AQ1048" s="1735" t="s">
        <v>8191</v>
      </c>
      <c r="AR1048" s="1495" t="s">
        <v>8192</v>
      </c>
      <c r="AS1048" s="1495" t="s">
        <v>76</v>
      </c>
      <c r="AT1048" s="1495" t="str">
        <f t="shared" si="33"/>
        <v>1823-Lordosa</v>
      </c>
      <c r="AU1048" s="1495" t="str">
        <f t="shared" si="34"/>
        <v>182316</v>
      </c>
    </row>
    <row r="1049" spans="1:47">
      <c r="A1049" s="412"/>
      <c r="B1049" s="1013" t="s">
        <v>234</v>
      </c>
      <c r="C1049" s="976" t="s">
        <v>235</v>
      </c>
      <c r="D1049" s="412"/>
      <c r="E1049" s="977"/>
      <c r="K1049" s="975"/>
      <c r="L1049" s="982"/>
      <c r="M1049" s="978"/>
      <c r="N1049" s="978"/>
      <c r="O1049" s="977"/>
      <c r="P1049" s="412"/>
      <c r="Q1049" s="412"/>
      <c r="R1049" s="412"/>
      <c r="S1049" s="412"/>
      <c r="T1049" s="412"/>
      <c r="U1049" s="412"/>
      <c r="V1049" s="412"/>
      <c r="W1049" s="412"/>
      <c r="X1049" s="412"/>
      <c r="Y1049" s="412"/>
      <c r="Z1049" s="412"/>
      <c r="AA1049" s="412"/>
      <c r="AQ1049" s="1735" t="s">
        <v>8193</v>
      </c>
      <c r="AR1049" s="1495" t="s">
        <v>8194</v>
      </c>
      <c r="AS1049" s="1735" t="s">
        <v>626</v>
      </c>
      <c r="AT1049" s="1495" t="str">
        <f t="shared" si="33"/>
        <v>0912-Loriga</v>
      </c>
      <c r="AU1049" s="1495" t="str">
        <f t="shared" si="34"/>
        <v>091207</v>
      </c>
    </row>
    <row r="1050" spans="1:47">
      <c r="A1050" s="412"/>
      <c r="B1050" s="1013" t="s">
        <v>236</v>
      </c>
      <c r="C1050" s="976" t="s">
        <v>235</v>
      </c>
      <c r="D1050" s="412"/>
      <c r="E1050" s="977"/>
      <c r="K1050" s="975"/>
      <c r="L1050" s="982"/>
      <c r="M1050" s="978"/>
      <c r="N1050" s="978"/>
      <c r="O1050" s="977"/>
      <c r="P1050" s="412"/>
      <c r="Q1050" s="412"/>
      <c r="R1050" s="412"/>
      <c r="S1050" s="412"/>
      <c r="T1050" s="412"/>
      <c r="U1050" s="412"/>
      <c r="V1050" s="412"/>
      <c r="W1050" s="412"/>
      <c r="X1050" s="412"/>
      <c r="Y1050" s="412"/>
      <c r="Z1050" s="412"/>
      <c r="AA1050" s="412"/>
      <c r="AQ1050" s="1735" t="s">
        <v>8195</v>
      </c>
      <c r="AR1050" s="1495" t="s">
        <v>8196</v>
      </c>
      <c r="AS1050" s="1735" t="s">
        <v>1411</v>
      </c>
      <c r="AT1050" s="1495" t="str">
        <f t="shared" si="33"/>
        <v>0613-Lorvão</v>
      </c>
      <c r="AU1050" s="1495" t="str">
        <f t="shared" si="34"/>
        <v>061304</v>
      </c>
    </row>
    <row r="1051" spans="1:47">
      <c r="A1051" s="412"/>
      <c r="B1051" s="1013" t="s">
        <v>237</v>
      </c>
      <c r="C1051" s="976" t="s">
        <v>238</v>
      </c>
      <c r="D1051" s="412"/>
      <c r="E1051" s="977"/>
      <c r="K1051" s="975"/>
      <c r="L1051" s="982"/>
      <c r="M1051" s="978"/>
      <c r="N1051" s="978"/>
      <c r="O1051" s="977"/>
      <c r="P1051" s="412"/>
      <c r="Q1051" s="412"/>
      <c r="R1051" s="412"/>
      <c r="S1051" s="412"/>
      <c r="T1051" s="412"/>
      <c r="U1051" s="412"/>
      <c r="V1051" s="412"/>
      <c r="W1051" s="412"/>
      <c r="X1051" s="412"/>
      <c r="Y1051" s="412"/>
      <c r="Z1051" s="412"/>
      <c r="AA1051" s="412"/>
      <c r="AQ1051" s="1735" t="s">
        <v>8197</v>
      </c>
      <c r="AR1051" s="1495" t="s">
        <v>8198</v>
      </c>
      <c r="AS1051" s="1735" t="s">
        <v>565</v>
      </c>
      <c r="AT1051" s="1495" t="str">
        <f t="shared" si="33"/>
        <v>0808-Loulé (São Clemente)</v>
      </c>
      <c r="AU1051" s="1495" t="str">
        <f t="shared" si="34"/>
        <v>080808</v>
      </c>
    </row>
    <row r="1052" spans="1:47">
      <c r="A1052" s="412"/>
      <c r="B1052" s="1013" t="s">
        <v>239</v>
      </c>
      <c r="C1052" s="976" t="s">
        <v>238</v>
      </c>
      <c r="D1052" s="412"/>
      <c r="E1052" s="977"/>
      <c r="K1052" s="975"/>
      <c r="L1052" s="982"/>
      <c r="M1052" s="978"/>
      <c r="N1052" s="978"/>
      <c r="O1052" s="977"/>
      <c r="P1052" s="412"/>
      <c r="Q1052" s="412"/>
      <c r="R1052" s="412"/>
      <c r="S1052" s="412"/>
      <c r="T1052" s="412"/>
      <c r="U1052" s="412"/>
      <c r="V1052" s="412"/>
      <c r="W1052" s="412"/>
      <c r="X1052" s="412"/>
      <c r="Y1052" s="412"/>
      <c r="Z1052" s="412"/>
      <c r="AA1052" s="412"/>
      <c r="AQ1052" s="1735" t="s">
        <v>8199</v>
      </c>
      <c r="AR1052" s="1495" t="s">
        <v>8200</v>
      </c>
      <c r="AS1052" s="1735" t="s">
        <v>565</v>
      </c>
      <c r="AT1052" s="1495" t="str">
        <f t="shared" si="33"/>
        <v>0808-Loulé (São Sebastião)</v>
      </c>
      <c r="AU1052" s="1495" t="str">
        <f t="shared" si="34"/>
        <v>080809</v>
      </c>
    </row>
    <row r="1053" spans="1:47">
      <c r="A1053" s="412"/>
      <c r="B1053" s="1013" t="s">
        <v>240</v>
      </c>
      <c r="C1053" s="976" t="s">
        <v>6033</v>
      </c>
      <c r="D1053" s="412"/>
      <c r="E1053" s="977"/>
      <c r="K1053" s="975"/>
      <c r="L1053" s="982"/>
      <c r="M1053" s="978"/>
      <c r="N1053" s="978"/>
      <c r="O1053" s="977"/>
      <c r="P1053" s="412"/>
      <c r="Q1053" s="412"/>
      <c r="R1053" s="412"/>
      <c r="S1053" s="412"/>
      <c r="T1053" s="412"/>
      <c r="U1053" s="412"/>
      <c r="V1053" s="412"/>
      <c r="W1053" s="412"/>
      <c r="X1053" s="412"/>
      <c r="Y1053" s="412"/>
      <c r="Z1053" s="412"/>
      <c r="AA1053" s="412"/>
      <c r="AQ1053" s="1735" t="s">
        <v>8201</v>
      </c>
      <c r="AR1053" s="1495" t="s">
        <v>8202</v>
      </c>
      <c r="AS1053" s="1735" t="s">
        <v>2203</v>
      </c>
      <c r="AT1053" s="1495" t="str">
        <f t="shared" si="33"/>
        <v>0311-Louredo</v>
      </c>
      <c r="AU1053" s="1495" t="str">
        <f t="shared" si="34"/>
        <v>031109</v>
      </c>
    </row>
    <row r="1054" spans="1:47">
      <c r="A1054" s="412"/>
      <c r="B1054" s="1013" t="s">
        <v>6034</v>
      </c>
      <c r="C1054" s="976" t="s">
        <v>6033</v>
      </c>
      <c r="D1054" s="412"/>
      <c r="E1054" s="977"/>
      <c r="K1054" s="975"/>
      <c r="L1054" s="982"/>
      <c r="M1054" s="978"/>
      <c r="N1054" s="978"/>
      <c r="O1054" s="977"/>
      <c r="P1054" s="412"/>
      <c r="Q1054" s="412"/>
      <c r="R1054" s="412"/>
      <c r="S1054" s="412"/>
      <c r="T1054" s="412"/>
      <c r="U1054" s="412"/>
      <c r="V1054" s="412"/>
      <c r="W1054" s="412"/>
      <c r="X1054" s="412"/>
      <c r="Y1054" s="412"/>
      <c r="Z1054" s="412"/>
      <c r="AA1054" s="412"/>
      <c r="AQ1054" s="1735" t="s">
        <v>8203</v>
      </c>
      <c r="AR1054" s="1495" t="s">
        <v>8202</v>
      </c>
      <c r="AS1054" s="1495" t="s">
        <v>2024</v>
      </c>
      <c r="AT1054" s="1495" t="str">
        <f t="shared" si="33"/>
        <v>1301-Louredo</v>
      </c>
      <c r="AU1054" s="1495" t="str">
        <f t="shared" si="34"/>
        <v>130120</v>
      </c>
    </row>
    <row r="1055" spans="1:47">
      <c r="A1055" s="412"/>
      <c r="B1055" s="1013" t="s">
        <v>6035</v>
      </c>
      <c r="C1055" s="976" t="s">
        <v>6036</v>
      </c>
      <c r="D1055" s="412"/>
      <c r="E1055" s="977"/>
      <c r="K1055" s="975"/>
      <c r="L1055" s="982"/>
      <c r="M1055" s="978"/>
      <c r="N1055" s="978"/>
      <c r="O1055" s="977"/>
      <c r="P1055" s="412"/>
      <c r="Q1055" s="412"/>
      <c r="R1055" s="412"/>
      <c r="S1055" s="412"/>
      <c r="T1055" s="412"/>
      <c r="U1055" s="412"/>
      <c r="V1055" s="412"/>
      <c r="W1055" s="412"/>
      <c r="X1055" s="412"/>
      <c r="Y1055" s="412"/>
      <c r="Z1055" s="412"/>
      <c r="AA1055" s="412"/>
      <c r="AQ1055" s="1735" t="s">
        <v>8204</v>
      </c>
      <c r="AR1055" s="1495" t="s">
        <v>8202</v>
      </c>
      <c r="AS1055" s="1495" t="s">
        <v>1071</v>
      </c>
      <c r="AT1055" s="1495" t="str">
        <f t="shared" si="33"/>
        <v>1310-Louredo</v>
      </c>
      <c r="AU1055" s="1495" t="str">
        <f t="shared" si="34"/>
        <v>131014</v>
      </c>
    </row>
    <row r="1056" spans="1:47">
      <c r="A1056" s="412"/>
      <c r="B1056" s="1013" t="s">
        <v>6037</v>
      </c>
      <c r="C1056" s="976" t="s">
        <v>6036</v>
      </c>
      <c r="D1056" s="412"/>
      <c r="E1056" s="977"/>
      <c r="K1056" s="975"/>
      <c r="L1056" s="982"/>
      <c r="M1056" s="978"/>
      <c r="N1056" s="978"/>
      <c r="O1056" s="977"/>
      <c r="P1056" s="412"/>
      <c r="Q1056" s="412"/>
      <c r="R1056" s="412"/>
      <c r="S1056" s="412"/>
      <c r="T1056" s="412"/>
      <c r="U1056" s="412"/>
      <c r="V1056" s="412"/>
      <c r="W1056" s="412"/>
      <c r="X1056" s="412"/>
      <c r="Y1056" s="412"/>
      <c r="Z1056" s="412"/>
      <c r="AA1056" s="412"/>
      <c r="AQ1056" s="1735" t="s">
        <v>8205</v>
      </c>
      <c r="AR1056" s="1495" t="s">
        <v>8206</v>
      </c>
      <c r="AS1056" s="1735" t="s">
        <v>61</v>
      </c>
      <c r="AT1056" s="1495" t="str">
        <f t="shared" si="33"/>
        <v>0313-Loureira</v>
      </c>
      <c r="AU1056" s="1495" t="str">
        <f t="shared" si="34"/>
        <v>031325</v>
      </c>
    </row>
    <row r="1057" spans="1:47">
      <c r="A1057" s="412"/>
      <c r="B1057" s="1013" t="s">
        <v>6038</v>
      </c>
      <c r="C1057" s="976" t="s">
        <v>6036</v>
      </c>
      <c r="D1057" s="412"/>
      <c r="E1057" s="977"/>
      <c r="K1057" s="975"/>
      <c r="L1057" s="982"/>
      <c r="M1057" s="978"/>
      <c r="N1057" s="978"/>
      <c r="O1057" s="977"/>
      <c r="P1057" s="412"/>
      <c r="Q1057" s="412"/>
      <c r="R1057" s="412"/>
      <c r="S1057" s="412"/>
      <c r="T1057" s="412"/>
      <c r="U1057" s="412"/>
      <c r="V1057" s="412"/>
      <c r="W1057" s="412"/>
      <c r="X1057" s="412"/>
      <c r="Y1057" s="412"/>
      <c r="Z1057" s="412"/>
      <c r="AA1057" s="412"/>
      <c r="AQ1057" s="1735" t="s">
        <v>8207</v>
      </c>
      <c r="AR1057" s="1495" t="s">
        <v>8208</v>
      </c>
      <c r="AS1057" s="1735" t="s">
        <v>2631</v>
      </c>
      <c r="AT1057" s="1495" t="str">
        <f t="shared" si="33"/>
        <v>0113-Loureiro</v>
      </c>
      <c r="AU1057" s="1495" t="str">
        <f t="shared" si="34"/>
        <v>011304</v>
      </c>
    </row>
    <row r="1058" spans="1:47">
      <c r="A1058" s="412"/>
      <c r="B1058" s="1013" t="s">
        <v>6039</v>
      </c>
      <c r="C1058" s="976" t="s">
        <v>6040</v>
      </c>
      <c r="D1058" s="412"/>
      <c r="E1058" s="977"/>
      <c r="K1058" s="975"/>
      <c r="L1058" s="982"/>
      <c r="M1058" s="978"/>
      <c r="N1058" s="978"/>
      <c r="O1058" s="977"/>
      <c r="P1058" s="412"/>
      <c r="Q1058" s="412"/>
      <c r="R1058" s="412"/>
      <c r="S1058" s="412"/>
      <c r="T1058" s="412"/>
      <c r="U1058" s="412"/>
      <c r="V1058" s="412"/>
      <c r="W1058" s="412"/>
      <c r="X1058" s="412"/>
      <c r="Y1058" s="412"/>
      <c r="Z1058" s="412"/>
      <c r="AA1058" s="412"/>
      <c r="AQ1058" s="1735" t="s">
        <v>8209</v>
      </c>
      <c r="AR1058" s="1495" t="s">
        <v>8208</v>
      </c>
      <c r="AS1058" s="1495" t="s">
        <v>1436</v>
      </c>
      <c r="AT1058" s="1495" t="str">
        <f t="shared" si="33"/>
        <v>1708-Loureiro</v>
      </c>
      <c r="AU1058" s="1495" t="str">
        <f t="shared" si="34"/>
        <v>170805</v>
      </c>
    </row>
    <row r="1059" spans="1:47">
      <c r="A1059" s="412"/>
      <c r="B1059" s="1013" t="s">
        <v>6041</v>
      </c>
      <c r="C1059" s="976" t="s">
        <v>6042</v>
      </c>
      <c r="D1059" s="412"/>
      <c r="E1059" s="977"/>
      <c r="K1059" s="975"/>
      <c r="L1059" s="982"/>
      <c r="M1059" s="978"/>
      <c r="N1059" s="978"/>
      <c r="O1059" s="977"/>
      <c r="P1059" s="412"/>
      <c r="Q1059" s="412"/>
      <c r="R1059" s="412"/>
      <c r="S1059" s="412"/>
      <c r="T1059" s="412"/>
      <c r="U1059" s="412"/>
      <c r="V1059" s="412"/>
      <c r="W1059" s="412"/>
      <c r="X1059" s="412"/>
      <c r="Y1059" s="412"/>
      <c r="Z1059" s="412"/>
      <c r="AA1059" s="412"/>
      <c r="AQ1059" s="1735" t="s">
        <v>8210</v>
      </c>
      <c r="AR1059" s="1495" t="s">
        <v>4211</v>
      </c>
      <c r="AS1059" s="1495" t="s">
        <v>4212</v>
      </c>
      <c r="AT1059" s="1495" t="str">
        <f t="shared" si="33"/>
        <v>1107-Loures</v>
      </c>
      <c r="AU1059" s="1495" t="str">
        <f t="shared" si="34"/>
        <v>110707</v>
      </c>
    </row>
    <row r="1060" spans="1:47">
      <c r="A1060" s="412"/>
      <c r="B1060" s="1013" t="s">
        <v>6043</v>
      </c>
      <c r="C1060" s="976" t="s">
        <v>3409</v>
      </c>
      <c r="D1060" s="412"/>
      <c r="E1060" s="977"/>
      <c r="K1060" s="975"/>
      <c r="L1060" s="982"/>
      <c r="M1060" s="978"/>
      <c r="N1060" s="978"/>
      <c r="O1060" s="977"/>
      <c r="P1060" s="412"/>
      <c r="Q1060" s="412"/>
      <c r="R1060" s="412"/>
      <c r="S1060" s="412"/>
      <c r="T1060" s="412"/>
      <c r="U1060" s="412"/>
      <c r="V1060" s="412"/>
      <c r="W1060" s="412"/>
      <c r="X1060" s="412"/>
      <c r="Y1060" s="412"/>
      <c r="Z1060" s="412"/>
      <c r="AA1060" s="412"/>
      <c r="AQ1060" s="1735" t="s">
        <v>8211</v>
      </c>
      <c r="AR1060" s="1495" t="s">
        <v>8212</v>
      </c>
      <c r="AS1060" s="1495" t="s">
        <v>1444</v>
      </c>
      <c r="AT1060" s="1495" t="str">
        <f t="shared" si="33"/>
        <v>1015-Louriçal</v>
      </c>
      <c r="AU1060" s="1495" t="str">
        <f t="shared" si="34"/>
        <v>101506</v>
      </c>
    </row>
    <row r="1061" spans="1:47">
      <c r="A1061" s="412"/>
      <c r="B1061" s="1013" t="s">
        <v>3410</v>
      </c>
      <c r="C1061" s="976" t="s">
        <v>3411</v>
      </c>
      <c r="D1061" s="412"/>
      <c r="E1061" s="977"/>
      <c r="K1061" s="975"/>
      <c r="L1061" s="982"/>
      <c r="M1061" s="978"/>
      <c r="N1061" s="978"/>
      <c r="O1061" s="977"/>
      <c r="P1061" s="412"/>
      <c r="Q1061" s="412"/>
      <c r="R1061" s="412"/>
      <c r="S1061" s="412"/>
      <c r="T1061" s="412"/>
      <c r="U1061" s="412"/>
      <c r="V1061" s="412"/>
      <c r="W1061" s="412"/>
      <c r="X1061" s="412"/>
      <c r="Y1061" s="412"/>
      <c r="Z1061" s="412"/>
      <c r="AA1061" s="412"/>
      <c r="AQ1061" s="1735" t="s">
        <v>8213</v>
      </c>
      <c r="AR1061" s="1495" t="s">
        <v>8214</v>
      </c>
      <c r="AS1061" s="1735" t="s">
        <v>1338</v>
      </c>
      <c r="AT1061" s="1495" t="str">
        <f t="shared" si="33"/>
        <v>0502-Louriçal do Campo</v>
      </c>
      <c r="AU1061" s="1495" t="str">
        <f t="shared" si="34"/>
        <v>050212</v>
      </c>
    </row>
    <row r="1062" spans="1:47">
      <c r="A1062" s="412"/>
      <c r="B1062" s="1013" t="s">
        <v>3412</v>
      </c>
      <c r="C1062" s="976" t="s">
        <v>3413</v>
      </c>
      <c r="D1062" s="412"/>
      <c r="E1062" s="977"/>
      <c r="K1062" s="975"/>
      <c r="L1062" s="982"/>
      <c r="M1062" s="978"/>
      <c r="N1062" s="978"/>
      <c r="O1062" s="977"/>
      <c r="P1062" s="412"/>
      <c r="Q1062" s="412"/>
      <c r="R1062" s="412"/>
      <c r="S1062" s="412"/>
      <c r="T1062" s="412"/>
      <c r="U1062" s="412"/>
      <c r="V1062" s="412"/>
      <c r="W1062" s="412"/>
      <c r="X1062" s="412"/>
      <c r="Y1062" s="412"/>
      <c r="Z1062" s="412"/>
      <c r="AA1062" s="412"/>
      <c r="AQ1062" s="1735" t="s">
        <v>8215</v>
      </c>
      <c r="AR1062" s="1495" t="s">
        <v>8216</v>
      </c>
      <c r="AS1062" s="1735" t="s">
        <v>30</v>
      </c>
      <c r="AT1062" s="1495" t="str">
        <f t="shared" si="33"/>
        <v>0312-Louro</v>
      </c>
      <c r="AU1062" s="1495" t="str">
        <f t="shared" si="34"/>
        <v>031223</v>
      </c>
    </row>
    <row r="1063" spans="1:47">
      <c r="A1063" s="412"/>
      <c r="B1063" s="1013" t="s">
        <v>3414</v>
      </c>
      <c r="C1063" s="976" t="s">
        <v>3415</v>
      </c>
      <c r="D1063" s="412"/>
      <c r="E1063" s="977"/>
      <c r="K1063" s="975"/>
      <c r="L1063" s="982"/>
      <c r="M1063" s="978"/>
      <c r="N1063" s="978"/>
      <c r="O1063" s="977"/>
      <c r="P1063" s="412"/>
      <c r="Q1063" s="412"/>
      <c r="R1063" s="412"/>
      <c r="S1063" s="412"/>
      <c r="T1063" s="412"/>
      <c r="U1063" s="412"/>
      <c r="V1063" s="412"/>
      <c r="W1063" s="412"/>
      <c r="X1063" s="412"/>
      <c r="Y1063" s="412"/>
      <c r="Z1063" s="412"/>
      <c r="AA1063" s="412"/>
      <c r="AQ1063" s="1735" t="s">
        <v>8217</v>
      </c>
      <c r="AR1063" s="1495" t="s">
        <v>8218</v>
      </c>
      <c r="AS1063" s="1735" t="s">
        <v>3042</v>
      </c>
      <c r="AT1063" s="1495" t="str">
        <f t="shared" si="33"/>
        <v>0109-Lourosa</v>
      </c>
      <c r="AU1063" s="1495" t="str">
        <f t="shared" si="34"/>
        <v>010913</v>
      </c>
    </row>
    <row r="1064" spans="1:47">
      <c r="A1064" s="412"/>
      <c r="B1064" s="1013" t="s">
        <v>3416</v>
      </c>
      <c r="C1064" s="976" t="s">
        <v>3415</v>
      </c>
      <c r="D1064" s="412"/>
      <c r="E1064" s="977"/>
      <c r="K1064" s="975"/>
      <c r="L1064" s="982"/>
      <c r="M1064" s="978"/>
      <c r="N1064" s="978"/>
      <c r="O1064" s="977"/>
      <c r="P1064" s="412"/>
      <c r="Q1064" s="412"/>
      <c r="R1064" s="412"/>
      <c r="S1064" s="412"/>
      <c r="T1064" s="412"/>
      <c r="U1064" s="412"/>
      <c r="V1064" s="412"/>
      <c r="W1064" s="412"/>
      <c r="X1064" s="412"/>
      <c r="Y1064" s="412"/>
      <c r="Z1064" s="412"/>
      <c r="AA1064" s="412"/>
      <c r="AQ1064" s="1735" t="s">
        <v>8219</v>
      </c>
      <c r="AR1064" s="1495" t="s">
        <v>8218</v>
      </c>
      <c r="AS1064" s="1735" t="s">
        <v>1359</v>
      </c>
      <c r="AT1064" s="1495" t="str">
        <f t="shared" si="33"/>
        <v>0611-Lourosa</v>
      </c>
      <c r="AU1064" s="1495" t="str">
        <f t="shared" si="34"/>
        <v>061109</v>
      </c>
    </row>
    <row r="1065" spans="1:47">
      <c r="A1065" s="412"/>
      <c r="B1065" s="1013" t="s">
        <v>3417</v>
      </c>
      <c r="C1065" s="976" t="s">
        <v>3418</v>
      </c>
      <c r="D1065" s="412"/>
      <c r="E1065" s="977"/>
      <c r="K1065" s="975"/>
      <c r="L1065" s="982"/>
      <c r="M1065" s="978"/>
      <c r="N1065" s="978"/>
      <c r="O1065" s="977"/>
      <c r="P1065" s="412"/>
      <c r="Q1065" s="412"/>
      <c r="R1065" s="412"/>
      <c r="S1065" s="412"/>
      <c r="T1065" s="412"/>
      <c r="U1065" s="412"/>
      <c r="V1065" s="412"/>
      <c r="W1065" s="412"/>
      <c r="X1065" s="412"/>
      <c r="Y1065" s="412"/>
      <c r="Z1065" s="412"/>
      <c r="AA1065" s="412"/>
      <c r="AQ1065" s="1735" t="s">
        <v>8220</v>
      </c>
      <c r="AR1065" s="1495" t="s">
        <v>8221</v>
      </c>
      <c r="AS1065" s="1735" t="s">
        <v>1773</v>
      </c>
      <c r="AT1065" s="1495" t="str">
        <f t="shared" si="33"/>
        <v>0409-Lousa</v>
      </c>
      <c r="AU1065" s="1495" t="str">
        <f t="shared" si="34"/>
        <v>040911</v>
      </c>
    </row>
    <row r="1066" spans="1:47">
      <c r="A1066" s="412"/>
      <c r="B1066" s="1013" t="s">
        <v>3419</v>
      </c>
      <c r="C1066" s="976" t="s">
        <v>3420</v>
      </c>
      <c r="D1066" s="412"/>
      <c r="E1066" s="977"/>
      <c r="K1066" s="975"/>
      <c r="L1066" s="982"/>
      <c r="M1066" s="978"/>
      <c r="N1066" s="978"/>
      <c r="O1066" s="977"/>
      <c r="P1066" s="412"/>
      <c r="Q1066" s="412"/>
      <c r="R1066" s="412"/>
      <c r="S1066" s="412"/>
      <c r="T1066" s="412"/>
      <c r="U1066" s="412"/>
      <c r="V1066" s="412"/>
      <c r="W1066" s="412"/>
      <c r="X1066" s="412"/>
      <c r="Y1066" s="412"/>
      <c r="Z1066" s="412"/>
      <c r="AA1066" s="412"/>
      <c r="AQ1066" s="1735" t="s">
        <v>8222</v>
      </c>
      <c r="AR1066" s="1495" t="s">
        <v>8221</v>
      </c>
      <c r="AS1066" s="1495" t="s">
        <v>4212</v>
      </c>
      <c r="AT1066" s="1495" t="str">
        <f t="shared" si="33"/>
        <v>1107-Lousa</v>
      </c>
      <c r="AU1066" s="1495" t="str">
        <f t="shared" si="34"/>
        <v>110708</v>
      </c>
    </row>
    <row r="1067" spans="1:47">
      <c r="A1067" s="412"/>
      <c r="B1067" s="1013" t="s">
        <v>3421</v>
      </c>
      <c r="C1067" s="976" t="s">
        <v>3420</v>
      </c>
      <c r="D1067" s="412"/>
      <c r="E1067" s="977"/>
      <c r="K1067" s="975"/>
      <c r="L1067" s="982"/>
      <c r="M1067" s="978"/>
      <c r="N1067" s="978"/>
      <c r="O1067" s="977"/>
      <c r="P1067" s="412"/>
      <c r="Q1067" s="412"/>
      <c r="R1067" s="412"/>
      <c r="S1067" s="412"/>
      <c r="T1067" s="412"/>
      <c r="U1067" s="412"/>
      <c r="V1067" s="412"/>
      <c r="W1067" s="412"/>
      <c r="X1067" s="412"/>
      <c r="Y1067" s="412"/>
      <c r="Z1067" s="412"/>
      <c r="AA1067" s="412"/>
      <c r="AQ1067" s="1735" t="s">
        <v>8223</v>
      </c>
      <c r="AR1067" s="1495" t="s">
        <v>8224</v>
      </c>
      <c r="AS1067" s="1735" t="s">
        <v>30</v>
      </c>
      <c r="AT1067" s="1495" t="str">
        <f t="shared" si="33"/>
        <v>0312-Lousado</v>
      </c>
      <c r="AU1067" s="1495" t="str">
        <f t="shared" si="34"/>
        <v>031224</v>
      </c>
    </row>
    <row r="1068" spans="1:47">
      <c r="A1068" s="412"/>
      <c r="B1068" s="1013" t="s">
        <v>3422</v>
      </c>
      <c r="C1068" s="976" t="s">
        <v>3423</v>
      </c>
      <c r="D1068" s="412"/>
      <c r="E1068" s="977"/>
      <c r="K1068" s="975"/>
      <c r="L1068" s="982"/>
      <c r="M1068" s="978"/>
      <c r="N1068" s="978"/>
      <c r="O1068" s="977"/>
      <c r="P1068" s="412"/>
      <c r="Q1068" s="412"/>
      <c r="R1068" s="412"/>
      <c r="S1068" s="412"/>
      <c r="T1068" s="412"/>
      <c r="U1068" s="412"/>
      <c r="V1068" s="412"/>
      <c r="W1068" s="412"/>
      <c r="X1068" s="412"/>
      <c r="Y1068" s="412"/>
      <c r="Z1068" s="412"/>
      <c r="AA1068" s="412"/>
      <c r="AQ1068" s="1735" t="s">
        <v>8225</v>
      </c>
      <c r="AR1068" s="1495" t="s">
        <v>8226</v>
      </c>
      <c r="AS1068" s="1495" t="s">
        <v>2024</v>
      </c>
      <c r="AT1068" s="1495" t="str">
        <f t="shared" si="33"/>
        <v>1301-Lufrei</v>
      </c>
      <c r="AU1068" s="1495" t="str">
        <f t="shared" si="34"/>
        <v>130121</v>
      </c>
    </row>
    <row r="1069" spans="1:47">
      <c r="A1069" s="412"/>
      <c r="B1069" s="1013" t="s">
        <v>3424</v>
      </c>
      <c r="C1069" s="976" t="s">
        <v>3423</v>
      </c>
      <c r="D1069" s="412"/>
      <c r="E1069" s="977"/>
      <c r="K1069" s="975"/>
      <c r="L1069" s="982"/>
      <c r="M1069" s="978"/>
      <c r="N1069" s="978"/>
      <c r="O1069" s="977"/>
      <c r="P1069" s="412"/>
      <c r="Q1069" s="412"/>
      <c r="R1069" s="412"/>
      <c r="S1069" s="412"/>
      <c r="T1069" s="412"/>
      <c r="U1069" s="412"/>
      <c r="V1069" s="412"/>
      <c r="W1069" s="412"/>
      <c r="X1069" s="412"/>
      <c r="Y1069" s="412"/>
      <c r="Z1069" s="412"/>
      <c r="AA1069" s="412"/>
      <c r="AQ1069" s="1735" t="s">
        <v>8227</v>
      </c>
      <c r="AR1069" s="1495" t="s">
        <v>8228</v>
      </c>
      <c r="AS1069" s="1495" t="s">
        <v>561</v>
      </c>
      <c r="AT1069" s="1495" t="str">
        <f t="shared" si="33"/>
        <v>1106-Lumiar</v>
      </c>
      <c r="AU1069" s="1495" t="str">
        <f t="shared" si="34"/>
        <v>110618</v>
      </c>
    </row>
    <row r="1070" spans="1:47">
      <c r="A1070" s="412"/>
      <c r="B1070" s="1013" t="s">
        <v>3425</v>
      </c>
      <c r="C1070" s="976" t="s">
        <v>3426</v>
      </c>
      <c r="D1070" s="412"/>
      <c r="E1070" s="977"/>
      <c r="K1070" s="975"/>
      <c r="L1070" s="982"/>
      <c r="M1070" s="978"/>
      <c r="N1070" s="978"/>
      <c r="O1070" s="977"/>
      <c r="P1070" s="412"/>
      <c r="Q1070" s="412"/>
      <c r="R1070" s="412"/>
      <c r="S1070" s="412"/>
      <c r="T1070" s="412"/>
      <c r="U1070" s="412"/>
      <c r="V1070" s="412"/>
      <c r="W1070" s="412"/>
      <c r="X1070" s="412"/>
      <c r="Y1070" s="412"/>
      <c r="Z1070" s="412"/>
      <c r="AA1070" s="412"/>
      <c r="AQ1070" s="1735" t="s">
        <v>8229</v>
      </c>
      <c r="AR1070" s="1495" t="s">
        <v>8230</v>
      </c>
      <c r="AS1070" s="1495" t="s">
        <v>1418</v>
      </c>
      <c r="AT1070" s="1495" t="str">
        <f t="shared" si="33"/>
        <v>1811-Lusinde</v>
      </c>
      <c r="AU1070" s="1495" t="str">
        <f t="shared" si="34"/>
        <v>181106</v>
      </c>
    </row>
    <row r="1071" spans="1:47">
      <c r="A1071" s="412"/>
      <c r="B1071" s="1013" t="s">
        <v>3427</v>
      </c>
      <c r="C1071" s="976" t="s">
        <v>3426</v>
      </c>
      <c r="D1071" s="412"/>
      <c r="E1071" s="977"/>
      <c r="K1071" s="975"/>
      <c r="L1071" s="982"/>
      <c r="M1071" s="978"/>
      <c r="N1071" s="978"/>
      <c r="O1071" s="977"/>
      <c r="P1071" s="412"/>
      <c r="Q1071" s="412"/>
      <c r="R1071" s="412"/>
      <c r="S1071" s="412"/>
      <c r="T1071" s="412"/>
      <c r="U1071" s="412"/>
      <c r="V1071" s="412"/>
      <c r="W1071" s="412"/>
      <c r="X1071" s="412"/>
      <c r="Y1071" s="412"/>
      <c r="Z1071" s="412"/>
      <c r="AA1071" s="412"/>
      <c r="AQ1071" s="1735" t="s">
        <v>8231</v>
      </c>
      <c r="AR1071" s="1495" t="s">
        <v>8232</v>
      </c>
      <c r="AS1071" s="1735" t="s">
        <v>2613</v>
      </c>
      <c r="AT1071" s="1495" t="str">
        <f t="shared" si="33"/>
        <v>0111-Luso</v>
      </c>
      <c r="AU1071" s="1495" t="str">
        <f t="shared" si="34"/>
        <v>011104</v>
      </c>
    </row>
    <row r="1072" spans="1:47">
      <c r="A1072" s="412"/>
      <c r="B1072" s="1013" t="s">
        <v>3428</v>
      </c>
      <c r="C1072" s="976" t="s">
        <v>3429</v>
      </c>
      <c r="D1072" s="412"/>
      <c r="E1072" s="977"/>
      <c r="K1072" s="975"/>
      <c r="L1072" s="982"/>
      <c r="M1072" s="978"/>
      <c r="N1072" s="978"/>
      <c r="O1072" s="977"/>
      <c r="P1072" s="412"/>
      <c r="Q1072" s="412"/>
      <c r="R1072" s="412"/>
      <c r="S1072" s="412"/>
      <c r="T1072" s="412"/>
      <c r="U1072" s="412"/>
      <c r="V1072" s="412"/>
      <c r="W1072" s="412"/>
      <c r="X1072" s="412"/>
      <c r="Y1072" s="412"/>
      <c r="Z1072" s="412"/>
      <c r="AA1072" s="412"/>
      <c r="AQ1072" s="1735" t="s">
        <v>8233</v>
      </c>
      <c r="AR1072" s="1495" t="s">
        <v>8234</v>
      </c>
      <c r="AS1072" s="1735" t="s">
        <v>4237</v>
      </c>
      <c r="AT1072" s="1495" t="str">
        <f t="shared" si="33"/>
        <v>0708-Luz</v>
      </c>
      <c r="AU1072" s="1495" t="str">
        <f t="shared" si="34"/>
        <v>070802</v>
      </c>
    </row>
    <row r="1073" spans="1:47">
      <c r="A1073" s="412"/>
      <c r="B1073" s="1013" t="s">
        <v>3430</v>
      </c>
      <c r="C1073" s="976" t="s">
        <v>3429</v>
      </c>
      <c r="D1073" s="412"/>
      <c r="E1073" s="977"/>
      <c r="K1073" s="975"/>
      <c r="L1073" s="982"/>
      <c r="M1073" s="978"/>
      <c r="N1073" s="978"/>
      <c r="O1073" s="977"/>
      <c r="P1073" s="412"/>
      <c r="Q1073" s="412"/>
      <c r="R1073" s="412"/>
      <c r="S1073" s="412"/>
      <c r="T1073" s="412"/>
      <c r="U1073" s="412"/>
      <c r="V1073" s="412"/>
      <c r="W1073" s="412"/>
      <c r="X1073" s="412"/>
      <c r="Y1073" s="412"/>
      <c r="Z1073" s="412"/>
      <c r="AA1073" s="412"/>
      <c r="AQ1073" s="1735" t="s">
        <v>8235</v>
      </c>
      <c r="AR1073" s="1495" t="s">
        <v>8234</v>
      </c>
      <c r="AS1073" s="1735" t="s">
        <v>1073</v>
      </c>
      <c r="AT1073" s="1495" t="str">
        <f t="shared" si="33"/>
        <v>0807-Luz</v>
      </c>
      <c r="AU1073" s="1495" t="str">
        <f t="shared" si="34"/>
        <v>080703</v>
      </c>
    </row>
    <row r="1074" spans="1:47">
      <c r="A1074" s="412"/>
      <c r="B1074" s="1013" t="s">
        <v>3431</v>
      </c>
      <c r="C1074" s="976" t="s">
        <v>3432</v>
      </c>
      <c r="D1074" s="412"/>
      <c r="E1074" s="977"/>
      <c r="K1074" s="975"/>
      <c r="L1074" s="982"/>
      <c r="M1074" s="978"/>
      <c r="N1074" s="978"/>
      <c r="O1074" s="977"/>
      <c r="P1074" s="412"/>
      <c r="Q1074" s="412"/>
      <c r="R1074" s="412"/>
      <c r="S1074" s="412"/>
      <c r="T1074" s="412"/>
      <c r="U1074" s="412"/>
      <c r="V1074" s="412"/>
      <c r="W1074" s="412"/>
      <c r="X1074" s="412"/>
      <c r="Y1074" s="412"/>
      <c r="Z1074" s="412"/>
      <c r="AA1074" s="412"/>
      <c r="AQ1074" s="1735" t="s">
        <v>8236</v>
      </c>
      <c r="AR1074" s="1495" t="s">
        <v>8234</v>
      </c>
      <c r="AS1074" s="1495" t="s">
        <v>3034</v>
      </c>
      <c r="AT1074" s="1495" t="str">
        <f t="shared" si="33"/>
        <v>4401-Luz</v>
      </c>
      <c r="AU1074" s="1495" t="str">
        <f t="shared" si="34"/>
        <v>440102</v>
      </c>
    </row>
    <row r="1075" spans="1:47">
      <c r="A1075" s="412"/>
      <c r="B1075" s="1013" t="s">
        <v>3433</v>
      </c>
      <c r="C1075" s="976" t="s">
        <v>3432</v>
      </c>
      <c r="D1075" s="412"/>
      <c r="E1075" s="977"/>
      <c r="K1075" s="975"/>
      <c r="L1075" s="982"/>
      <c r="M1075" s="978"/>
      <c r="N1075" s="978"/>
      <c r="O1075" s="977"/>
      <c r="P1075" s="412"/>
      <c r="Q1075" s="412"/>
      <c r="R1075" s="412"/>
      <c r="S1075" s="412"/>
      <c r="T1075" s="412"/>
      <c r="U1075" s="412"/>
      <c r="V1075" s="412"/>
      <c r="W1075" s="412"/>
      <c r="X1075" s="412"/>
      <c r="Y1075" s="412"/>
      <c r="Z1075" s="412"/>
      <c r="AA1075" s="412"/>
      <c r="AQ1075" s="1735" t="s">
        <v>8237</v>
      </c>
      <c r="AR1075" s="1495" t="s">
        <v>8238</v>
      </c>
      <c r="AS1075" s="1735" t="s">
        <v>4267</v>
      </c>
      <c r="AT1075" s="1495" t="str">
        <f t="shared" si="33"/>
        <v>0211-Luzianes-Gare</v>
      </c>
      <c r="AU1075" s="1495" t="str">
        <f t="shared" si="34"/>
        <v>021115</v>
      </c>
    </row>
    <row r="1076" spans="1:47">
      <c r="A1076" s="412"/>
      <c r="B1076" s="1013" t="s">
        <v>3434</v>
      </c>
      <c r="C1076" s="976" t="s">
        <v>3435</v>
      </c>
      <c r="D1076" s="412"/>
      <c r="E1076" s="977"/>
      <c r="K1076" s="975"/>
      <c r="L1076" s="982"/>
      <c r="M1076" s="978"/>
      <c r="N1076" s="978"/>
      <c r="O1076" s="977"/>
      <c r="P1076" s="412"/>
      <c r="Q1076" s="412"/>
      <c r="R1076" s="412"/>
      <c r="S1076" s="412"/>
      <c r="T1076" s="412"/>
      <c r="U1076" s="412"/>
      <c r="V1076" s="412"/>
      <c r="W1076" s="412"/>
      <c r="X1076" s="412"/>
      <c r="Y1076" s="412"/>
      <c r="Z1076" s="412"/>
      <c r="AA1076" s="412"/>
      <c r="AQ1076" s="1735" t="s">
        <v>8239</v>
      </c>
      <c r="AR1076" s="1495" t="s">
        <v>8240</v>
      </c>
      <c r="AS1076" s="1495" t="s">
        <v>1414</v>
      </c>
      <c r="AT1076" s="1495" t="str">
        <f t="shared" si="33"/>
        <v>1311-Luzim e Vila Cova</v>
      </c>
      <c r="AU1076" s="1495" t="str">
        <f t="shared" si="34"/>
        <v>131140</v>
      </c>
    </row>
    <row r="1077" spans="1:47">
      <c r="A1077" s="412"/>
      <c r="B1077" s="1013" t="s">
        <v>3436</v>
      </c>
      <c r="C1077" s="976" t="s">
        <v>3435</v>
      </c>
      <c r="D1077" s="412"/>
      <c r="E1077" s="977"/>
      <c r="K1077" s="975"/>
      <c r="L1077" s="982"/>
      <c r="M1077" s="978"/>
      <c r="N1077" s="978"/>
      <c r="O1077" s="977"/>
      <c r="P1077" s="412"/>
      <c r="Q1077" s="412"/>
      <c r="R1077" s="412"/>
      <c r="S1077" s="412"/>
      <c r="T1077" s="412"/>
      <c r="U1077" s="412"/>
      <c r="V1077" s="412"/>
      <c r="W1077" s="412"/>
      <c r="X1077" s="412"/>
      <c r="Y1077" s="412"/>
      <c r="Z1077" s="412"/>
      <c r="AA1077" s="412"/>
      <c r="AQ1077" s="1735" t="s">
        <v>8241</v>
      </c>
      <c r="AR1077" s="1495" t="s">
        <v>8242</v>
      </c>
      <c r="AS1077" s="1735" t="s">
        <v>2612</v>
      </c>
      <c r="AT1077" s="1495" t="str">
        <f t="shared" si="33"/>
        <v>0501-Maçainhas</v>
      </c>
      <c r="AU1077" s="1495" t="str">
        <f t="shared" si="34"/>
        <v>050105</v>
      </c>
    </row>
    <row r="1078" spans="1:47">
      <c r="A1078" s="412"/>
      <c r="B1078" s="1013" t="s">
        <v>3437</v>
      </c>
      <c r="C1078" s="976" t="s">
        <v>3438</v>
      </c>
      <c r="D1078" s="412"/>
      <c r="E1078" s="977"/>
      <c r="K1078" s="975"/>
      <c r="L1078" s="982"/>
      <c r="M1078" s="978"/>
      <c r="N1078" s="978"/>
      <c r="O1078" s="977"/>
      <c r="P1078" s="412"/>
      <c r="Q1078" s="412"/>
      <c r="R1078" s="412"/>
      <c r="S1078" s="412"/>
      <c r="T1078" s="412"/>
      <c r="U1078" s="412"/>
      <c r="V1078" s="412"/>
      <c r="W1078" s="412"/>
      <c r="X1078" s="412"/>
      <c r="Y1078" s="412"/>
      <c r="Z1078" s="412"/>
      <c r="AA1078" s="412"/>
      <c r="AQ1078" s="1735" t="s">
        <v>8243</v>
      </c>
      <c r="AR1078" s="1495" t="s">
        <v>8242</v>
      </c>
      <c r="AS1078" s="1735" t="s">
        <v>1047</v>
      </c>
      <c r="AT1078" s="1495" t="str">
        <f t="shared" si="33"/>
        <v>0907-Maçainhas</v>
      </c>
      <c r="AU1078" s="1495" t="str">
        <f t="shared" si="34"/>
        <v>090723</v>
      </c>
    </row>
    <row r="1079" spans="1:47">
      <c r="A1079" s="412"/>
      <c r="B1079" s="1013" t="s">
        <v>3439</v>
      </c>
      <c r="C1079" s="976" t="s">
        <v>3440</v>
      </c>
      <c r="D1079" s="412"/>
      <c r="E1079" s="977"/>
      <c r="K1079" s="975"/>
      <c r="L1079" s="982"/>
      <c r="M1079" s="978"/>
      <c r="N1079" s="978"/>
      <c r="O1079" s="977"/>
      <c r="P1079" s="412"/>
      <c r="Q1079" s="412"/>
      <c r="R1079" s="412"/>
      <c r="S1079" s="412"/>
      <c r="T1079" s="412"/>
      <c r="U1079" s="412"/>
      <c r="V1079" s="412"/>
      <c r="W1079" s="412"/>
      <c r="X1079" s="412"/>
      <c r="Y1079" s="412"/>
      <c r="Z1079" s="412"/>
      <c r="AA1079" s="412"/>
      <c r="AQ1079" s="1735" t="s">
        <v>8244</v>
      </c>
      <c r="AR1079" s="1495" t="s">
        <v>8245</v>
      </c>
      <c r="AS1079" s="1735" t="s">
        <v>4105</v>
      </c>
      <c r="AT1079" s="1495" t="str">
        <f t="shared" si="33"/>
        <v>0903-Maçal do Chão</v>
      </c>
      <c r="AU1079" s="1495" t="str">
        <f t="shared" si="34"/>
        <v>090309</v>
      </c>
    </row>
    <row r="1080" spans="1:47">
      <c r="A1080" s="412"/>
      <c r="B1080" s="1013" t="s">
        <v>3441</v>
      </c>
      <c r="C1080" s="976" t="s">
        <v>3442</v>
      </c>
      <c r="D1080" s="412"/>
      <c r="E1080" s="977"/>
      <c r="K1080" s="975"/>
      <c r="L1080" s="982"/>
      <c r="M1080" s="978"/>
      <c r="N1080" s="978"/>
      <c r="O1080" s="977"/>
      <c r="P1080" s="412"/>
      <c r="Q1080" s="412"/>
      <c r="R1080" s="412"/>
      <c r="S1080" s="412"/>
      <c r="T1080" s="412"/>
      <c r="U1080" s="412"/>
      <c r="V1080" s="412"/>
      <c r="W1080" s="412"/>
      <c r="X1080" s="412"/>
      <c r="Y1080" s="412"/>
      <c r="Z1080" s="412"/>
      <c r="AA1080" s="412"/>
      <c r="AQ1080" s="1735" t="s">
        <v>8246</v>
      </c>
      <c r="AR1080" s="1495" t="s">
        <v>8247</v>
      </c>
      <c r="AS1080" s="1495" t="s">
        <v>2006</v>
      </c>
      <c r="AT1080" s="1495" t="str">
        <f t="shared" si="33"/>
        <v>1002-Maçãs de Dona Maria</v>
      </c>
      <c r="AU1080" s="1495" t="str">
        <f t="shared" si="34"/>
        <v>100204</v>
      </c>
    </row>
    <row r="1081" spans="1:47">
      <c r="A1081" s="412"/>
      <c r="B1081" s="1013" t="s">
        <v>3443</v>
      </c>
      <c r="C1081" s="976" t="s">
        <v>3444</v>
      </c>
      <c r="D1081" s="412"/>
      <c r="E1081" s="977"/>
      <c r="K1081" s="975"/>
      <c r="L1081" s="982"/>
      <c r="M1081" s="978"/>
      <c r="N1081" s="978"/>
      <c r="O1081" s="977"/>
      <c r="P1081" s="412"/>
      <c r="Q1081" s="412"/>
      <c r="R1081" s="412"/>
      <c r="S1081" s="412"/>
      <c r="T1081" s="412"/>
      <c r="U1081" s="412"/>
      <c r="V1081" s="412"/>
      <c r="W1081" s="412"/>
      <c r="X1081" s="412"/>
      <c r="Y1081" s="412"/>
      <c r="Z1081" s="412"/>
      <c r="AA1081" s="412"/>
      <c r="AQ1081" s="1735" t="s">
        <v>8248</v>
      </c>
      <c r="AR1081" s="1495" t="s">
        <v>8249</v>
      </c>
      <c r="AS1081" s="1735" t="s">
        <v>1385</v>
      </c>
      <c r="AT1081" s="1495" t="str">
        <f t="shared" si="33"/>
        <v>0115-Maceda</v>
      </c>
      <c r="AU1081" s="1495" t="str">
        <f t="shared" si="34"/>
        <v>011504</v>
      </c>
    </row>
    <row r="1082" spans="1:47">
      <c r="A1082" s="412"/>
      <c r="B1082" s="1013" t="s">
        <v>3445</v>
      </c>
      <c r="C1082" s="976" t="s">
        <v>3446</v>
      </c>
      <c r="D1082" s="412"/>
      <c r="E1082" s="977"/>
      <c r="K1082" s="975"/>
      <c r="L1082" s="982"/>
      <c r="M1082" s="978"/>
      <c r="N1082" s="978"/>
      <c r="O1082" s="977"/>
      <c r="P1082" s="412"/>
      <c r="Q1082" s="412"/>
      <c r="R1082" s="412"/>
      <c r="S1082" s="412"/>
      <c r="T1082" s="412"/>
      <c r="U1082" s="412"/>
      <c r="V1082" s="412"/>
      <c r="W1082" s="412"/>
      <c r="X1082" s="412"/>
      <c r="Y1082" s="412"/>
      <c r="Z1082" s="412"/>
      <c r="AA1082" s="412"/>
      <c r="AQ1082" s="1735" t="s">
        <v>8250</v>
      </c>
      <c r="AR1082" s="1495" t="s">
        <v>5292</v>
      </c>
      <c r="AS1082" s="1735" t="s">
        <v>5293</v>
      </c>
      <c r="AT1082" s="1495" t="str">
        <f t="shared" si="33"/>
        <v>0405-Macedo de Cavaleiros</v>
      </c>
      <c r="AU1082" s="1495" t="str">
        <f t="shared" si="34"/>
        <v>040520</v>
      </c>
    </row>
    <row r="1083" spans="1:47">
      <c r="A1083" s="412"/>
      <c r="B1083" s="1013" t="s">
        <v>3447</v>
      </c>
      <c r="C1083" s="976" t="s">
        <v>3446</v>
      </c>
      <c r="D1083" s="412"/>
      <c r="E1083" s="977"/>
      <c r="K1083" s="975"/>
      <c r="L1083" s="982"/>
      <c r="M1083" s="978"/>
      <c r="N1083" s="978"/>
      <c r="O1083" s="977"/>
      <c r="P1083" s="412"/>
      <c r="Q1083" s="412"/>
      <c r="R1083" s="412"/>
      <c r="S1083" s="412"/>
      <c r="T1083" s="412"/>
      <c r="U1083" s="412"/>
      <c r="V1083" s="412"/>
      <c r="W1083" s="412"/>
      <c r="X1083" s="412"/>
      <c r="Y1083" s="412"/>
      <c r="Z1083" s="412"/>
      <c r="AA1083" s="412"/>
      <c r="AQ1083" s="1735" t="s">
        <v>8251</v>
      </c>
      <c r="AR1083" s="1495" t="s">
        <v>8252</v>
      </c>
      <c r="AS1083" s="1735" t="s">
        <v>2633</v>
      </c>
      <c r="AT1083" s="1495" t="str">
        <f t="shared" si="33"/>
        <v>0402-Macedo do Mato</v>
      </c>
      <c r="AU1083" s="1495" t="str">
        <f t="shared" si="34"/>
        <v>040221</v>
      </c>
    </row>
    <row r="1084" spans="1:47">
      <c r="A1084" s="412"/>
      <c r="B1084" s="1013" t="s">
        <v>3448</v>
      </c>
      <c r="C1084" s="976" t="s">
        <v>3449</v>
      </c>
      <c r="D1084" s="412"/>
      <c r="E1084" s="977"/>
      <c r="K1084" s="975"/>
      <c r="L1084" s="982"/>
      <c r="M1084" s="978"/>
      <c r="N1084" s="978"/>
      <c r="O1084" s="977"/>
      <c r="P1084" s="412"/>
      <c r="Q1084" s="412"/>
      <c r="R1084" s="412"/>
      <c r="S1084" s="412"/>
      <c r="T1084" s="412"/>
      <c r="U1084" s="412"/>
      <c r="V1084" s="412"/>
      <c r="W1084" s="412"/>
      <c r="X1084" s="412"/>
      <c r="Y1084" s="412"/>
      <c r="Z1084" s="412"/>
      <c r="AA1084" s="412"/>
      <c r="AQ1084" s="1735" t="s">
        <v>8253</v>
      </c>
      <c r="AR1084" s="1495" t="s">
        <v>8254</v>
      </c>
      <c r="AS1084" s="1735" t="s">
        <v>1011</v>
      </c>
      <c r="AT1084" s="1495" t="str">
        <f t="shared" si="33"/>
        <v>0905-Maceira</v>
      </c>
      <c r="AU1084" s="1495" t="str">
        <f t="shared" si="34"/>
        <v>090509</v>
      </c>
    </row>
    <row r="1085" spans="1:47">
      <c r="A1085" s="412"/>
      <c r="B1085" s="1013" t="s">
        <v>3450</v>
      </c>
      <c r="C1085" s="976" t="s">
        <v>3449</v>
      </c>
      <c r="D1085" s="412"/>
      <c r="E1085" s="977"/>
      <c r="K1085" s="975"/>
      <c r="L1085" s="982"/>
      <c r="M1085" s="978"/>
      <c r="N1085" s="978"/>
      <c r="O1085" s="977"/>
      <c r="P1085" s="412"/>
      <c r="Q1085" s="412"/>
      <c r="R1085" s="412"/>
      <c r="S1085" s="412"/>
      <c r="T1085" s="412"/>
      <c r="U1085" s="412"/>
      <c r="V1085" s="412"/>
      <c r="W1085" s="412"/>
      <c r="X1085" s="412"/>
      <c r="Y1085" s="412"/>
      <c r="Z1085" s="412"/>
      <c r="AA1085" s="412"/>
      <c r="AQ1085" s="1735" t="s">
        <v>8255</v>
      </c>
      <c r="AR1085" s="1495" t="s">
        <v>8254</v>
      </c>
      <c r="AS1085" s="1495" t="s">
        <v>1088</v>
      </c>
      <c r="AT1085" s="1495" t="str">
        <f t="shared" si="33"/>
        <v>1009-Maceira</v>
      </c>
      <c r="AU1085" s="1495" t="str">
        <f t="shared" si="34"/>
        <v>100913</v>
      </c>
    </row>
    <row r="1086" spans="1:47">
      <c r="A1086" s="412"/>
      <c r="B1086" s="1013" t="s">
        <v>3451</v>
      </c>
      <c r="C1086" s="976" t="s">
        <v>3452</v>
      </c>
      <c r="D1086" s="412"/>
      <c r="E1086" s="977"/>
      <c r="K1086" s="975"/>
      <c r="L1086" s="982"/>
      <c r="M1086" s="978"/>
      <c r="N1086" s="978"/>
      <c r="O1086" s="977"/>
      <c r="P1086" s="412"/>
      <c r="Q1086" s="412"/>
      <c r="R1086" s="412"/>
      <c r="S1086" s="412"/>
      <c r="T1086" s="412"/>
      <c r="U1086" s="412"/>
      <c r="V1086" s="412"/>
      <c r="W1086" s="412"/>
      <c r="X1086" s="412"/>
      <c r="Y1086" s="412"/>
      <c r="Z1086" s="412"/>
      <c r="AA1086" s="412"/>
      <c r="AQ1086" s="1735" t="s">
        <v>8256</v>
      </c>
      <c r="AR1086" s="1495" t="s">
        <v>5296</v>
      </c>
      <c r="AS1086" s="1495" t="s">
        <v>5297</v>
      </c>
      <c r="AT1086" s="1495" t="str">
        <f t="shared" si="33"/>
        <v>3104-Machico</v>
      </c>
      <c r="AU1086" s="1495" t="str">
        <f t="shared" si="34"/>
        <v>310403</v>
      </c>
    </row>
    <row r="1087" spans="1:47">
      <c r="A1087" s="412"/>
      <c r="B1087" s="1013" t="s">
        <v>3453</v>
      </c>
      <c r="C1087" s="976" t="s">
        <v>3452</v>
      </c>
      <c r="D1087" s="412"/>
      <c r="E1087" s="977"/>
      <c r="K1087" s="975"/>
      <c r="L1087" s="982"/>
      <c r="M1087" s="978"/>
      <c r="N1087" s="978"/>
      <c r="O1087" s="977"/>
      <c r="P1087" s="412"/>
      <c r="Q1087" s="412"/>
      <c r="R1087" s="412"/>
      <c r="S1087" s="412"/>
      <c r="T1087" s="412"/>
      <c r="U1087" s="412"/>
      <c r="V1087" s="412"/>
      <c r="W1087" s="412"/>
      <c r="X1087" s="412"/>
      <c r="Y1087" s="412"/>
      <c r="Z1087" s="412"/>
      <c r="AA1087" s="412"/>
      <c r="AQ1087" s="1735" t="s">
        <v>8257</v>
      </c>
      <c r="AR1087" s="1495" t="s">
        <v>8258</v>
      </c>
      <c r="AS1087" s="1495" t="s">
        <v>5285</v>
      </c>
      <c r="AT1087" s="1495" t="str">
        <f t="shared" si="33"/>
        <v>1305-Macieira</v>
      </c>
      <c r="AU1087" s="1495" t="str">
        <f t="shared" si="34"/>
        <v>130512</v>
      </c>
    </row>
    <row r="1088" spans="1:47">
      <c r="A1088" s="412"/>
      <c r="B1088" s="1013" t="s">
        <v>3454</v>
      </c>
      <c r="C1088" s="976" t="s">
        <v>3455</v>
      </c>
      <c r="D1088" s="412"/>
      <c r="E1088" s="977"/>
      <c r="K1088" s="975"/>
      <c r="L1088" s="982"/>
      <c r="M1088" s="978"/>
      <c r="N1088" s="978"/>
      <c r="O1088" s="977"/>
      <c r="P1088" s="412"/>
      <c r="Q1088" s="412"/>
      <c r="R1088" s="412"/>
      <c r="S1088" s="412"/>
      <c r="T1088" s="412"/>
      <c r="U1088" s="412"/>
      <c r="V1088" s="412"/>
      <c r="W1088" s="412"/>
      <c r="X1088" s="412"/>
      <c r="Y1088" s="412"/>
      <c r="Z1088" s="412"/>
      <c r="AA1088" s="412"/>
      <c r="AQ1088" s="1735" t="s">
        <v>8259</v>
      </c>
      <c r="AR1088" s="1495" t="s">
        <v>8260</v>
      </c>
      <c r="AS1088" s="1495" t="s">
        <v>2217</v>
      </c>
      <c r="AT1088" s="1495" t="str">
        <f t="shared" si="33"/>
        <v>1316-Macieira da Maia</v>
      </c>
      <c r="AU1088" s="1495" t="str">
        <f t="shared" si="34"/>
        <v>131614</v>
      </c>
    </row>
    <row r="1089" spans="1:47">
      <c r="A1089" s="412"/>
      <c r="B1089" s="1013" t="s">
        <v>3456</v>
      </c>
      <c r="C1089" s="976" t="s">
        <v>3457</v>
      </c>
      <c r="D1089" s="412"/>
      <c r="E1089" s="977"/>
      <c r="K1089" s="975"/>
      <c r="L1089" s="982"/>
      <c r="M1089" s="978"/>
      <c r="N1089" s="978"/>
      <c r="O1089" s="977"/>
      <c r="P1089" s="412"/>
      <c r="Q1089" s="412"/>
      <c r="R1089" s="412"/>
      <c r="S1089" s="412"/>
      <c r="T1089" s="412"/>
      <c r="U1089" s="412"/>
      <c r="V1089" s="412"/>
      <c r="W1089" s="412"/>
      <c r="X1089" s="412"/>
      <c r="Y1089" s="412"/>
      <c r="Z1089" s="412"/>
      <c r="AA1089" s="412"/>
      <c r="AQ1089" s="1735" t="s">
        <v>8261</v>
      </c>
      <c r="AR1089" s="1495" t="s">
        <v>8262</v>
      </c>
      <c r="AS1089" s="1735" t="s">
        <v>1856</v>
      </c>
      <c r="AT1089" s="1495" t="str">
        <f t="shared" si="33"/>
        <v>0119-Macieira de Cambra</v>
      </c>
      <c r="AU1089" s="1495" t="str">
        <f t="shared" si="34"/>
        <v>011906</v>
      </c>
    </row>
    <row r="1090" spans="1:47">
      <c r="A1090" s="412"/>
      <c r="B1090" s="1013" t="s">
        <v>3458</v>
      </c>
      <c r="C1090" s="976" t="s">
        <v>3457</v>
      </c>
      <c r="D1090" s="412"/>
      <c r="E1090" s="977"/>
      <c r="K1090" s="975"/>
      <c r="L1090" s="982"/>
      <c r="M1090" s="978"/>
      <c r="N1090" s="978"/>
      <c r="O1090" s="977"/>
      <c r="P1090" s="412"/>
      <c r="Q1090" s="412"/>
      <c r="R1090" s="412"/>
      <c r="S1090" s="412"/>
      <c r="T1090" s="412"/>
      <c r="U1090" s="412"/>
      <c r="V1090" s="412"/>
      <c r="W1090" s="412"/>
      <c r="X1090" s="412"/>
      <c r="Y1090" s="412"/>
      <c r="Z1090" s="412"/>
      <c r="AA1090" s="412"/>
      <c r="AQ1090" s="1735" t="s">
        <v>8263</v>
      </c>
      <c r="AR1090" s="1495" t="s">
        <v>8264</v>
      </c>
      <c r="AS1090" s="1735" t="s">
        <v>279</v>
      </c>
      <c r="AT1090" s="1495" t="str">
        <f t="shared" si="33"/>
        <v>0302-Macieira de Rates</v>
      </c>
      <c r="AU1090" s="1495" t="str">
        <f t="shared" si="34"/>
        <v>030244</v>
      </c>
    </row>
    <row r="1091" spans="1:47">
      <c r="A1091" s="412"/>
      <c r="B1091" s="1013" t="s">
        <v>3459</v>
      </c>
      <c r="C1091" s="976" t="s">
        <v>1092</v>
      </c>
      <c r="D1091" s="412"/>
      <c r="E1091" s="977"/>
      <c r="K1091" s="975"/>
      <c r="L1091" s="982"/>
      <c r="M1091" s="978"/>
      <c r="N1091" s="978"/>
      <c r="O1091" s="977"/>
      <c r="P1091" s="412"/>
      <c r="Q1091" s="412"/>
      <c r="R1091" s="412"/>
      <c r="S1091" s="412"/>
      <c r="T1091" s="412"/>
      <c r="U1091" s="412"/>
      <c r="V1091" s="412"/>
      <c r="W1091" s="412"/>
      <c r="X1091" s="412"/>
      <c r="Y1091" s="412"/>
      <c r="Z1091" s="412"/>
      <c r="AA1091" s="412"/>
      <c r="AQ1091" s="1735" t="s">
        <v>8265</v>
      </c>
      <c r="AR1091" s="1495" t="s">
        <v>8266</v>
      </c>
      <c r="AS1091" s="1735" t="s">
        <v>2631</v>
      </c>
      <c r="AT1091" s="1495" t="str">
        <f t="shared" si="33"/>
        <v>0113-Macieira de Sarnes</v>
      </c>
      <c r="AU1091" s="1495" t="str">
        <f t="shared" si="34"/>
        <v>011305</v>
      </c>
    </row>
    <row r="1092" spans="1:47">
      <c r="A1092" s="412"/>
      <c r="B1092" s="1013" t="s">
        <v>1093</v>
      </c>
      <c r="C1092" s="976" t="s">
        <v>1094</v>
      </c>
      <c r="D1092" s="412"/>
      <c r="E1092" s="977"/>
      <c r="K1092" s="975"/>
      <c r="L1092" s="982"/>
      <c r="M1092" s="978"/>
      <c r="N1092" s="978"/>
      <c r="O1092" s="977"/>
      <c r="P1092" s="412"/>
      <c r="Q1092" s="412"/>
      <c r="R1092" s="412"/>
      <c r="S1092" s="412"/>
      <c r="T1092" s="412"/>
      <c r="U1092" s="412"/>
      <c r="V1092" s="412"/>
      <c r="W1092" s="412"/>
      <c r="X1092" s="412"/>
      <c r="Y1092" s="412"/>
      <c r="Z1092" s="412"/>
      <c r="AA1092" s="412"/>
      <c r="AQ1092" s="1735" t="s">
        <v>8267</v>
      </c>
      <c r="AR1092" s="1495" t="s">
        <v>8268</v>
      </c>
      <c r="AS1092" s="1735" t="s">
        <v>3864</v>
      </c>
      <c r="AT1092" s="1495" t="str">
        <f t="shared" si="33"/>
        <v>0101-Macinhata do Vouga</v>
      </c>
      <c r="AU1092" s="1495" t="str">
        <f t="shared" si="34"/>
        <v>010112</v>
      </c>
    </row>
    <row r="1093" spans="1:47">
      <c r="A1093" s="412"/>
      <c r="B1093" s="1013" t="s">
        <v>1095</v>
      </c>
      <c r="C1093" s="976" t="s">
        <v>1096</v>
      </c>
      <c r="D1093" s="412"/>
      <c r="E1093" s="977"/>
      <c r="K1093" s="975"/>
      <c r="L1093" s="982"/>
      <c r="M1093" s="978"/>
      <c r="N1093" s="978"/>
      <c r="O1093" s="977"/>
      <c r="P1093" s="412"/>
      <c r="Q1093" s="412"/>
      <c r="R1093" s="412"/>
      <c r="S1093" s="412"/>
      <c r="T1093" s="412"/>
      <c r="U1093" s="412"/>
      <c r="V1093" s="412"/>
      <c r="W1093" s="412"/>
      <c r="X1093" s="412"/>
      <c r="Y1093" s="412"/>
      <c r="Z1093" s="412"/>
      <c r="AA1093" s="412"/>
      <c r="AQ1093" s="1735" t="s">
        <v>8269</v>
      </c>
      <c r="AR1093" s="1495" t="s">
        <v>5299</v>
      </c>
      <c r="AS1093" s="1495" t="s">
        <v>38</v>
      </c>
      <c r="AT1093" s="1495" t="str">
        <f t="shared" si="33"/>
        <v>1317-Madalena</v>
      </c>
      <c r="AU1093" s="1495" t="str">
        <f t="shared" si="34"/>
        <v>131709</v>
      </c>
    </row>
    <row r="1094" spans="1:47">
      <c r="A1094" s="412"/>
      <c r="B1094" s="1013" t="s">
        <v>1097</v>
      </c>
      <c r="C1094" s="976" t="s">
        <v>1098</v>
      </c>
      <c r="D1094" s="412"/>
      <c r="E1094" s="977"/>
      <c r="K1094" s="975"/>
      <c r="L1094" s="982"/>
      <c r="M1094" s="978"/>
      <c r="N1094" s="978"/>
      <c r="O1094" s="977"/>
      <c r="P1094" s="412"/>
      <c r="Q1094" s="412"/>
      <c r="R1094" s="412"/>
      <c r="S1094" s="412"/>
      <c r="T1094" s="412"/>
      <c r="U1094" s="412"/>
      <c r="V1094" s="412"/>
      <c r="W1094" s="412"/>
      <c r="X1094" s="412"/>
      <c r="Y1094" s="412"/>
      <c r="Z1094" s="412"/>
      <c r="AA1094" s="412"/>
      <c r="AQ1094" s="1735" t="s">
        <v>8270</v>
      </c>
      <c r="AR1094" s="1495" t="s">
        <v>5299</v>
      </c>
      <c r="AS1094" s="1495" t="s">
        <v>5300</v>
      </c>
      <c r="AT1094" s="1495" t="str">
        <f t="shared" si="33"/>
        <v>4602-Madalena</v>
      </c>
      <c r="AU1094" s="1495" t="str">
        <f t="shared" si="34"/>
        <v>460204</v>
      </c>
    </row>
    <row r="1095" spans="1:47">
      <c r="A1095" s="412"/>
      <c r="B1095" s="1013" t="s">
        <v>1099</v>
      </c>
      <c r="C1095" s="976" t="s">
        <v>1100</v>
      </c>
      <c r="D1095" s="412"/>
      <c r="E1095" s="977"/>
      <c r="K1095" s="975"/>
      <c r="L1095" s="982"/>
      <c r="M1095" s="978"/>
      <c r="N1095" s="978"/>
      <c r="O1095" s="977"/>
      <c r="P1095" s="412"/>
      <c r="Q1095" s="412"/>
      <c r="R1095" s="412"/>
      <c r="S1095" s="412"/>
      <c r="T1095" s="412"/>
      <c r="U1095" s="412"/>
      <c r="V1095" s="412"/>
      <c r="W1095" s="412"/>
      <c r="X1095" s="412"/>
      <c r="Y1095" s="412"/>
      <c r="Z1095" s="412"/>
      <c r="AA1095" s="412"/>
      <c r="AQ1095" s="1735" t="s">
        <v>8271</v>
      </c>
      <c r="AR1095" s="1495" t="s">
        <v>8272</v>
      </c>
      <c r="AS1095" s="1495" t="s">
        <v>1452</v>
      </c>
      <c r="AT1095" s="1495" t="str">
        <f t="shared" si="33"/>
        <v>3105-Madalena do Mar</v>
      </c>
      <c r="AU1095" s="1495" t="str">
        <f t="shared" si="34"/>
        <v>310502</v>
      </c>
    </row>
    <row r="1096" spans="1:47">
      <c r="A1096" s="412"/>
      <c r="B1096" s="1013" t="s">
        <v>1101</v>
      </c>
      <c r="C1096" s="976" t="s">
        <v>1102</v>
      </c>
      <c r="D1096" s="412"/>
      <c r="E1096" s="977"/>
      <c r="K1096" s="975"/>
      <c r="L1096" s="982"/>
      <c r="M1096" s="978"/>
      <c r="N1096" s="978"/>
      <c r="O1096" s="977"/>
      <c r="P1096" s="412"/>
      <c r="Q1096" s="412"/>
      <c r="R1096" s="412"/>
      <c r="S1096" s="412"/>
      <c r="T1096" s="412"/>
      <c r="U1096" s="412"/>
      <c r="V1096" s="412"/>
      <c r="W1096" s="412"/>
      <c r="X1096" s="412"/>
      <c r="Y1096" s="412"/>
      <c r="Z1096" s="412"/>
      <c r="AA1096" s="412"/>
      <c r="AQ1096" s="1735" t="s">
        <v>8273</v>
      </c>
      <c r="AR1096" s="1495" t="s">
        <v>8274</v>
      </c>
      <c r="AS1096" s="1735" t="s">
        <v>4276</v>
      </c>
      <c r="AT1096" s="1495" t="str">
        <f t="shared" si="33"/>
        <v>0506-Madeirã</v>
      </c>
      <c r="AU1096" s="1495" t="str">
        <f t="shared" si="34"/>
        <v>050606</v>
      </c>
    </row>
    <row r="1097" spans="1:47">
      <c r="A1097" s="412"/>
      <c r="B1097" s="1013" t="s">
        <v>1103</v>
      </c>
      <c r="C1097" s="976" t="s">
        <v>1104</v>
      </c>
      <c r="D1097" s="412"/>
      <c r="E1097" s="977"/>
      <c r="K1097" s="975"/>
      <c r="L1097" s="982"/>
      <c r="M1097" s="978"/>
      <c r="N1097" s="978"/>
      <c r="O1097" s="977"/>
      <c r="P1097" s="412"/>
      <c r="Q1097" s="412"/>
      <c r="R1097" s="412"/>
      <c r="S1097" s="412"/>
      <c r="T1097" s="412"/>
      <c r="U1097" s="412"/>
      <c r="V1097" s="412"/>
      <c r="W1097" s="412"/>
      <c r="X1097" s="412"/>
      <c r="Y1097" s="412"/>
      <c r="Z1097" s="412"/>
      <c r="AA1097" s="412"/>
      <c r="AQ1097" s="1735" t="s">
        <v>8275</v>
      </c>
      <c r="AR1097" s="1495" t="s">
        <v>5303</v>
      </c>
      <c r="AS1097" s="1495" t="s">
        <v>5304</v>
      </c>
      <c r="AT1097" s="1495" t="str">
        <f t="shared" si="33"/>
        <v>1109-Mafra</v>
      </c>
      <c r="AU1097" s="1495" t="str">
        <f t="shared" si="34"/>
        <v>110909</v>
      </c>
    </row>
    <row r="1098" spans="1:47">
      <c r="A1098" s="412"/>
      <c r="B1098" s="1013" t="s">
        <v>1105</v>
      </c>
      <c r="C1098" s="976" t="s">
        <v>1106</v>
      </c>
      <c r="D1098" s="412"/>
      <c r="E1098" s="977"/>
      <c r="K1098" s="975"/>
      <c r="L1098" s="982"/>
      <c r="M1098" s="978"/>
      <c r="N1098" s="978"/>
      <c r="O1098" s="977"/>
      <c r="P1098" s="412"/>
      <c r="Q1098" s="412"/>
      <c r="R1098" s="412"/>
      <c r="S1098" s="412"/>
      <c r="T1098" s="412"/>
      <c r="U1098" s="412"/>
      <c r="V1098" s="412"/>
      <c r="W1098" s="412"/>
      <c r="X1098" s="412"/>
      <c r="Y1098" s="412"/>
      <c r="Z1098" s="412"/>
      <c r="AA1098" s="412"/>
      <c r="AQ1098" s="1735" t="s">
        <v>8276</v>
      </c>
      <c r="AR1098" s="1495" t="s">
        <v>5307</v>
      </c>
      <c r="AS1098" s="1495" t="s">
        <v>1622</v>
      </c>
      <c r="AT1098" s="1495" t="str">
        <f t="shared" si="33"/>
        <v>4205-Maia</v>
      </c>
      <c r="AU1098" s="1495" t="str">
        <f t="shared" si="34"/>
        <v>420505</v>
      </c>
    </row>
    <row r="1099" spans="1:47">
      <c r="A1099" s="412"/>
      <c r="B1099" s="1013" t="s">
        <v>1107</v>
      </c>
      <c r="C1099" s="976" t="s">
        <v>1108</v>
      </c>
      <c r="D1099" s="412"/>
      <c r="E1099" s="977"/>
      <c r="K1099" s="975"/>
      <c r="L1099" s="982"/>
      <c r="M1099" s="978"/>
      <c r="N1099" s="978"/>
      <c r="O1099" s="977"/>
      <c r="P1099" s="412"/>
      <c r="Q1099" s="412"/>
      <c r="R1099" s="412"/>
      <c r="S1099" s="412"/>
      <c r="T1099" s="412"/>
      <c r="U1099" s="412"/>
      <c r="V1099" s="412"/>
      <c r="W1099" s="412"/>
      <c r="X1099" s="412"/>
      <c r="Y1099" s="412"/>
      <c r="Z1099" s="412"/>
      <c r="AA1099" s="412"/>
      <c r="AQ1099" s="1735" t="s">
        <v>8277</v>
      </c>
      <c r="AR1099" s="1495" t="s">
        <v>8278</v>
      </c>
      <c r="AS1099" s="1735" t="s">
        <v>531</v>
      </c>
      <c r="AT1099" s="1495" t="str">
        <f t="shared" ref="AT1099:AT1162" si="35">AS1099&amp;"-"&amp;AR1099</f>
        <v>0605-Maiorca</v>
      </c>
      <c r="AU1099" s="1495" t="str">
        <f t="shared" ref="AU1099:AU1162" si="36">AQ1099</f>
        <v>060507</v>
      </c>
    </row>
    <row r="1100" spans="1:47">
      <c r="A1100" s="412"/>
      <c r="B1100" s="1013" t="s">
        <v>1109</v>
      </c>
      <c r="C1100" s="976" t="s">
        <v>1110</v>
      </c>
      <c r="D1100" s="412"/>
      <c r="E1100" s="977"/>
      <c r="K1100" s="975"/>
      <c r="L1100" s="982"/>
      <c r="M1100" s="978"/>
      <c r="N1100" s="978"/>
      <c r="O1100" s="977"/>
      <c r="P1100" s="412"/>
      <c r="Q1100" s="412"/>
      <c r="R1100" s="412"/>
      <c r="S1100" s="412"/>
      <c r="T1100" s="412"/>
      <c r="U1100" s="412"/>
      <c r="V1100" s="412"/>
      <c r="W1100" s="412"/>
      <c r="X1100" s="412"/>
      <c r="Y1100" s="412"/>
      <c r="Z1100" s="412"/>
      <c r="AA1100" s="412"/>
      <c r="AQ1100" s="1735" t="s">
        <v>8279</v>
      </c>
      <c r="AR1100" s="1495" t="s">
        <v>8280</v>
      </c>
      <c r="AS1100" s="1495" t="s">
        <v>1961</v>
      </c>
      <c r="AT1100" s="1495" t="str">
        <f t="shared" si="35"/>
        <v>1001-Maiorga</v>
      </c>
      <c r="AU1100" s="1495" t="str">
        <f t="shared" si="36"/>
        <v>100109</v>
      </c>
    </row>
    <row r="1101" spans="1:47">
      <c r="A1101" s="412"/>
      <c r="B1101" s="1013" t="s">
        <v>1111</v>
      </c>
      <c r="C1101" s="976" t="s">
        <v>1112</v>
      </c>
      <c r="D1101" s="412"/>
      <c r="E1101" s="977"/>
      <c r="K1101" s="975"/>
      <c r="L1101" s="982"/>
      <c r="M1101" s="978"/>
      <c r="N1101" s="978"/>
      <c r="O1101" s="977"/>
      <c r="P1101" s="412"/>
      <c r="Q1101" s="412"/>
      <c r="R1101" s="412"/>
      <c r="S1101" s="412"/>
      <c r="T1101" s="412"/>
      <c r="U1101" s="412"/>
      <c r="V1101" s="412"/>
      <c r="W1101" s="412"/>
      <c r="X1101" s="412"/>
      <c r="Y1101" s="412"/>
      <c r="Z1101" s="412"/>
      <c r="AA1101" s="412"/>
      <c r="AQ1101" s="1735" t="s">
        <v>8281</v>
      </c>
      <c r="AR1101" s="1495" t="s">
        <v>8282</v>
      </c>
      <c r="AS1101" s="1495" t="s">
        <v>4115</v>
      </c>
      <c r="AT1101" s="1495" t="str">
        <f t="shared" si="35"/>
        <v>1703-Mairos</v>
      </c>
      <c r="AU1101" s="1495" t="str">
        <f t="shared" si="36"/>
        <v>170316</v>
      </c>
    </row>
    <row r="1102" spans="1:47">
      <c r="A1102" s="412"/>
      <c r="B1102" s="1013" t="s">
        <v>1113</v>
      </c>
      <c r="C1102" s="976" t="s">
        <v>1114</v>
      </c>
      <c r="D1102" s="412"/>
      <c r="E1102" s="977"/>
      <c r="K1102" s="975"/>
      <c r="L1102" s="982"/>
      <c r="M1102" s="978"/>
      <c r="N1102" s="978"/>
      <c r="O1102" s="977"/>
      <c r="P1102" s="412"/>
      <c r="Q1102" s="412"/>
      <c r="R1102" s="412"/>
      <c r="S1102" s="412"/>
      <c r="T1102" s="412"/>
      <c r="U1102" s="412"/>
      <c r="V1102" s="412"/>
      <c r="W1102" s="412"/>
      <c r="X1102" s="412"/>
      <c r="Y1102" s="412"/>
      <c r="Z1102" s="412"/>
      <c r="AA1102" s="412"/>
      <c r="AQ1102" s="1735" t="s">
        <v>8283</v>
      </c>
      <c r="AR1102" s="1495" t="s">
        <v>8284</v>
      </c>
      <c r="AS1102" s="1735" t="s">
        <v>1633</v>
      </c>
      <c r="AT1102" s="1495" t="str">
        <f t="shared" si="35"/>
        <v>0911-Malcata</v>
      </c>
      <c r="AU1102" s="1495" t="str">
        <f t="shared" si="36"/>
        <v>091118</v>
      </c>
    </row>
    <row r="1103" spans="1:47">
      <c r="A1103" s="412"/>
      <c r="B1103" s="1013" t="s">
        <v>1115</v>
      </c>
      <c r="C1103" s="976" t="s">
        <v>1116</v>
      </c>
      <c r="D1103" s="412"/>
      <c r="E1103" s="977"/>
      <c r="K1103" s="975"/>
      <c r="L1103" s="982"/>
      <c r="M1103" s="978"/>
      <c r="N1103" s="978"/>
      <c r="O1103" s="977"/>
      <c r="P1103" s="412"/>
      <c r="Q1103" s="412"/>
      <c r="R1103" s="412"/>
      <c r="S1103" s="412"/>
      <c r="T1103" s="412"/>
      <c r="U1103" s="412"/>
      <c r="V1103" s="412"/>
      <c r="W1103" s="412"/>
      <c r="X1103" s="412"/>
      <c r="Y1103" s="412"/>
      <c r="Z1103" s="412"/>
      <c r="AA1103" s="412"/>
      <c r="AQ1103" s="1735" t="s">
        <v>8285</v>
      </c>
      <c r="AR1103" s="1495" t="s">
        <v>8286</v>
      </c>
      <c r="AS1103" s="1735" t="s">
        <v>3337</v>
      </c>
      <c r="AT1103" s="1495" t="str">
        <f t="shared" si="35"/>
        <v>0902-Malhada Sorda</v>
      </c>
      <c r="AU1103" s="1495" t="str">
        <f t="shared" si="36"/>
        <v>090213</v>
      </c>
    </row>
    <row r="1104" spans="1:47">
      <c r="A1104" s="412"/>
      <c r="B1104" s="1013" t="s">
        <v>1117</v>
      </c>
      <c r="C1104" s="976" t="s">
        <v>1118</v>
      </c>
      <c r="D1104" s="412"/>
      <c r="E1104" s="977"/>
      <c r="K1104" s="975"/>
      <c r="L1104" s="982"/>
      <c r="M1104" s="978"/>
      <c r="N1104" s="978"/>
      <c r="O1104" s="977"/>
      <c r="P1104" s="412"/>
      <c r="Q1104" s="412"/>
      <c r="R1104" s="412"/>
      <c r="S1104" s="412"/>
      <c r="T1104" s="412"/>
      <c r="U1104" s="412"/>
      <c r="V1104" s="412"/>
      <c r="W1104" s="412"/>
      <c r="X1104" s="412"/>
      <c r="Y1104" s="412"/>
      <c r="Z1104" s="412"/>
      <c r="AA1104" s="412"/>
      <c r="AQ1104" s="1735" t="s">
        <v>8287</v>
      </c>
      <c r="AR1104" s="1495" t="s">
        <v>8288</v>
      </c>
      <c r="AS1104" s="1735" t="s">
        <v>2834</v>
      </c>
      <c r="AT1104" s="1495" t="str">
        <f t="shared" si="35"/>
        <v>0406-Malhadas</v>
      </c>
      <c r="AU1104" s="1495" t="str">
        <f t="shared" si="36"/>
        <v>040607</v>
      </c>
    </row>
    <row r="1105" spans="1:47">
      <c r="A1105" s="412"/>
      <c r="B1105" s="1013" t="s">
        <v>1119</v>
      </c>
      <c r="C1105" s="976" t="s">
        <v>1120</v>
      </c>
      <c r="D1105" s="412"/>
      <c r="E1105" s="977"/>
      <c r="K1105" s="975"/>
      <c r="L1105" s="982"/>
      <c r="M1105" s="978"/>
      <c r="N1105" s="978"/>
      <c r="O1105" s="977"/>
      <c r="P1105" s="412"/>
      <c r="Q1105" s="412"/>
      <c r="R1105" s="412"/>
      <c r="S1105" s="412"/>
      <c r="T1105" s="412"/>
      <c r="U1105" s="412"/>
      <c r="V1105" s="412"/>
      <c r="W1105" s="412"/>
      <c r="X1105" s="412"/>
      <c r="Y1105" s="412"/>
      <c r="Z1105" s="412"/>
      <c r="AA1105" s="412"/>
      <c r="AQ1105" s="1735" t="s">
        <v>8289</v>
      </c>
      <c r="AR1105" s="1495" t="s">
        <v>8290</v>
      </c>
      <c r="AS1105" s="1735" t="s">
        <v>1338</v>
      </c>
      <c r="AT1105" s="1495" t="str">
        <f t="shared" si="35"/>
        <v>0502-Malpica do Tejo</v>
      </c>
      <c r="AU1105" s="1495" t="str">
        <f t="shared" si="36"/>
        <v>050214</v>
      </c>
    </row>
    <row r="1106" spans="1:47">
      <c r="A1106" s="412"/>
      <c r="B1106" s="1013" t="s">
        <v>1121</v>
      </c>
      <c r="C1106" s="976" t="s">
        <v>1122</v>
      </c>
      <c r="D1106" s="412"/>
      <c r="E1106" s="977"/>
      <c r="K1106" s="975"/>
      <c r="L1106" s="982"/>
      <c r="M1106" s="978"/>
      <c r="N1106" s="978"/>
      <c r="O1106" s="977"/>
      <c r="P1106" s="412"/>
      <c r="Q1106" s="412"/>
      <c r="R1106" s="412"/>
      <c r="S1106" s="412"/>
      <c r="T1106" s="412"/>
      <c r="U1106" s="412"/>
      <c r="V1106" s="412"/>
      <c r="W1106" s="412"/>
      <c r="X1106" s="412"/>
      <c r="Y1106" s="412"/>
      <c r="Z1106" s="412"/>
      <c r="AA1106" s="412"/>
      <c r="AQ1106" s="1735" t="s">
        <v>8291</v>
      </c>
      <c r="AR1106" s="1495" t="s">
        <v>8292</v>
      </c>
      <c r="AS1106" s="1495" t="s">
        <v>2186</v>
      </c>
      <c r="AT1106" s="1495" t="str">
        <f t="shared" si="35"/>
        <v>4502-Manadas (Santa Bárbara)</v>
      </c>
      <c r="AU1106" s="1495" t="str">
        <f t="shared" si="36"/>
        <v>450201</v>
      </c>
    </row>
    <row r="1107" spans="1:47">
      <c r="A1107" s="412"/>
      <c r="B1107" s="1013" t="s">
        <v>1123</v>
      </c>
      <c r="C1107" s="976" t="s">
        <v>1124</v>
      </c>
      <c r="D1107" s="412"/>
      <c r="E1107" s="977"/>
      <c r="K1107" s="975"/>
      <c r="L1107" s="982"/>
      <c r="M1107" s="978"/>
      <c r="N1107" s="978"/>
      <c r="O1107" s="977"/>
      <c r="P1107" s="412"/>
      <c r="Q1107" s="412"/>
      <c r="R1107" s="412"/>
      <c r="S1107" s="412"/>
      <c r="T1107" s="412"/>
      <c r="U1107" s="412"/>
      <c r="V1107" s="412"/>
      <c r="W1107" s="412"/>
      <c r="X1107" s="412"/>
      <c r="Y1107" s="412"/>
      <c r="Z1107" s="412"/>
      <c r="AA1107" s="412"/>
      <c r="AQ1107" s="1735" t="s">
        <v>8293</v>
      </c>
      <c r="AR1107" s="1495" t="s">
        <v>8294</v>
      </c>
      <c r="AS1107" s="1495" t="s">
        <v>2024</v>
      </c>
      <c r="AT1107" s="1495" t="str">
        <f t="shared" si="35"/>
        <v>1301-Mancelos</v>
      </c>
      <c r="AU1107" s="1495" t="str">
        <f t="shared" si="36"/>
        <v>130123</v>
      </c>
    </row>
    <row r="1108" spans="1:47">
      <c r="A1108" s="412"/>
      <c r="B1108" s="1013" t="s">
        <v>1125</v>
      </c>
      <c r="C1108" s="976" t="s">
        <v>1126</v>
      </c>
      <c r="D1108" s="412"/>
      <c r="E1108" s="977"/>
      <c r="K1108" s="975"/>
      <c r="L1108" s="982"/>
      <c r="M1108" s="978"/>
      <c r="N1108" s="978"/>
      <c r="O1108" s="977"/>
      <c r="P1108" s="412"/>
      <c r="Q1108" s="412"/>
      <c r="R1108" s="412"/>
      <c r="S1108" s="412"/>
      <c r="T1108" s="412"/>
      <c r="U1108" s="412"/>
      <c r="V1108" s="412"/>
      <c r="W1108" s="412"/>
      <c r="X1108" s="412"/>
      <c r="Y1108" s="412"/>
      <c r="Z1108" s="412"/>
      <c r="AA1108" s="412"/>
      <c r="AQ1108" s="1735" t="s">
        <v>8295</v>
      </c>
      <c r="AR1108" s="1495" t="s">
        <v>8296</v>
      </c>
      <c r="AS1108" s="1735" t="s">
        <v>279</v>
      </c>
      <c r="AT1108" s="1495" t="str">
        <f t="shared" si="35"/>
        <v>0302-Manhente</v>
      </c>
      <c r="AU1108" s="1495" t="str">
        <f t="shared" si="36"/>
        <v>030245</v>
      </c>
    </row>
    <row r="1109" spans="1:47">
      <c r="A1109" s="412"/>
      <c r="B1109" s="1013" t="s">
        <v>1127</v>
      </c>
      <c r="C1109" s="976" t="s">
        <v>1128</v>
      </c>
      <c r="D1109" s="412"/>
      <c r="E1109" s="977"/>
      <c r="K1109" s="975"/>
      <c r="L1109" s="982"/>
      <c r="M1109" s="978"/>
      <c r="N1109" s="978"/>
      <c r="O1109" s="977"/>
      <c r="P1109" s="412"/>
      <c r="Q1109" s="412"/>
      <c r="R1109" s="412"/>
      <c r="S1109" s="412"/>
      <c r="T1109" s="412"/>
      <c r="U1109" s="412"/>
      <c r="V1109" s="412"/>
      <c r="W1109" s="412"/>
      <c r="X1109" s="412"/>
      <c r="Y1109" s="412"/>
      <c r="Z1109" s="412"/>
      <c r="AA1109" s="412"/>
      <c r="AQ1109" s="1735" t="s">
        <v>8297</v>
      </c>
      <c r="AR1109" s="1495" t="s">
        <v>8298</v>
      </c>
      <c r="AS1109" s="1495" t="s">
        <v>3076</v>
      </c>
      <c r="AT1109" s="1495" t="str">
        <f t="shared" si="35"/>
        <v>1816-Manhouce</v>
      </c>
      <c r="AU1109" s="1495" t="str">
        <f t="shared" si="36"/>
        <v>181607</v>
      </c>
    </row>
    <row r="1110" spans="1:47">
      <c r="A1110" s="412"/>
      <c r="B1110" s="1013" t="s">
        <v>1129</v>
      </c>
      <c r="C1110" s="976" t="s">
        <v>1130</v>
      </c>
      <c r="D1110" s="412"/>
      <c r="E1110" s="977"/>
      <c r="K1110" s="975"/>
      <c r="L1110" s="982"/>
      <c r="M1110" s="978"/>
      <c r="N1110" s="978"/>
      <c r="O1110" s="977"/>
      <c r="P1110" s="412"/>
      <c r="Q1110" s="412"/>
      <c r="R1110" s="412"/>
      <c r="S1110" s="412"/>
      <c r="T1110" s="412"/>
      <c r="U1110" s="412"/>
      <c r="V1110" s="412"/>
      <c r="W1110" s="412"/>
      <c r="X1110" s="412"/>
      <c r="Y1110" s="412"/>
      <c r="Z1110" s="412"/>
      <c r="AA1110" s="412"/>
      <c r="AQ1110" s="1735" t="s">
        <v>8299</v>
      </c>
      <c r="AR1110" s="1495" t="s">
        <v>8300</v>
      </c>
      <c r="AS1110" s="1735" t="s">
        <v>1440</v>
      </c>
      <c r="AT1110" s="1495" t="str">
        <f t="shared" si="35"/>
        <v>0910-Manigoto</v>
      </c>
      <c r="AU1110" s="1495" t="str">
        <f t="shared" si="36"/>
        <v>091014</v>
      </c>
    </row>
    <row r="1111" spans="1:47">
      <c r="A1111" s="412"/>
      <c r="B1111" s="1013" t="s">
        <v>1131</v>
      </c>
      <c r="C1111" s="976" t="s">
        <v>1132</v>
      </c>
      <c r="D1111" s="412"/>
      <c r="E1111" s="977"/>
      <c r="K1111" s="975"/>
      <c r="L1111" s="982"/>
      <c r="M1111" s="978"/>
      <c r="N1111" s="978"/>
      <c r="O1111" s="977"/>
      <c r="P1111" s="412"/>
      <c r="Q1111" s="412"/>
      <c r="R1111" s="412"/>
      <c r="S1111" s="412"/>
      <c r="T1111" s="412"/>
      <c r="U1111" s="412"/>
      <c r="V1111" s="412"/>
      <c r="W1111" s="412"/>
      <c r="X1111" s="412"/>
      <c r="Y1111" s="412"/>
      <c r="Z1111" s="412"/>
      <c r="AA1111" s="412"/>
      <c r="AQ1111" s="1735" t="s">
        <v>8301</v>
      </c>
      <c r="AR1111" s="1495" t="s">
        <v>8302</v>
      </c>
      <c r="AS1111" s="1735" t="s">
        <v>2543</v>
      </c>
      <c r="AT1111" s="1495" t="str">
        <f t="shared" si="35"/>
        <v>0104-Mansores</v>
      </c>
      <c r="AU1111" s="1495" t="str">
        <f t="shared" si="36"/>
        <v>010413</v>
      </c>
    </row>
    <row r="1112" spans="1:47">
      <c r="A1112" s="412"/>
      <c r="B1112" s="1013" t="s">
        <v>1133</v>
      </c>
      <c r="C1112" s="976" t="s">
        <v>3455</v>
      </c>
      <c r="D1112" s="412"/>
      <c r="E1112" s="977"/>
      <c r="K1112" s="975"/>
      <c r="L1112" s="982"/>
      <c r="M1112" s="978"/>
      <c r="N1112" s="978"/>
      <c r="O1112" s="977"/>
      <c r="P1112" s="412"/>
      <c r="Q1112" s="412"/>
      <c r="R1112" s="412"/>
      <c r="S1112" s="412"/>
      <c r="T1112" s="412"/>
      <c r="U1112" s="412"/>
      <c r="V1112" s="412"/>
      <c r="W1112" s="412"/>
      <c r="X1112" s="412"/>
      <c r="Y1112" s="412"/>
      <c r="Z1112" s="412"/>
      <c r="AA1112" s="412"/>
      <c r="AQ1112" s="1735" t="s">
        <v>8303</v>
      </c>
      <c r="AR1112" s="1495" t="s">
        <v>8304</v>
      </c>
      <c r="AS1112" s="1735" t="s">
        <v>5314</v>
      </c>
      <c r="AT1112" s="1495" t="str">
        <f t="shared" si="35"/>
        <v>0908-Manteigas (Santa Maria)</v>
      </c>
      <c r="AU1112" s="1495" t="str">
        <f t="shared" si="36"/>
        <v>090802</v>
      </c>
    </row>
    <row r="1113" spans="1:47">
      <c r="A1113" s="412"/>
      <c r="B1113" s="1013" t="s">
        <v>1134</v>
      </c>
      <c r="C1113" s="976" t="s">
        <v>1135</v>
      </c>
      <c r="D1113" s="412"/>
      <c r="E1113" s="977"/>
      <c r="K1113" s="975"/>
      <c r="L1113" s="982"/>
      <c r="M1113" s="978"/>
      <c r="N1113" s="978"/>
      <c r="O1113" s="977"/>
      <c r="P1113" s="412"/>
      <c r="Q1113" s="412"/>
      <c r="R1113" s="412"/>
      <c r="S1113" s="412"/>
      <c r="T1113" s="412"/>
      <c r="U1113" s="412"/>
      <c r="V1113" s="412"/>
      <c r="W1113" s="412"/>
      <c r="X1113" s="412"/>
      <c r="Y1113" s="412"/>
      <c r="Z1113" s="412"/>
      <c r="AA1113" s="412"/>
      <c r="AQ1113" s="1735" t="s">
        <v>8305</v>
      </c>
      <c r="AR1113" s="1495" t="s">
        <v>8306</v>
      </c>
      <c r="AS1113" s="1735" t="s">
        <v>5314</v>
      </c>
      <c r="AT1113" s="1495" t="str">
        <f t="shared" si="35"/>
        <v>0908-Manteigas (São Pedro)</v>
      </c>
      <c r="AU1113" s="1495" t="str">
        <f t="shared" si="36"/>
        <v>090803</v>
      </c>
    </row>
    <row r="1114" spans="1:47">
      <c r="A1114" s="412"/>
      <c r="B1114" s="1013" t="s">
        <v>1136</v>
      </c>
      <c r="C1114" s="976" t="s">
        <v>1137</v>
      </c>
      <c r="D1114" s="412"/>
      <c r="E1114" s="977"/>
      <c r="K1114" s="975"/>
      <c r="L1114" s="982"/>
      <c r="M1114" s="978"/>
      <c r="N1114" s="978"/>
      <c r="O1114" s="977"/>
      <c r="P1114" s="412"/>
      <c r="Q1114" s="412"/>
      <c r="R1114" s="412"/>
      <c r="S1114" s="412"/>
      <c r="T1114" s="412"/>
      <c r="U1114" s="412"/>
      <c r="V1114" s="412"/>
      <c r="W1114" s="412"/>
      <c r="X1114" s="412"/>
      <c r="Y1114" s="412"/>
      <c r="Z1114" s="412"/>
      <c r="AA1114" s="412"/>
      <c r="AQ1114" s="1735" t="s">
        <v>8307</v>
      </c>
      <c r="AR1114" s="1495" t="s">
        <v>8308</v>
      </c>
      <c r="AS1114" s="1495" t="s">
        <v>5318</v>
      </c>
      <c r="AT1114" s="1495" t="str">
        <f t="shared" si="35"/>
        <v>1307-Marco</v>
      </c>
      <c r="AU1114" s="1495" t="str">
        <f t="shared" si="36"/>
        <v>130736</v>
      </c>
    </row>
    <row r="1115" spans="1:47">
      <c r="A1115" s="412"/>
      <c r="B1115" s="1013" t="s">
        <v>1138</v>
      </c>
      <c r="C1115" s="976" t="s">
        <v>4359</v>
      </c>
      <c r="D1115" s="412"/>
      <c r="E1115" s="977"/>
      <c r="K1115" s="975"/>
      <c r="L1115" s="982"/>
      <c r="M1115" s="978"/>
      <c r="N1115" s="978"/>
      <c r="O1115" s="977"/>
      <c r="P1115" s="412"/>
      <c r="Q1115" s="412"/>
      <c r="R1115" s="412"/>
      <c r="S1115" s="412"/>
      <c r="T1115" s="412"/>
      <c r="U1115" s="412"/>
      <c r="V1115" s="412"/>
      <c r="W1115" s="412"/>
      <c r="X1115" s="412"/>
      <c r="Y1115" s="412"/>
      <c r="Z1115" s="412"/>
      <c r="AA1115" s="412"/>
      <c r="AQ1115" s="1735" t="s">
        <v>8309</v>
      </c>
      <c r="AR1115" s="1495" t="s">
        <v>8310</v>
      </c>
      <c r="AS1115" s="1495" t="s">
        <v>1028</v>
      </c>
      <c r="AT1115" s="1495" t="str">
        <f t="shared" si="35"/>
        <v>1209-Margem</v>
      </c>
      <c r="AU1115" s="1495" t="str">
        <f t="shared" si="36"/>
        <v>120905</v>
      </c>
    </row>
    <row r="1116" spans="1:47">
      <c r="A1116" s="412"/>
      <c r="B1116" s="1013" t="s">
        <v>4360</v>
      </c>
      <c r="C1116" s="976" t="s">
        <v>4361</v>
      </c>
      <c r="D1116" s="412"/>
      <c r="E1116" s="977"/>
      <c r="K1116" s="975"/>
      <c r="L1116" s="982"/>
      <c r="M1116" s="978"/>
      <c r="N1116" s="978"/>
      <c r="O1116" s="977"/>
      <c r="P1116" s="412"/>
      <c r="Q1116" s="412"/>
      <c r="R1116" s="412"/>
      <c r="S1116" s="412"/>
      <c r="T1116" s="412"/>
      <c r="U1116" s="412"/>
      <c r="V1116" s="412"/>
      <c r="W1116" s="412"/>
      <c r="X1116" s="412"/>
      <c r="Y1116" s="412"/>
      <c r="Z1116" s="412"/>
      <c r="AA1116" s="412"/>
      <c r="AQ1116" s="1735" t="s">
        <v>8311</v>
      </c>
      <c r="AR1116" s="1495" t="s">
        <v>8312</v>
      </c>
      <c r="AS1116" s="1735" t="s">
        <v>5334</v>
      </c>
      <c r="AT1116" s="1495" t="str">
        <f t="shared" si="35"/>
        <v>0909-Marialva</v>
      </c>
      <c r="AU1116" s="1495" t="str">
        <f t="shared" si="36"/>
        <v>090908</v>
      </c>
    </row>
    <row r="1117" spans="1:47">
      <c r="A1117" s="412"/>
      <c r="B1117" s="1013" t="s">
        <v>4362</v>
      </c>
      <c r="C1117" s="976" t="s">
        <v>1159</v>
      </c>
      <c r="D1117" s="412"/>
      <c r="E1117" s="977"/>
      <c r="K1117" s="975"/>
      <c r="L1117" s="982"/>
      <c r="M1117" s="978"/>
      <c r="N1117" s="978"/>
      <c r="O1117" s="977"/>
      <c r="P1117" s="412"/>
      <c r="Q1117" s="412"/>
      <c r="R1117" s="412"/>
      <c r="S1117" s="412"/>
      <c r="T1117" s="412"/>
      <c r="U1117" s="412"/>
      <c r="V1117" s="412"/>
      <c r="W1117" s="412"/>
      <c r="X1117" s="412"/>
      <c r="Y1117" s="412"/>
      <c r="Z1117" s="412"/>
      <c r="AA1117" s="412"/>
      <c r="AQ1117" s="1735" t="s">
        <v>8313</v>
      </c>
      <c r="AR1117" s="1495" t="s">
        <v>8314</v>
      </c>
      <c r="AS1117" s="1735" t="s">
        <v>531</v>
      </c>
      <c r="AT1117" s="1495" t="str">
        <f t="shared" si="35"/>
        <v>0605-Marinha das Ondas</v>
      </c>
      <c r="AU1117" s="1495" t="str">
        <f t="shared" si="36"/>
        <v>060508</v>
      </c>
    </row>
    <row r="1118" spans="1:47">
      <c r="A1118" s="412"/>
      <c r="B1118" s="1013" t="s">
        <v>1160</v>
      </c>
      <c r="C1118" s="976" t="s">
        <v>1161</v>
      </c>
      <c r="D1118" s="412"/>
      <c r="E1118" s="977"/>
      <c r="K1118" s="975"/>
      <c r="L1118" s="982"/>
      <c r="M1118" s="978"/>
      <c r="N1118" s="978"/>
      <c r="O1118" s="977"/>
      <c r="P1118" s="412"/>
      <c r="Q1118" s="412"/>
      <c r="R1118" s="412"/>
      <c r="S1118" s="412"/>
      <c r="T1118" s="412"/>
      <c r="U1118" s="412"/>
      <c r="V1118" s="412"/>
      <c r="W1118" s="412"/>
      <c r="X1118" s="412"/>
      <c r="Y1118" s="412"/>
      <c r="Z1118" s="412"/>
      <c r="AA1118" s="412"/>
      <c r="AQ1118" s="1735" t="s">
        <v>8315</v>
      </c>
      <c r="AR1118" s="1495" t="s">
        <v>5321</v>
      </c>
      <c r="AS1118" s="1495" t="s">
        <v>525</v>
      </c>
      <c r="AT1118" s="1495" t="str">
        <f t="shared" si="35"/>
        <v>1010-Marinha Grande</v>
      </c>
      <c r="AU1118" s="1495" t="str">
        <f t="shared" si="36"/>
        <v>101001</v>
      </c>
    </row>
    <row r="1119" spans="1:47">
      <c r="A1119" s="412"/>
      <c r="B1119" s="1013" t="s">
        <v>1162</v>
      </c>
      <c r="C1119" s="976" t="s">
        <v>1163</v>
      </c>
      <c r="D1119" s="412"/>
      <c r="E1119" s="977"/>
      <c r="K1119" s="975"/>
      <c r="L1119" s="982"/>
      <c r="M1119" s="978"/>
      <c r="N1119" s="978"/>
      <c r="O1119" s="977"/>
      <c r="P1119" s="412"/>
      <c r="Q1119" s="412"/>
      <c r="R1119" s="412"/>
      <c r="S1119" s="412"/>
      <c r="T1119" s="412"/>
      <c r="U1119" s="412"/>
      <c r="V1119" s="412"/>
      <c r="W1119" s="412"/>
      <c r="X1119" s="412"/>
      <c r="Y1119" s="412"/>
      <c r="Z1119" s="412"/>
      <c r="AA1119" s="412"/>
      <c r="AQ1119" s="1735" t="s">
        <v>8316</v>
      </c>
      <c r="AR1119" s="1495" t="s">
        <v>8317</v>
      </c>
      <c r="AS1119" s="1495" t="s">
        <v>3022</v>
      </c>
      <c r="AT1119" s="1495" t="str">
        <f t="shared" si="35"/>
        <v>1415-Marinhais</v>
      </c>
      <c r="AU1119" s="1495" t="str">
        <f t="shared" si="36"/>
        <v>141502</v>
      </c>
    </row>
    <row r="1120" spans="1:47">
      <c r="A1120" s="412"/>
      <c r="B1120" s="1013" t="s">
        <v>1164</v>
      </c>
      <c r="C1120" s="976" t="s">
        <v>1165</v>
      </c>
      <c r="D1120" s="412"/>
      <c r="E1120" s="977"/>
      <c r="K1120" s="975"/>
      <c r="L1120" s="982"/>
      <c r="M1120" s="978"/>
      <c r="N1120" s="978"/>
      <c r="O1120" s="977"/>
      <c r="P1120" s="412"/>
      <c r="Q1120" s="412"/>
      <c r="R1120" s="412"/>
      <c r="S1120" s="412"/>
      <c r="T1120" s="412"/>
      <c r="U1120" s="412"/>
      <c r="V1120" s="412"/>
      <c r="W1120" s="412"/>
      <c r="X1120" s="412"/>
      <c r="Y1120" s="412"/>
      <c r="Z1120" s="412"/>
      <c r="AA1120" s="412"/>
      <c r="AQ1120" s="1735" t="s">
        <v>8318</v>
      </c>
      <c r="AR1120" s="1495" t="s">
        <v>8319</v>
      </c>
      <c r="AS1120" s="1495" t="s">
        <v>4230</v>
      </c>
      <c r="AT1120" s="1495" t="str">
        <f t="shared" si="35"/>
        <v>1808-Marmeleira</v>
      </c>
      <c r="AU1120" s="1495" t="str">
        <f t="shared" si="36"/>
        <v>180805</v>
      </c>
    </row>
    <row r="1121" spans="1:47">
      <c r="A1121" s="412"/>
      <c r="B1121" s="1013" t="s">
        <v>1166</v>
      </c>
      <c r="C1121" s="976" t="s">
        <v>1167</v>
      </c>
      <c r="D1121" s="412"/>
      <c r="E1121" s="977"/>
      <c r="K1121" s="975"/>
      <c r="L1121" s="982"/>
      <c r="M1121" s="978"/>
      <c r="N1121" s="978"/>
      <c r="O1121" s="977"/>
      <c r="P1121" s="412"/>
      <c r="Q1121" s="412"/>
      <c r="R1121" s="412"/>
      <c r="S1121" s="412"/>
      <c r="T1121" s="412"/>
      <c r="U1121" s="412"/>
      <c r="V1121" s="412"/>
      <c r="W1121" s="412"/>
      <c r="X1121" s="412"/>
      <c r="Y1121" s="412"/>
      <c r="Z1121" s="412"/>
      <c r="AA1121" s="412"/>
      <c r="AQ1121" s="1735" t="s">
        <v>8320</v>
      </c>
      <c r="AR1121" s="1495" t="s">
        <v>8321</v>
      </c>
      <c r="AS1121" s="1735" t="s">
        <v>1047</v>
      </c>
      <c r="AT1121" s="1495" t="str">
        <f t="shared" si="35"/>
        <v>0907-Marmeleiro</v>
      </c>
      <c r="AU1121" s="1495" t="str">
        <f t="shared" si="36"/>
        <v>090724</v>
      </c>
    </row>
    <row r="1122" spans="1:47">
      <c r="A1122" s="412"/>
      <c r="B1122" s="1013" t="s">
        <v>1168</v>
      </c>
      <c r="C1122" s="976" t="s">
        <v>1167</v>
      </c>
      <c r="D1122" s="412"/>
      <c r="E1122" s="977"/>
      <c r="K1122" s="975"/>
      <c r="L1122" s="982"/>
      <c r="M1122" s="978"/>
      <c r="N1122" s="978"/>
      <c r="O1122" s="977"/>
      <c r="P1122" s="412"/>
      <c r="Q1122" s="412"/>
      <c r="R1122" s="412"/>
      <c r="S1122" s="412"/>
      <c r="T1122" s="412"/>
      <c r="U1122" s="412"/>
      <c r="V1122" s="412"/>
      <c r="W1122" s="412"/>
      <c r="X1122" s="412"/>
      <c r="Y1122" s="412"/>
      <c r="Z1122" s="412"/>
      <c r="AA1122" s="412"/>
      <c r="AQ1122" s="1735" t="s">
        <v>8322</v>
      </c>
      <c r="AR1122" s="1495" t="s">
        <v>8323</v>
      </c>
      <c r="AS1122" s="1735" t="s">
        <v>5362</v>
      </c>
      <c r="AT1122" s="1495" t="str">
        <f t="shared" si="35"/>
        <v>0809-Marmelete</v>
      </c>
      <c r="AU1122" s="1495" t="str">
        <f t="shared" si="36"/>
        <v>080902</v>
      </c>
    </row>
    <row r="1123" spans="1:47">
      <c r="A1123" s="412"/>
      <c r="B1123" s="1013" t="s">
        <v>1169</v>
      </c>
      <c r="C1123" s="976" t="s">
        <v>1167</v>
      </c>
      <c r="D1123" s="412"/>
      <c r="E1123" s="977"/>
      <c r="K1123" s="975"/>
      <c r="L1123" s="982"/>
      <c r="M1123" s="978"/>
      <c r="N1123" s="978"/>
      <c r="O1123" s="977"/>
      <c r="P1123" s="412"/>
      <c r="Q1123" s="412"/>
      <c r="R1123" s="412"/>
      <c r="S1123" s="412"/>
      <c r="T1123" s="412"/>
      <c r="U1123" s="412"/>
      <c r="V1123" s="412"/>
      <c r="W1123" s="412"/>
      <c r="X1123" s="412"/>
      <c r="Y1123" s="412"/>
      <c r="Z1123" s="412"/>
      <c r="AA1123" s="412"/>
      <c r="AQ1123" s="1735" t="s">
        <v>8324</v>
      </c>
      <c r="AR1123" s="1495" t="s">
        <v>8325</v>
      </c>
      <c r="AS1123" s="1735" t="s">
        <v>279</v>
      </c>
      <c r="AT1123" s="1495" t="str">
        <f t="shared" si="35"/>
        <v>0302-Martim</v>
      </c>
      <c r="AU1123" s="1495" t="str">
        <f t="shared" si="36"/>
        <v>030247</v>
      </c>
    </row>
    <row r="1124" spans="1:47">
      <c r="A1124" s="412"/>
      <c r="B1124" s="1013" t="s">
        <v>1170</v>
      </c>
      <c r="C1124" s="976" t="s">
        <v>1171</v>
      </c>
      <c r="D1124" s="412"/>
      <c r="E1124" s="977"/>
      <c r="K1124" s="975"/>
      <c r="L1124" s="982"/>
      <c r="M1124" s="978"/>
      <c r="N1124" s="978"/>
      <c r="O1124" s="977"/>
      <c r="P1124" s="412"/>
      <c r="Q1124" s="412"/>
      <c r="R1124" s="412"/>
      <c r="S1124" s="412"/>
      <c r="T1124" s="412"/>
      <c r="U1124" s="412"/>
      <c r="V1124" s="412"/>
      <c r="W1124" s="412"/>
      <c r="X1124" s="412"/>
      <c r="Y1124" s="412"/>
      <c r="Z1124" s="412"/>
      <c r="AA1124" s="412"/>
      <c r="AQ1124" s="1735" t="s">
        <v>8326</v>
      </c>
      <c r="AR1124" s="1495" t="s">
        <v>8327</v>
      </c>
      <c r="AS1124" s="1735" t="s">
        <v>1968</v>
      </c>
      <c r="AT1124" s="1495" t="str">
        <f t="shared" si="35"/>
        <v>0802-Martim Longo</v>
      </c>
      <c r="AU1124" s="1495" t="str">
        <f t="shared" si="36"/>
        <v>080203</v>
      </c>
    </row>
    <row r="1125" spans="1:47">
      <c r="A1125" s="412"/>
      <c r="B1125" s="1013" t="s">
        <v>1172</v>
      </c>
      <c r="C1125" s="976" t="s">
        <v>1173</v>
      </c>
      <c r="D1125" s="412"/>
      <c r="E1125" s="977"/>
      <c r="K1125" s="975"/>
      <c r="L1125" s="982"/>
      <c r="M1125" s="978"/>
      <c r="N1125" s="978"/>
      <c r="O1125" s="977"/>
      <c r="P1125" s="412"/>
      <c r="Q1125" s="412"/>
      <c r="R1125" s="412"/>
      <c r="S1125" s="412"/>
      <c r="T1125" s="412"/>
      <c r="U1125" s="412"/>
      <c r="V1125" s="412"/>
      <c r="W1125" s="412"/>
      <c r="X1125" s="412"/>
      <c r="Y1125" s="412"/>
      <c r="Z1125" s="412"/>
      <c r="AA1125" s="412"/>
      <c r="AQ1125" s="1735" t="s">
        <v>8328</v>
      </c>
      <c r="AR1125" s="1495" t="s">
        <v>8329</v>
      </c>
      <c r="AS1125" s="1495" t="s">
        <v>3857</v>
      </c>
      <c r="AT1125" s="1495" t="str">
        <f t="shared" si="35"/>
        <v>1401-Martinchel</v>
      </c>
      <c r="AU1125" s="1495" t="str">
        <f t="shared" si="36"/>
        <v>140105</v>
      </c>
    </row>
    <row r="1126" spans="1:47">
      <c r="A1126" s="412"/>
      <c r="B1126" s="1013" t="s">
        <v>1174</v>
      </c>
      <c r="C1126" s="976" t="s">
        <v>1173</v>
      </c>
      <c r="D1126" s="412"/>
      <c r="E1126" s="977"/>
      <c r="K1126" s="975"/>
      <c r="L1126" s="982"/>
      <c r="M1126" s="978"/>
      <c r="N1126" s="978"/>
      <c r="O1126" s="977"/>
      <c r="P1126" s="412"/>
      <c r="Q1126" s="412"/>
      <c r="R1126" s="412"/>
      <c r="S1126" s="412"/>
      <c r="T1126" s="412"/>
      <c r="U1126" s="412"/>
      <c r="V1126" s="412"/>
      <c r="W1126" s="412"/>
      <c r="X1126" s="412"/>
      <c r="Y1126" s="412"/>
      <c r="Z1126" s="412"/>
      <c r="AA1126" s="412"/>
      <c r="AQ1126" s="1735" t="s">
        <v>8330</v>
      </c>
      <c r="AR1126" s="1495" t="s">
        <v>8331</v>
      </c>
      <c r="AS1126" s="1495" t="s">
        <v>561</v>
      </c>
      <c r="AT1126" s="1495" t="str">
        <f t="shared" si="35"/>
        <v>1106-Marvila</v>
      </c>
      <c r="AU1126" s="1495" t="str">
        <f t="shared" si="36"/>
        <v>110621</v>
      </c>
    </row>
    <row r="1127" spans="1:47">
      <c r="A1127" s="412"/>
      <c r="B1127" s="1013" t="s">
        <v>1175</v>
      </c>
      <c r="C1127" s="976" t="s">
        <v>1176</v>
      </c>
      <c r="D1127" s="412"/>
      <c r="E1127" s="977"/>
      <c r="K1127" s="975"/>
      <c r="L1127" s="982"/>
      <c r="M1127" s="978"/>
      <c r="N1127" s="978"/>
      <c r="O1127" s="977"/>
      <c r="P1127" s="412"/>
      <c r="Q1127" s="412"/>
      <c r="R1127" s="412"/>
      <c r="S1127" s="412"/>
      <c r="T1127" s="412"/>
      <c r="U1127" s="412"/>
      <c r="V1127" s="412"/>
      <c r="W1127" s="412"/>
      <c r="X1127" s="412"/>
      <c r="Y1127" s="412"/>
      <c r="Z1127" s="412"/>
      <c r="AA1127" s="412"/>
      <c r="AQ1127" s="1735" t="s">
        <v>8332</v>
      </c>
      <c r="AR1127" s="1495" t="s">
        <v>8333</v>
      </c>
      <c r="AS1127" s="1735" t="s">
        <v>1320</v>
      </c>
      <c r="AT1127" s="1495" t="str">
        <f t="shared" si="35"/>
        <v>0403-Marzagão</v>
      </c>
      <c r="AU1127" s="1495" t="str">
        <f t="shared" si="36"/>
        <v>040309</v>
      </c>
    </row>
    <row r="1128" spans="1:47">
      <c r="A1128" s="412"/>
      <c r="B1128" s="1013" t="s">
        <v>1177</v>
      </c>
      <c r="C1128" s="976" t="s">
        <v>1178</v>
      </c>
      <c r="D1128" s="412"/>
      <c r="E1128" s="977"/>
      <c r="K1128" s="975"/>
      <c r="L1128" s="982"/>
      <c r="M1128" s="978"/>
      <c r="N1128" s="978"/>
      <c r="O1128" s="977"/>
      <c r="P1128" s="412"/>
      <c r="Q1128" s="412"/>
      <c r="R1128" s="412"/>
      <c r="S1128" s="412"/>
      <c r="T1128" s="412"/>
      <c r="U1128" s="412"/>
      <c r="V1128" s="412"/>
      <c r="W1128" s="412"/>
      <c r="X1128" s="412"/>
      <c r="Y1128" s="412"/>
      <c r="Z1128" s="412"/>
      <c r="AA1128" s="412"/>
      <c r="AQ1128" s="1735" t="s">
        <v>8334</v>
      </c>
      <c r="AR1128" s="1495" t="s">
        <v>8335</v>
      </c>
      <c r="AS1128" s="1735" t="s">
        <v>5343</v>
      </c>
      <c r="AT1128" s="1495" t="str">
        <f t="shared" si="35"/>
        <v>0407-Mascarenhas</v>
      </c>
      <c r="AU1128" s="1495" t="str">
        <f t="shared" si="36"/>
        <v>040720</v>
      </c>
    </row>
    <row r="1129" spans="1:47">
      <c r="A1129" s="412"/>
      <c r="B1129" s="1013" t="s">
        <v>1179</v>
      </c>
      <c r="C1129" s="976" t="s">
        <v>1180</v>
      </c>
      <c r="D1129" s="412"/>
      <c r="E1129" s="977"/>
      <c r="K1129" s="975"/>
      <c r="L1129" s="982"/>
      <c r="M1129" s="978"/>
      <c r="N1129" s="978"/>
      <c r="O1129" s="977"/>
      <c r="P1129" s="412"/>
      <c r="Q1129" s="412"/>
      <c r="R1129" s="412"/>
      <c r="S1129" s="412"/>
      <c r="T1129" s="412"/>
      <c r="U1129" s="412"/>
      <c r="V1129" s="412"/>
      <c r="W1129" s="412"/>
      <c r="X1129" s="412"/>
      <c r="Y1129" s="412"/>
      <c r="Z1129" s="412"/>
      <c r="AA1129" s="412"/>
      <c r="AQ1129" s="1735" t="s">
        <v>8336</v>
      </c>
      <c r="AR1129" s="1495" t="s">
        <v>8337</v>
      </c>
      <c r="AS1129" s="1735" t="s">
        <v>535</v>
      </c>
      <c r="AT1129" s="1495" t="str">
        <f t="shared" si="35"/>
        <v>0904-Mata de Lobos</v>
      </c>
      <c r="AU1129" s="1495" t="str">
        <f t="shared" si="36"/>
        <v>090410</v>
      </c>
    </row>
    <row r="1130" spans="1:47">
      <c r="A1130" s="412"/>
      <c r="B1130" s="1013" t="s">
        <v>1181</v>
      </c>
      <c r="C1130" s="976" t="s">
        <v>1182</v>
      </c>
      <c r="D1130" s="412"/>
      <c r="E1130" s="977"/>
      <c r="K1130" s="975"/>
      <c r="L1130" s="982"/>
      <c r="M1130" s="978"/>
      <c r="N1130" s="978"/>
      <c r="O1130" s="977"/>
      <c r="P1130" s="412"/>
      <c r="Q1130" s="412"/>
      <c r="R1130" s="412"/>
      <c r="S1130" s="412"/>
      <c r="T1130" s="412"/>
      <c r="U1130" s="412"/>
      <c r="V1130" s="412"/>
      <c r="W1130" s="412"/>
      <c r="X1130" s="412"/>
      <c r="Y1130" s="412"/>
      <c r="Z1130" s="412"/>
      <c r="AA1130" s="412"/>
      <c r="AQ1130" s="1735" t="s">
        <v>8338</v>
      </c>
      <c r="AR1130" s="1495" t="s">
        <v>8339</v>
      </c>
      <c r="AS1130" s="1735" t="s">
        <v>1011</v>
      </c>
      <c r="AT1130" s="1495" t="str">
        <f t="shared" si="35"/>
        <v>0905-Matança</v>
      </c>
      <c r="AU1130" s="1495" t="str">
        <f t="shared" si="36"/>
        <v>090510</v>
      </c>
    </row>
    <row r="1131" spans="1:47">
      <c r="A1131" s="412"/>
      <c r="B1131" s="1013" t="s">
        <v>1183</v>
      </c>
      <c r="C1131" s="976" t="s">
        <v>1184</v>
      </c>
      <c r="D1131" s="412"/>
      <c r="E1131" s="977"/>
      <c r="K1131" s="975"/>
      <c r="L1131" s="982"/>
      <c r="M1131" s="978"/>
      <c r="N1131" s="978"/>
      <c r="O1131" s="977"/>
      <c r="P1131" s="412"/>
      <c r="Q1131" s="412"/>
      <c r="R1131" s="412"/>
      <c r="S1131" s="412"/>
      <c r="T1131" s="412"/>
      <c r="U1131" s="412"/>
      <c r="V1131" s="412"/>
      <c r="W1131" s="412"/>
      <c r="X1131" s="412"/>
      <c r="Y1131" s="412"/>
      <c r="Z1131" s="412"/>
      <c r="AA1131" s="412"/>
      <c r="AQ1131" s="1735" t="s">
        <v>8340</v>
      </c>
      <c r="AR1131" s="1495" t="s">
        <v>8341</v>
      </c>
      <c r="AS1131" s="1735" t="s">
        <v>69</v>
      </c>
      <c r="AT1131" s="1495" t="str">
        <f t="shared" si="35"/>
        <v>0411-Matela</v>
      </c>
      <c r="AU1131" s="1495" t="str">
        <f t="shared" si="36"/>
        <v>041108</v>
      </c>
    </row>
    <row r="1132" spans="1:47">
      <c r="A1132" s="412"/>
      <c r="B1132" s="1013" t="s">
        <v>1185</v>
      </c>
      <c r="C1132" s="976" t="s">
        <v>1184</v>
      </c>
      <c r="D1132" s="412"/>
      <c r="E1132" s="977"/>
      <c r="K1132" s="975"/>
      <c r="L1132" s="982"/>
      <c r="M1132" s="978"/>
      <c r="N1132" s="978"/>
      <c r="O1132" s="977"/>
      <c r="P1132" s="412"/>
      <c r="Q1132" s="412"/>
      <c r="R1132" s="412"/>
      <c r="S1132" s="412"/>
      <c r="T1132" s="412"/>
      <c r="U1132" s="412"/>
      <c r="V1132" s="412"/>
      <c r="W1132" s="412"/>
      <c r="X1132" s="412"/>
      <c r="Y1132" s="412"/>
      <c r="Z1132" s="412"/>
      <c r="AA1132" s="412"/>
      <c r="AQ1132" s="1735" t="s">
        <v>8342</v>
      </c>
      <c r="AR1132" s="1495" t="s">
        <v>8343</v>
      </c>
      <c r="AS1132" s="1495" t="s">
        <v>1770</v>
      </c>
      <c r="AT1132" s="1495" t="str">
        <f t="shared" si="35"/>
        <v>1714-Mateus</v>
      </c>
      <c r="AU1132" s="1495" t="str">
        <f t="shared" si="36"/>
        <v>171415</v>
      </c>
    </row>
    <row r="1133" spans="1:47">
      <c r="A1133" s="412"/>
      <c r="B1133" s="1013" t="s">
        <v>1186</v>
      </c>
      <c r="C1133" s="976" t="s">
        <v>1187</v>
      </c>
      <c r="D1133" s="412"/>
      <c r="E1133" s="977"/>
      <c r="K1133" s="975"/>
      <c r="L1133" s="982"/>
      <c r="M1133" s="978"/>
      <c r="N1133" s="978"/>
      <c r="O1133" s="977"/>
      <c r="P1133" s="412"/>
      <c r="Q1133" s="412"/>
      <c r="R1133" s="412"/>
      <c r="S1133" s="412"/>
      <c r="T1133" s="412"/>
      <c r="U1133" s="412"/>
      <c r="V1133" s="412"/>
      <c r="W1133" s="412"/>
      <c r="X1133" s="412"/>
      <c r="Y1133" s="412"/>
      <c r="Z1133" s="412"/>
      <c r="AA1133" s="412"/>
      <c r="AQ1133" s="1735" t="s">
        <v>8344</v>
      </c>
      <c r="AR1133" s="1495" t="s">
        <v>8345</v>
      </c>
      <c r="AS1133" s="1735" t="s">
        <v>4220</v>
      </c>
      <c r="AT1133" s="1495" t="str">
        <f t="shared" si="35"/>
        <v>0610-Meãs do Campo</v>
      </c>
      <c r="AU1133" s="1495" t="str">
        <f t="shared" si="36"/>
        <v>061006</v>
      </c>
    </row>
    <row r="1134" spans="1:47">
      <c r="A1134" s="412"/>
      <c r="B1134" s="1013" t="s">
        <v>1188</v>
      </c>
      <c r="C1134" s="976" t="s">
        <v>1189</v>
      </c>
      <c r="D1134" s="412"/>
      <c r="E1134" s="977"/>
      <c r="K1134" s="975"/>
      <c r="L1134" s="982"/>
      <c r="M1134" s="978"/>
      <c r="N1134" s="978"/>
      <c r="O1134" s="977"/>
      <c r="P1134" s="412"/>
      <c r="Q1134" s="412"/>
      <c r="R1134" s="412"/>
      <c r="S1134" s="412"/>
      <c r="T1134" s="412"/>
      <c r="U1134" s="412"/>
      <c r="V1134" s="412"/>
      <c r="W1134" s="412"/>
      <c r="X1134" s="412"/>
      <c r="Y1134" s="412"/>
      <c r="Z1134" s="412"/>
      <c r="AA1134" s="412"/>
      <c r="AQ1134" s="1735" t="s">
        <v>8346</v>
      </c>
      <c r="AR1134" s="1495" t="s">
        <v>8347</v>
      </c>
      <c r="AS1134" s="1495" t="s">
        <v>1972</v>
      </c>
      <c r="AT1134" s="1495" t="str">
        <f t="shared" si="35"/>
        <v>1101-Meca</v>
      </c>
      <c r="AU1134" s="1495" t="str">
        <f t="shared" si="36"/>
        <v>110107</v>
      </c>
    </row>
    <row r="1135" spans="1:47">
      <c r="A1135" s="412"/>
      <c r="B1135" s="1013" t="s">
        <v>1190</v>
      </c>
      <c r="C1135" s="976" t="s">
        <v>1189</v>
      </c>
      <c r="D1135" s="412"/>
      <c r="E1135" s="977"/>
      <c r="K1135" s="975"/>
      <c r="L1135" s="982"/>
      <c r="M1135" s="978"/>
      <c r="N1135" s="978"/>
      <c r="O1135" s="977"/>
      <c r="P1135" s="412"/>
      <c r="Q1135" s="412"/>
      <c r="R1135" s="412"/>
      <c r="S1135" s="412"/>
      <c r="T1135" s="412"/>
      <c r="U1135" s="412"/>
      <c r="V1135" s="412"/>
      <c r="W1135" s="412"/>
      <c r="X1135" s="412"/>
      <c r="Y1135" s="412"/>
      <c r="Z1135" s="412"/>
      <c r="AA1135" s="412"/>
      <c r="AQ1135" s="1735" t="s">
        <v>8348</v>
      </c>
      <c r="AR1135" s="1495" t="s">
        <v>8349</v>
      </c>
      <c r="AS1135" s="1735" t="s">
        <v>1058</v>
      </c>
      <c r="AT1135" s="1495" t="str">
        <f t="shared" si="35"/>
        <v>0505-Medelim</v>
      </c>
      <c r="AU1135" s="1495" t="str">
        <f t="shared" si="36"/>
        <v>050506</v>
      </c>
    </row>
    <row r="1136" spans="1:47">
      <c r="A1136" s="412"/>
      <c r="B1136" s="1013" t="s">
        <v>1191</v>
      </c>
      <c r="C1136" s="976" t="s">
        <v>1192</v>
      </c>
      <c r="D1136" s="412"/>
      <c r="E1136" s="977"/>
      <c r="K1136" s="975"/>
      <c r="L1136" s="982"/>
      <c r="M1136" s="978"/>
      <c r="N1136" s="978"/>
      <c r="O1136" s="977"/>
      <c r="P1136" s="412"/>
      <c r="Q1136" s="412"/>
      <c r="R1136" s="412"/>
      <c r="S1136" s="412"/>
      <c r="T1136" s="412"/>
      <c r="U1136" s="412"/>
      <c r="V1136" s="412"/>
      <c r="W1136" s="412"/>
      <c r="X1136" s="412"/>
      <c r="Y1136" s="412"/>
      <c r="Z1136" s="412"/>
      <c r="AA1136" s="412"/>
      <c r="AQ1136" s="1735" t="s">
        <v>8350</v>
      </c>
      <c r="AR1136" s="1495" t="s">
        <v>8351</v>
      </c>
      <c r="AS1136" s="1735" t="s">
        <v>514</v>
      </c>
      <c r="AT1136" s="1495" t="str">
        <f t="shared" si="35"/>
        <v>0307-Medelo</v>
      </c>
      <c r="AU1136" s="1495" t="str">
        <f t="shared" si="36"/>
        <v>030716</v>
      </c>
    </row>
    <row r="1137" spans="1:47">
      <c r="A1137" s="412"/>
      <c r="B1137" s="1013" t="s">
        <v>1193</v>
      </c>
      <c r="C1137" s="976" t="s">
        <v>1192</v>
      </c>
      <c r="D1137" s="412"/>
      <c r="E1137" s="977"/>
      <c r="K1137" s="975"/>
      <c r="L1137" s="982"/>
      <c r="M1137" s="978"/>
      <c r="N1137" s="978"/>
      <c r="O1137" s="977"/>
      <c r="P1137" s="412"/>
      <c r="Q1137" s="412"/>
      <c r="R1137" s="412"/>
      <c r="S1137" s="412"/>
      <c r="T1137" s="412"/>
      <c r="U1137" s="412"/>
      <c r="V1137" s="412"/>
      <c r="W1137" s="412"/>
      <c r="X1137" s="412"/>
      <c r="Y1137" s="412"/>
      <c r="Z1137" s="412"/>
      <c r="AA1137" s="412"/>
      <c r="AQ1137" s="1735" t="s">
        <v>8352</v>
      </c>
      <c r="AR1137" s="1495" t="s">
        <v>8353</v>
      </c>
      <c r="AS1137" s="1495" t="s">
        <v>3046</v>
      </c>
      <c r="AT1137" s="1495" t="str">
        <f t="shared" si="35"/>
        <v>1711-Medrões</v>
      </c>
      <c r="AU1137" s="1495" t="str">
        <f t="shared" si="36"/>
        <v>171106</v>
      </c>
    </row>
    <row r="1138" spans="1:47">
      <c r="A1138" s="412"/>
      <c r="B1138" s="1013" t="s">
        <v>1194</v>
      </c>
      <c r="C1138" s="976" t="s">
        <v>1195</v>
      </c>
      <c r="D1138" s="412"/>
      <c r="E1138" s="977"/>
      <c r="K1138" s="975"/>
      <c r="L1138" s="982"/>
      <c r="M1138" s="978"/>
      <c r="N1138" s="978"/>
      <c r="O1138" s="977"/>
      <c r="P1138" s="412"/>
      <c r="Q1138" s="412"/>
      <c r="R1138" s="412"/>
      <c r="S1138" s="412"/>
      <c r="T1138" s="412"/>
      <c r="U1138" s="412"/>
      <c r="V1138" s="412"/>
      <c r="W1138" s="412"/>
      <c r="X1138" s="412"/>
      <c r="Y1138" s="412"/>
      <c r="Z1138" s="412"/>
      <c r="AA1138" s="412"/>
      <c r="AQ1138" s="1735" t="s">
        <v>8354</v>
      </c>
      <c r="AR1138" s="1495" t="s">
        <v>8355</v>
      </c>
      <c r="AS1138" s="1495" t="s">
        <v>1776</v>
      </c>
      <c r="AT1138" s="1495" t="str">
        <f t="shared" si="35"/>
        <v>1419-Meia Via</v>
      </c>
      <c r="AU1138" s="1495" t="str">
        <f t="shared" si="36"/>
        <v>141917</v>
      </c>
    </row>
    <row r="1139" spans="1:47">
      <c r="A1139" s="412"/>
      <c r="B1139" s="1013" t="s">
        <v>1196</v>
      </c>
      <c r="C1139" s="976" t="s">
        <v>1195</v>
      </c>
      <c r="D1139" s="412"/>
      <c r="E1139" s="977"/>
      <c r="K1139" s="975"/>
      <c r="L1139" s="982"/>
      <c r="M1139" s="978"/>
      <c r="N1139" s="978"/>
      <c r="O1139" s="977"/>
      <c r="P1139" s="412"/>
      <c r="Q1139" s="412"/>
      <c r="R1139" s="412"/>
      <c r="S1139" s="412"/>
      <c r="T1139" s="412"/>
      <c r="U1139" s="412"/>
      <c r="V1139" s="412"/>
      <c r="W1139" s="412"/>
      <c r="X1139" s="412"/>
      <c r="Y1139" s="412"/>
      <c r="Z1139" s="412"/>
      <c r="AA1139" s="412"/>
      <c r="AQ1139" s="1735" t="s">
        <v>8356</v>
      </c>
      <c r="AR1139" s="1495" t="s">
        <v>8357</v>
      </c>
      <c r="AS1139" s="1735" t="s">
        <v>1422</v>
      </c>
      <c r="AT1139" s="1495" t="str">
        <f t="shared" si="35"/>
        <v>0507-Meimão</v>
      </c>
      <c r="AU1139" s="1495" t="str">
        <f t="shared" si="36"/>
        <v>050707</v>
      </c>
    </row>
    <row r="1140" spans="1:47">
      <c r="A1140" s="412"/>
      <c r="B1140" s="1013" t="s">
        <v>1197</v>
      </c>
      <c r="C1140" s="976" t="s">
        <v>1198</v>
      </c>
      <c r="D1140" s="412"/>
      <c r="E1140" s="977"/>
      <c r="K1140" s="975"/>
      <c r="L1140" s="982"/>
      <c r="M1140" s="978"/>
      <c r="N1140" s="978"/>
      <c r="O1140" s="977"/>
      <c r="P1140" s="412"/>
      <c r="Q1140" s="412"/>
      <c r="R1140" s="412"/>
      <c r="S1140" s="412"/>
      <c r="T1140" s="412"/>
      <c r="U1140" s="412"/>
      <c r="V1140" s="412"/>
      <c r="W1140" s="412"/>
      <c r="X1140" s="412"/>
      <c r="Y1140" s="412"/>
      <c r="Z1140" s="412"/>
      <c r="AA1140" s="412"/>
      <c r="AQ1140" s="1735" t="s">
        <v>8358</v>
      </c>
      <c r="AR1140" s="1495" t="s">
        <v>8359</v>
      </c>
      <c r="AS1140" s="1735" t="s">
        <v>1422</v>
      </c>
      <c r="AT1140" s="1495" t="str">
        <f t="shared" si="35"/>
        <v>0507-Meimoa</v>
      </c>
      <c r="AU1140" s="1495" t="str">
        <f t="shared" si="36"/>
        <v>050708</v>
      </c>
    </row>
    <row r="1141" spans="1:47">
      <c r="A1141" s="412"/>
      <c r="B1141" s="1013" t="s">
        <v>1199</v>
      </c>
      <c r="C1141" s="976" t="s">
        <v>1198</v>
      </c>
      <c r="D1141" s="412"/>
      <c r="E1141" s="977"/>
      <c r="K1141" s="975"/>
      <c r="L1141" s="982"/>
      <c r="M1141" s="978"/>
      <c r="N1141" s="978"/>
      <c r="O1141" s="977"/>
      <c r="P1141" s="412"/>
      <c r="Q1141" s="412"/>
      <c r="R1141" s="412"/>
      <c r="S1141" s="412"/>
      <c r="T1141" s="412"/>
      <c r="U1141" s="412"/>
      <c r="V1141" s="412"/>
      <c r="W1141" s="412"/>
      <c r="X1141" s="412"/>
      <c r="Y1141" s="412"/>
      <c r="Z1141" s="412"/>
      <c r="AA1141" s="412"/>
      <c r="AQ1141" s="1735" t="s">
        <v>8360</v>
      </c>
      <c r="AR1141" s="1495" t="s">
        <v>8361</v>
      </c>
      <c r="AS1141" s="1495" t="s">
        <v>5285</v>
      </c>
      <c r="AT1141" s="1495" t="str">
        <f t="shared" si="35"/>
        <v>1305-Meinedo</v>
      </c>
      <c r="AU1141" s="1495" t="str">
        <f t="shared" si="36"/>
        <v>130513</v>
      </c>
    </row>
    <row r="1142" spans="1:47">
      <c r="A1142" s="412"/>
      <c r="B1142" s="1013" t="s">
        <v>1200</v>
      </c>
      <c r="C1142" s="976" t="s">
        <v>1201</v>
      </c>
      <c r="D1142" s="412"/>
      <c r="E1142" s="977"/>
      <c r="K1142" s="975"/>
      <c r="L1142" s="982"/>
      <c r="M1142" s="978"/>
      <c r="N1142" s="978"/>
      <c r="O1142" s="977"/>
      <c r="P1142" s="412"/>
      <c r="Q1142" s="412"/>
      <c r="R1142" s="412"/>
      <c r="S1142" s="412"/>
      <c r="T1142" s="412"/>
      <c r="U1142" s="412"/>
      <c r="V1142" s="412"/>
      <c r="W1142" s="412"/>
      <c r="X1142" s="412"/>
      <c r="Y1142" s="412"/>
      <c r="Z1142" s="412"/>
      <c r="AA1142" s="412"/>
      <c r="AQ1142" s="1735" t="s">
        <v>8362</v>
      </c>
      <c r="AR1142" s="1495" t="s">
        <v>8363</v>
      </c>
      <c r="AS1142" s="1735" t="s">
        <v>1047</v>
      </c>
      <c r="AT1142" s="1495" t="str">
        <f t="shared" si="35"/>
        <v>0907-Meios</v>
      </c>
      <c r="AU1142" s="1495" t="str">
        <f t="shared" si="36"/>
        <v>090725</v>
      </c>
    </row>
    <row r="1143" spans="1:47">
      <c r="A1143" s="412"/>
      <c r="B1143" s="1013" t="s">
        <v>1202</v>
      </c>
      <c r="C1143" s="976" t="s">
        <v>1203</v>
      </c>
      <c r="D1143" s="412"/>
      <c r="E1143" s="977"/>
      <c r="K1143" s="975"/>
      <c r="L1143" s="982"/>
      <c r="M1143" s="978"/>
      <c r="N1143" s="978"/>
      <c r="O1143" s="977"/>
      <c r="P1143" s="412"/>
      <c r="Q1143" s="412"/>
      <c r="R1143" s="412"/>
      <c r="S1143" s="412"/>
      <c r="T1143" s="412"/>
      <c r="U1143" s="412"/>
      <c r="V1143" s="412"/>
      <c r="W1143" s="412"/>
      <c r="X1143" s="412"/>
      <c r="Y1143" s="412"/>
      <c r="Z1143" s="412"/>
      <c r="AA1143" s="412"/>
      <c r="AQ1143" s="1735" t="s">
        <v>8364</v>
      </c>
      <c r="AR1143" s="1495" t="s">
        <v>8365</v>
      </c>
      <c r="AS1143" s="1495" t="s">
        <v>1444</v>
      </c>
      <c r="AT1143" s="1495" t="str">
        <f t="shared" si="35"/>
        <v>1015-Meirinhas</v>
      </c>
      <c r="AU1143" s="1495" t="str">
        <f t="shared" si="36"/>
        <v>101515</v>
      </c>
    </row>
    <row r="1144" spans="1:47">
      <c r="A1144" s="412"/>
      <c r="B1144" s="1013" t="s">
        <v>1204</v>
      </c>
      <c r="C1144" s="976" t="s">
        <v>1205</v>
      </c>
      <c r="D1144" s="412"/>
      <c r="E1144" s="977"/>
      <c r="K1144" s="975"/>
      <c r="L1144" s="982"/>
      <c r="M1144" s="978"/>
      <c r="N1144" s="978"/>
      <c r="O1144" s="977"/>
      <c r="P1144" s="412"/>
      <c r="Q1144" s="412"/>
      <c r="R1144" s="412"/>
      <c r="S1144" s="412"/>
      <c r="T1144" s="412"/>
      <c r="U1144" s="412"/>
      <c r="V1144" s="412"/>
      <c r="W1144" s="412"/>
      <c r="X1144" s="412"/>
      <c r="Y1144" s="412"/>
      <c r="Z1144" s="412"/>
      <c r="AA1144" s="412"/>
      <c r="AQ1144" s="1735" t="s">
        <v>8366</v>
      </c>
      <c r="AR1144" s="1495" t="s">
        <v>8367</v>
      </c>
      <c r="AS1144" s="1735" t="s">
        <v>5347</v>
      </c>
      <c r="AT1144" s="1495" t="str">
        <f t="shared" si="35"/>
        <v>0408-Meirinhos</v>
      </c>
      <c r="AU1144" s="1495" t="str">
        <f t="shared" si="36"/>
        <v>040809</v>
      </c>
    </row>
    <row r="1145" spans="1:47">
      <c r="A1145" s="412"/>
      <c r="B1145" s="1013" t="s">
        <v>1206</v>
      </c>
      <c r="C1145" s="976" t="s">
        <v>1207</v>
      </c>
      <c r="D1145" s="412"/>
      <c r="E1145" s="977"/>
      <c r="K1145" s="975"/>
      <c r="L1145" s="982"/>
      <c r="M1145" s="978"/>
      <c r="N1145" s="978"/>
      <c r="O1145" s="977"/>
      <c r="P1145" s="412"/>
      <c r="Q1145" s="412"/>
      <c r="R1145" s="412"/>
      <c r="S1145" s="412"/>
      <c r="T1145" s="412"/>
      <c r="U1145" s="412"/>
      <c r="V1145" s="412"/>
      <c r="W1145" s="412"/>
      <c r="X1145" s="412"/>
      <c r="Y1145" s="412"/>
      <c r="Z1145" s="412"/>
      <c r="AA1145" s="412"/>
      <c r="AQ1145" s="1735" t="s">
        <v>8368</v>
      </c>
      <c r="AR1145" s="1495" t="s">
        <v>8369</v>
      </c>
      <c r="AS1145" s="1495" t="s">
        <v>1389</v>
      </c>
      <c r="AT1145" s="1495" t="str">
        <f t="shared" si="35"/>
        <v>1309-Meixomil</v>
      </c>
      <c r="AU1145" s="1495" t="str">
        <f t="shared" si="36"/>
        <v>130910</v>
      </c>
    </row>
    <row r="1146" spans="1:47">
      <c r="A1146" s="412"/>
      <c r="B1146" s="1013" t="s">
        <v>1208</v>
      </c>
      <c r="C1146" s="976" t="s">
        <v>1209</v>
      </c>
      <c r="D1146" s="412"/>
      <c r="E1146" s="977"/>
      <c r="K1146" s="975"/>
      <c r="L1146" s="982"/>
      <c r="M1146" s="978"/>
      <c r="N1146" s="978"/>
      <c r="O1146" s="977"/>
      <c r="P1146" s="412"/>
      <c r="Q1146" s="412"/>
      <c r="R1146" s="412"/>
      <c r="S1146" s="412"/>
      <c r="T1146" s="412"/>
      <c r="U1146" s="412"/>
      <c r="V1146" s="412"/>
      <c r="W1146" s="412"/>
      <c r="X1146" s="412"/>
      <c r="Y1146" s="412"/>
      <c r="Z1146" s="412"/>
      <c r="AA1146" s="412"/>
      <c r="AQ1146" s="1735" t="s">
        <v>8370</v>
      </c>
      <c r="AR1146" s="1495" t="s">
        <v>8371</v>
      </c>
      <c r="AS1146" s="1495" t="s">
        <v>1045</v>
      </c>
      <c r="AT1146" s="1495" t="str">
        <f t="shared" si="35"/>
        <v>1505-Melides</v>
      </c>
      <c r="AU1146" s="1495" t="str">
        <f t="shared" si="36"/>
        <v>150503</v>
      </c>
    </row>
    <row r="1147" spans="1:47">
      <c r="A1147" s="412"/>
      <c r="B1147" s="1013" t="s">
        <v>1210</v>
      </c>
      <c r="C1147" s="976" t="s">
        <v>1211</v>
      </c>
      <c r="D1147" s="412"/>
      <c r="E1147" s="977"/>
      <c r="K1147" s="975"/>
      <c r="L1147" s="982"/>
      <c r="M1147" s="978"/>
      <c r="N1147" s="978"/>
      <c r="O1147" s="977"/>
      <c r="P1147" s="412"/>
      <c r="Q1147" s="412"/>
      <c r="R1147" s="412"/>
      <c r="S1147" s="412"/>
      <c r="T1147" s="412"/>
      <c r="U1147" s="412"/>
      <c r="V1147" s="412"/>
      <c r="W1147" s="412"/>
      <c r="X1147" s="412"/>
      <c r="Y1147" s="412"/>
      <c r="Z1147" s="412"/>
      <c r="AA1147" s="412"/>
      <c r="AQ1147" s="1735" t="s">
        <v>8372</v>
      </c>
      <c r="AR1147" s="1495" t="s">
        <v>8373</v>
      </c>
      <c r="AS1147" s="1495" t="s">
        <v>27</v>
      </c>
      <c r="AT1147" s="1495" t="str">
        <f t="shared" si="35"/>
        <v>1610-Mentrestido</v>
      </c>
      <c r="AU1147" s="1495" t="str">
        <f t="shared" si="36"/>
        <v>161009</v>
      </c>
    </row>
    <row r="1148" spans="1:47">
      <c r="A1148" s="412"/>
      <c r="B1148" s="1013" t="s">
        <v>1212</v>
      </c>
      <c r="C1148" s="976" t="s">
        <v>1213</v>
      </c>
      <c r="D1148" s="412"/>
      <c r="E1148" s="977"/>
      <c r="K1148" s="975"/>
      <c r="L1148" s="982"/>
      <c r="M1148" s="978"/>
      <c r="N1148" s="978"/>
      <c r="O1148" s="977"/>
      <c r="P1148" s="412"/>
      <c r="Q1148" s="412"/>
      <c r="R1148" s="412"/>
      <c r="S1148" s="412"/>
      <c r="T1148" s="412"/>
      <c r="U1148" s="412"/>
      <c r="V1148" s="412"/>
      <c r="W1148" s="412"/>
      <c r="X1148" s="412"/>
      <c r="Y1148" s="412"/>
      <c r="Z1148" s="412"/>
      <c r="AA1148" s="412"/>
      <c r="AQ1148" s="1735" t="s">
        <v>8374</v>
      </c>
      <c r="AR1148" s="1495" t="s">
        <v>5340</v>
      </c>
      <c r="AS1148" s="1735" t="s">
        <v>5341</v>
      </c>
      <c r="AT1148" s="1495" t="str">
        <f t="shared" si="35"/>
        <v>0209-Mértola</v>
      </c>
      <c r="AU1148" s="1495" t="str">
        <f t="shared" si="36"/>
        <v>020904</v>
      </c>
    </row>
    <row r="1149" spans="1:47">
      <c r="A1149" s="412"/>
      <c r="B1149" s="1013" t="s">
        <v>4980</v>
      </c>
      <c r="C1149" s="976" t="s">
        <v>4981</v>
      </c>
      <c r="D1149" s="412"/>
      <c r="E1149" s="977"/>
      <c r="K1149" s="975"/>
      <c r="L1149" s="982"/>
      <c r="M1149" s="978"/>
      <c r="N1149" s="978"/>
      <c r="O1149" s="977"/>
      <c r="P1149" s="412"/>
      <c r="Q1149" s="412"/>
      <c r="R1149" s="412"/>
      <c r="S1149" s="412"/>
      <c r="T1149" s="412"/>
      <c r="U1149" s="412"/>
      <c r="V1149" s="412"/>
      <c r="W1149" s="412"/>
      <c r="X1149" s="412"/>
      <c r="Y1149" s="412"/>
      <c r="Z1149" s="412"/>
      <c r="AA1149" s="412"/>
      <c r="AQ1149" s="1735" t="s">
        <v>8375</v>
      </c>
      <c r="AR1149" s="1495" t="s">
        <v>8376</v>
      </c>
      <c r="AS1149" s="1495" t="s">
        <v>5358</v>
      </c>
      <c r="AT1149" s="1495" t="str">
        <f t="shared" si="35"/>
        <v>1604-Merufe</v>
      </c>
      <c r="AU1149" s="1495" t="str">
        <f t="shared" si="36"/>
        <v>160415</v>
      </c>
    </row>
    <row r="1150" spans="1:47">
      <c r="A1150" s="412"/>
      <c r="B1150" s="1013" t="s">
        <v>4982</v>
      </c>
      <c r="C1150" s="976" t="s">
        <v>4983</v>
      </c>
      <c r="D1150" s="412"/>
      <c r="E1150" s="977"/>
      <c r="K1150" s="975"/>
      <c r="L1150" s="982"/>
      <c r="M1150" s="978"/>
      <c r="N1150" s="978"/>
      <c r="O1150" s="977"/>
      <c r="P1150" s="412"/>
      <c r="Q1150" s="412"/>
      <c r="R1150" s="412"/>
      <c r="S1150" s="412"/>
      <c r="T1150" s="412"/>
      <c r="U1150" s="412"/>
      <c r="V1150" s="412"/>
      <c r="W1150" s="412"/>
      <c r="X1150" s="412"/>
      <c r="Y1150" s="412"/>
      <c r="Z1150" s="412"/>
      <c r="AA1150" s="412"/>
      <c r="AQ1150" s="1735" t="s">
        <v>8377</v>
      </c>
      <c r="AR1150" s="1495" t="s">
        <v>8378</v>
      </c>
      <c r="AS1150" s="1735" t="s">
        <v>1359</v>
      </c>
      <c r="AT1150" s="1495" t="str">
        <f t="shared" si="35"/>
        <v>0611-Meruge</v>
      </c>
      <c r="AU1150" s="1495" t="str">
        <f t="shared" si="36"/>
        <v>061110</v>
      </c>
    </row>
    <row r="1151" spans="1:47">
      <c r="A1151" s="412"/>
      <c r="B1151" s="1013" t="s">
        <v>4984</v>
      </c>
      <c r="C1151" s="976" t="s">
        <v>4985</v>
      </c>
      <c r="D1151" s="412"/>
      <c r="E1151" s="977"/>
      <c r="K1151" s="975"/>
      <c r="L1151" s="982"/>
      <c r="M1151" s="978"/>
      <c r="N1151" s="978"/>
      <c r="O1151" s="977"/>
      <c r="P1151" s="412"/>
      <c r="Q1151" s="412"/>
      <c r="R1151" s="412"/>
      <c r="S1151" s="412"/>
      <c r="T1151" s="412"/>
      <c r="U1151" s="412"/>
      <c r="V1151" s="412"/>
      <c r="W1151" s="412"/>
      <c r="X1151" s="412"/>
      <c r="Y1151" s="412"/>
      <c r="Z1151" s="412"/>
      <c r="AA1151" s="412"/>
      <c r="AQ1151" s="1735" t="s">
        <v>8379</v>
      </c>
      <c r="AR1151" s="1495" t="s">
        <v>2822</v>
      </c>
      <c r="AS1151" s="1735" t="s">
        <v>1051</v>
      </c>
      <c r="AT1151" s="1495" t="str">
        <f t="shared" si="35"/>
        <v>0308-Mesão Frio</v>
      </c>
      <c r="AU1151" s="1495" t="str">
        <f t="shared" si="36"/>
        <v>030830</v>
      </c>
    </row>
    <row r="1152" spans="1:47">
      <c r="A1152" s="412"/>
      <c r="B1152" s="1013" t="s">
        <v>4986</v>
      </c>
      <c r="C1152" s="976" t="s">
        <v>4987</v>
      </c>
      <c r="D1152" s="412"/>
      <c r="E1152" s="977"/>
      <c r="K1152" s="975"/>
      <c r="L1152" s="982"/>
      <c r="M1152" s="978"/>
      <c r="N1152" s="978"/>
      <c r="O1152" s="977"/>
      <c r="P1152" s="412"/>
      <c r="Q1152" s="412"/>
      <c r="R1152" s="412"/>
      <c r="S1152" s="412"/>
      <c r="T1152" s="412"/>
      <c r="U1152" s="412"/>
      <c r="V1152" s="412"/>
      <c r="W1152" s="412"/>
      <c r="X1152" s="412"/>
      <c r="Y1152" s="412"/>
      <c r="Z1152" s="412"/>
      <c r="AA1152" s="412"/>
      <c r="AQ1152" s="1735" t="s">
        <v>8380</v>
      </c>
      <c r="AR1152" s="1495" t="s">
        <v>8381</v>
      </c>
      <c r="AS1152" s="1495" t="s">
        <v>2823</v>
      </c>
      <c r="AT1152" s="1495" t="str">
        <f t="shared" si="35"/>
        <v>1704-Mesão Frio (Santo André)</v>
      </c>
      <c r="AU1152" s="1495" t="str">
        <f t="shared" si="36"/>
        <v>170408</v>
      </c>
    </row>
    <row r="1153" spans="1:47">
      <c r="A1153" s="412"/>
      <c r="B1153" s="1013" t="s">
        <v>4988</v>
      </c>
      <c r="C1153" s="976" t="s">
        <v>4989</v>
      </c>
      <c r="D1153" s="412"/>
      <c r="E1153" s="977"/>
      <c r="K1153" s="975"/>
      <c r="L1153" s="982"/>
      <c r="M1153" s="978"/>
      <c r="N1153" s="978"/>
      <c r="O1153" s="977"/>
      <c r="P1153" s="412"/>
      <c r="Q1153" s="412"/>
      <c r="R1153" s="412"/>
      <c r="S1153" s="412"/>
      <c r="T1153" s="412"/>
      <c r="U1153" s="412"/>
      <c r="V1153" s="412"/>
      <c r="W1153" s="412"/>
      <c r="X1153" s="412"/>
      <c r="Y1153" s="412"/>
      <c r="Z1153" s="412"/>
      <c r="AA1153" s="412"/>
      <c r="AQ1153" s="1735" t="s">
        <v>8382</v>
      </c>
      <c r="AR1153" s="1495" t="s">
        <v>8383</v>
      </c>
      <c r="AS1153" s="1735" t="s">
        <v>4105</v>
      </c>
      <c r="AT1153" s="1495" t="str">
        <f t="shared" si="35"/>
        <v>0903-Mesquitela</v>
      </c>
      <c r="AU1153" s="1495" t="str">
        <f t="shared" si="36"/>
        <v>090310</v>
      </c>
    </row>
    <row r="1154" spans="1:47">
      <c r="A1154" s="412"/>
      <c r="B1154" s="1013" t="s">
        <v>4990</v>
      </c>
      <c r="C1154" s="976" t="s">
        <v>4991</v>
      </c>
      <c r="D1154" s="412"/>
      <c r="E1154" s="977"/>
      <c r="K1154" s="975"/>
      <c r="L1154" s="982"/>
      <c r="M1154" s="978"/>
      <c r="N1154" s="978"/>
      <c r="O1154" s="977"/>
      <c r="P1154" s="412"/>
      <c r="Q1154" s="412"/>
      <c r="R1154" s="412"/>
      <c r="S1154" s="412"/>
      <c r="T1154" s="412"/>
      <c r="U1154" s="412"/>
      <c r="V1154" s="412"/>
      <c r="W1154" s="412"/>
      <c r="X1154" s="412"/>
      <c r="Y1154" s="412"/>
      <c r="Z1154" s="412"/>
      <c r="AA1154" s="412"/>
      <c r="AQ1154" s="1735" t="s">
        <v>8384</v>
      </c>
      <c r="AR1154" s="1495" t="s">
        <v>8385</v>
      </c>
      <c r="AS1154" s="1735" t="s">
        <v>3326</v>
      </c>
      <c r="AT1154" s="1495" t="str">
        <f t="shared" si="35"/>
        <v>0201-Messejana</v>
      </c>
      <c r="AU1154" s="1495" t="str">
        <f t="shared" si="36"/>
        <v>020103</v>
      </c>
    </row>
    <row r="1155" spans="1:47">
      <c r="A1155" s="412"/>
      <c r="B1155" s="1013" t="s">
        <v>4992</v>
      </c>
      <c r="C1155" s="976" t="s">
        <v>4993</v>
      </c>
      <c r="D1155" s="412"/>
      <c r="E1155" s="977"/>
      <c r="K1155" s="975"/>
      <c r="L1155" s="982"/>
      <c r="M1155" s="978"/>
      <c r="N1155" s="978"/>
      <c r="O1155" s="977"/>
      <c r="P1155" s="412"/>
      <c r="Q1155" s="412"/>
      <c r="R1155" s="412"/>
      <c r="S1155" s="412"/>
      <c r="T1155" s="412"/>
      <c r="U1155" s="412"/>
      <c r="V1155" s="412"/>
      <c r="W1155" s="412"/>
      <c r="X1155" s="412"/>
      <c r="Y1155" s="412"/>
      <c r="Z1155" s="412"/>
      <c r="AA1155" s="412"/>
      <c r="AQ1155" s="1735" t="s">
        <v>8386</v>
      </c>
      <c r="AR1155" s="1495" t="s">
        <v>8387</v>
      </c>
      <c r="AS1155" s="1735" t="s">
        <v>1473</v>
      </c>
      <c r="AT1155" s="1495" t="str">
        <f t="shared" si="35"/>
        <v>0811-Mexilhoeira Grande</v>
      </c>
      <c r="AU1155" s="1495" t="str">
        <f t="shared" si="36"/>
        <v>081102</v>
      </c>
    </row>
    <row r="1156" spans="1:47">
      <c r="A1156" s="412"/>
      <c r="B1156" s="1013" t="s">
        <v>4994</v>
      </c>
      <c r="C1156" s="976" t="s">
        <v>4995</v>
      </c>
      <c r="D1156" s="412"/>
      <c r="E1156" s="977"/>
      <c r="K1156" s="975"/>
      <c r="L1156" s="982"/>
      <c r="M1156" s="978"/>
      <c r="N1156" s="978"/>
      <c r="O1156" s="977"/>
      <c r="P1156" s="412"/>
      <c r="Q1156" s="412"/>
      <c r="R1156" s="412"/>
      <c r="S1156" s="412"/>
      <c r="T1156" s="412"/>
      <c r="U1156" s="412"/>
      <c r="V1156" s="412"/>
      <c r="W1156" s="412"/>
      <c r="X1156" s="412"/>
      <c r="Y1156" s="412"/>
      <c r="Z1156" s="412"/>
      <c r="AA1156" s="412"/>
      <c r="AQ1156" s="1735" t="s">
        <v>8388</v>
      </c>
      <c r="AR1156" s="1495" t="s">
        <v>8389</v>
      </c>
      <c r="AS1156" s="1735" t="s">
        <v>1749</v>
      </c>
      <c r="AT1156" s="1495" t="str">
        <f t="shared" si="35"/>
        <v>0616-Midões</v>
      </c>
      <c r="AU1156" s="1495" t="str">
        <f t="shared" si="36"/>
        <v>061608</v>
      </c>
    </row>
    <row r="1157" spans="1:47">
      <c r="A1157" s="412"/>
      <c r="B1157" s="1013" t="s">
        <v>4996</v>
      </c>
      <c r="C1157" s="976" t="s">
        <v>4997</v>
      </c>
      <c r="D1157" s="412"/>
      <c r="E1157" s="977"/>
      <c r="K1157" s="975"/>
      <c r="L1157" s="982"/>
      <c r="M1157" s="978"/>
      <c r="N1157" s="978"/>
      <c r="O1157" s="977"/>
      <c r="P1157" s="412"/>
      <c r="Q1157" s="412"/>
      <c r="R1157" s="412"/>
      <c r="S1157" s="412"/>
      <c r="T1157" s="412"/>
      <c r="U1157" s="412"/>
      <c r="V1157" s="412"/>
      <c r="W1157" s="412"/>
      <c r="X1157" s="412"/>
      <c r="Y1157" s="412"/>
      <c r="Z1157" s="412"/>
      <c r="AA1157" s="412"/>
      <c r="AQ1157" s="1735" t="s">
        <v>8390</v>
      </c>
      <c r="AR1157" s="1495" t="s">
        <v>8391</v>
      </c>
      <c r="AS1157" s="1495" t="s">
        <v>1088</v>
      </c>
      <c r="AT1157" s="1495" t="str">
        <f t="shared" si="35"/>
        <v>1009-Milagres</v>
      </c>
      <c r="AU1157" s="1495" t="str">
        <f t="shared" si="36"/>
        <v>100915</v>
      </c>
    </row>
    <row r="1158" spans="1:47">
      <c r="A1158" s="412"/>
      <c r="B1158" s="1013" t="s">
        <v>4998</v>
      </c>
      <c r="C1158" s="976" t="s">
        <v>4999</v>
      </c>
      <c r="D1158" s="412"/>
      <c r="E1158" s="977"/>
      <c r="K1158" s="975"/>
      <c r="L1158" s="982"/>
      <c r="M1158" s="978"/>
      <c r="N1158" s="978"/>
      <c r="O1158" s="977"/>
      <c r="P1158" s="412"/>
      <c r="Q1158" s="412"/>
      <c r="R1158" s="412"/>
      <c r="S1158" s="412"/>
      <c r="T1158" s="412"/>
      <c r="U1158" s="412"/>
      <c r="V1158" s="412"/>
      <c r="W1158" s="412"/>
      <c r="X1158" s="412"/>
      <c r="Y1158" s="412"/>
      <c r="Z1158" s="412"/>
      <c r="AA1158" s="412"/>
      <c r="AQ1158" s="1735" t="s">
        <v>8392</v>
      </c>
      <c r="AR1158" s="1495" t="s">
        <v>8393</v>
      </c>
      <c r="AS1158" s="1495" t="s">
        <v>5304</v>
      </c>
      <c r="AT1158" s="1495" t="str">
        <f t="shared" si="35"/>
        <v>1109-Milharado</v>
      </c>
      <c r="AU1158" s="1495" t="str">
        <f t="shared" si="36"/>
        <v>110911</v>
      </c>
    </row>
    <row r="1159" spans="1:47">
      <c r="A1159" s="412"/>
      <c r="B1159" s="1013" t="s">
        <v>5000</v>
      </c>
      <c r="C1159" s="976" t="s">
        <v>5001</v>
      </c>
      <c r="D1159" s="412"/>
      <c r="E1159" s="977"/>
      <c r="K1159" s="975"/>
      <c r="L1159" s="982"/>
      <c r="M1159" s="978"/>
      <c r="N1159" s="978"/>
      <c r="O1159" s="977"/>
      <c r="P1159" s="412"/>
      <c r="Q1159" s="412"/>
      <c r="R1159" s="412"/>
      <c r="S1159" s="412"/>
      <c r="T1159" s="412"/>
      <c r="U1159" s="412"/>
      <c r="V1159" s="412"/>
      <c r="W1159" s="412"/>
      <c r="X1159" s="412"/>
      <c r="Y1159" s="412"/>
      <c r="Z1159" s="412"/>
      <c r="AA1159" s="412"/>
      <c r="AQ1159" s="1735" t="s">
        <v>8394</v>
      </c>
      <c r="AR1159" s="1495" t="s">
        <v>8395</v>
      </c>
      <c r="AS1159" s="1495" t="s">
        <v>5308</v>
      </c>
      <c r="AT1159" s="1495" t="str">
        <f t="shared" si="35"/>
        <v>1306-Milheirós</v>
      </c>
      <c r="AU1159" s="1495" t="str">
        <f t="shared" si="36"/>
        <v>130608</v>
      </c>
    </row>
    <row r="1160" spans="1:47">
      <c r="A1160" s="412"/>
      <c r="B1160" s="1013" t="s">
        <v>5002</v>
      </c>
      <c r="C1160" s="976" t="s">
        <v>5003</v>
      </c>
      <c r="D1160" s="412"/>
      <c r="E1160" s="977"/>
      <c r="K1160" s="975"/>
      <c r="L1160" s="982"/>
      <c r="M1160" s="978"/>
      <c r="N1160" s="978"/>
      <c r="O1160" s="977"/>
      <c r="P1160" s="412"/>
      <c r="Q1160" s="412"/>
      <c r="R1160" s="412"/>
      <c r="S1160" s="412"/>
      <c r="T1160" s="412"/>
      <c r="U1160" s="412"/>
      <c r="V1160" s="412"/>
      <c r="W1160" s="412"/>
      <c r="X1160" s="412"/>
      <c r="Y1160" s="412"/>
      <c r="Z1160" s="412"/>
      <c r="AA1160" s="412"/>
      <c r="AQ1160" s="1735" t="s">
        <v>8396</v>
      </c>
      <c r="AR1160" s="1495" t="s">
        <v>8397</v>
      </c>
      <c r="AS1160" s="1735" t="s">
        <v>3042</v>
      </c>
      <c r="AT1160" s="1495" t="str">
        <f t="shared" si="35"/>
        <v>0109-Milheirós de Poiares</v>
      </c>
      <c r="AU1160" s="1495" t="str">
        <f t="shared" si="36"/>
        <v>010914</v>
      </c>
    </row>
    <row r="1161" spans="1:47">
      <c r="A1161" s="412"/>
      <c r="B1161" s="1013" t="s">
        <v>5004</v>
      </c>
      <c r="C1161" s="976" t="s">
        <v>5003</v>
      </c>
      <c r="D1161" s="412"/>
      <c r="E1161" s="977"/>
      <c r="K1161" s="975"/>
      <c r="L1161" s="982"/>
      <c r="M1161" s="978"/>
      <c r="N1161" s="978"/>
      <c r="O1161" s="977"/>
      <c r="P1161" s="412"/>
      <c r="Q1161" s="412"/>
      <c r="R1161" s="412"/>
      <c r="S1161" s="412"/>
      <c r="T1161" s="412"/>
      <c r="U1161" s="412"/>
      <c r="V1161" s="412"/>
      <c r="W1161" s="412"/>
      <c r="X1161" s="412"/>
      <c r="Y1161" s="412"/>
      <c r="Z1161" s="412"/>
      <c r="AA1161" s="412"/>
      <c r="AQ1161" s="1735" t="s">
        <v>8398</v>
      </c>
      <c r="AR1161" s="1495" t="s">
        <v>8399</v>
      </c>
      <c r="AS1161" s="1495" t="s">
        <v>2017</v>
      </c>
      <c r="AT1161" s="1495" t="str">
        <f t="shared" si="35"/>
        <v>1115-Mina de Água</v>
      </c>
      <c r="AU1161" s="1495" t="str">
        <f t="shared" si="36"/>
        <v>111516</v>
      </c>
    </row>
    <row r="1162" spans="1:47">
      <c r="A1162" s="412"/>
      <c r="B1162" s="1013" t="s">
        <v>5005</v>
      </c>
      <c r="C1162" s="976" t="s">
        <v>5006</v>
      </c>
      <c r="D1162" s="412"/>
      <c r="E1162" s="977"/>
      <c r="K1162" s="975"/>
      <c r="L1162" s="982"/>
      <c r="M1162" s="978"/>
      <c r="N1162" s="978"/>
      <c r="O1162" s="977"/>
      <c r="P1162" s="412"/>
      <c r="Q1162" s="412"/>
      <c r="R1162" s="412"/>
      <c r="S1162" s="412"/>
      <c r="T1162" s="412"/>
      <c r="U1162" s="412"/>
      <c r="V1162" s="412"/>
      <c r="W1162" s="412"/>
      <c r="X1162" s="412"/>
      <c r="Y1162" s="412"/>
      <c r="Z1162" s="412"/>
      <c r="AA1162" s="412"/>
      <c r="AQ1162" s="1735" t="s">
        <v>8400</v>
      </c>
      <c r="AR1162" s="1495" t="s">
        <v>8401</v>
      </c>
      <c r="AS1162" s="1495" t="s">
        <v>1956</v>
      </c>
      <c r="AT1162" s="1495" t="str">
        <f t="shared" si="35"/>
        <v>1402-Minde</v>
      </c>
      <c r="AU1162" s="1495" t="str">
        <f t="shared" si="36"/>
        <v>140206</v>
      </c>
    </row>
    <row r="1163" spans="1:47">
      <c r="A1163" s="412"/>
      <c r="B1163" s="1013" t="s">
        <v>5007</v>
      </c>
      <c r="C1163" s="976" t="s">
        <v>5006</v>
      </c>
      <c r="D1163" s="412"/>
      <c r="E1163" s="977"/>
      <c r="K1163" s="975"/>
      <c r="L1163" s="982"/>
      <c r="M1163" s="978"/>
      <c r="N1163" s="978"/>
      <c r="O1163" s="977"/>
      <c r="P1163" s="412"/>
      <c r="Q1163" s="412"/>
      <c r="R1163" s="412"/>
      <c r="S1163" s="412"/>
      <c r="T1163" s="412"/>
      <c r="U1163" s="412"/>
      <c r="V1163" s="412"/>
      <c r="W1163" s="412"/>
      <c r="X1163" s="412"/>
      <c r="Y1163" s="412"/>
      <c r="Z1163" s="412"/>
      <c r="AA1163" s="412"/>
      <c r="AQ1163" s="1735" t="s">
        <v>8402</v>
      </c>
      <c r="AR1163" s="1495" t="s">
        <v>8403</v>
      </c>
      <c r="AS1163" s="1495" t="s">
        <v>2217</v>
      </c>
      <c r="AT1163" s="1495" t="str">
        <f t="shared" ref="AT1163:AT1226" si="37">AS1163&amp;"-"&amp;AR1163</f>
        <v>1316-Mindelo</v>
      </c>
      <c r="AU1163" s="1495" t="str">
        <f t="shared" ref="AU1163:AU1226" si="38">AQ1163</f>
        <v>131616</v>
      </c>
    </row>
    <row r="1164" spans="1:47">
      <c r="A1164" s="412"/>
      <c r="B1164" s="1013" t="s">
        <v>5008</v>
      </c>
      <c r="C1164" s="976" t="s">
        <v>5009</v>
      </c>
      <c r="D1164" s="412"/>
      <c r="E1164" s="977"/>
      <c r="K1164" s="975"/>
      <c r="L1164" s="982"/>
      <c r="M1164" s="978"/>
      <c r="N1164" s="978"/>
      <c r="O1164" s="977"/>
      <c r="P1164" s="412"/>
      <c r="Q1164" s="412"/>
      <c r="R1164" s="412"/>
      <c r="S1164" s="412"/>
      <c r="T1164" s="412"/>
      <c r="U1164" s="412"/>
      <c r="V1164" s="412"/>
      <c r="W1164" s="412"/>
      <c r="X1164" s="412"/>
      <c r="Y1164" s="412"/>
      <c r="Z1164" s="412"/>
      <c r="AA1164" s="412"/>
      <c r="AQ1164" s="1735" t="s">
        <v>8404</v>
      </c>
      <c r="AR1164" s="1495" t="s">
        <v>8405</v>
      </c>
      <c r="AS1164" s="1735" t="s">
        <v>4105</v>
      </c>
      <c r="AT1164" s="1495" t="str">
        <f t="shared" si="37"/>
        <v>0903-Minhocal</v>
      </c>
      <c r="AU1164" s="1495" t="str">
        <f t="shared" si="38"/>
        <v>090311</v>
      </c>
    </row>
    <row r="1165" spans="1:47">
      <c r="A1165" s="412"/>
      <c r="B1165" s="1013" t="s">
        <v>5010</v>
      </c>
      <c r="C1165" s="976" t="s">
        <v>5011</v>
      </c>
      <c r="D1165" s="412"/>
      <c r="E1165" s="977"/>
      <c r="K1165" s="975"/>
      <c r="L1165" s="982"/>
      <c r="M1165" s="978"/>
      <c r="N1165" s="978"/>
      <c r="O1165" s="977"/>
      <c r="P1165" s="412"/>
      <c r="Q1165" s="412"/>
      <c r="R1165" s="412"/>
      <c r="S1165" s="412"/>
      <c r="T1165" s="412"/>
      <c r="U1165" s="412"/>
      <c r="V1165" s="412"/>
      <c r="W1165" s="412"/>
      <c r="X1165" s="412"/>
      <c r="Y1165" s="412"/>
      <c r="Z1165" s="412"/>
      <c r="AA1165" s="412"/>
      <c r="AQ1165" s="1735" t="s">
        <v>8406</v>
      </c>
      <c r="AR1165" s="1495" t="s">
        <v>8407</v>
      </c>
      <c r="AS1165" s="1495" t="s">
        <v>3091</v>
      </c>
      <c r="AT1165" s="1495" t="str">
        <f t="shared" si="37"/>
        <v>1817-Mioma</v>
      </c>
      <c r="AU1165" s="1495" t="str">
        <f t="shared" si="38"/>
        <v>181706</v>
      </c>
    </row>
    <row r="1166" spans="1:47">
      <c r="A1166" s="412"/>
      <c r="B1166" s="1013" t="s">
        <v>5012</v>
      </c>
      <c r="C1166" s="976" t="s">
        <v>5013</v>
      </c>
      <c r="D1166" s="412"/>
      <c r="E1166" s="977"/>
      <c r="K1166" s="975"/>
      <c r="L1166" s="982"/>
      <c r="M1166" s="978"/>
      <c r="N1166" s="978"/>
      <c r="O1166" s="977"/>
      <c r="P1166" s="412"/>
      <c r="Q1166" s="412"/>
      <c r="R1166" s="412"/>
      <c r="S1166" s="412"/>
      <c r="T1166" s="412"/>
      <c r="U1166" s="412"/>
      <c r="V1166" s="412"/>
      <c r="W1166" s="412"/>
      <c r="X1166" s="412"/>
      <c r="Y1166" s="412"/>
      <c r="Z1166" s="412"/>
      <c r="AA1166" s="412"/>
      <c r="AQ1166" s="1735" t="s">
        <v>8408</v>
      </c>
      <c r="AR1166" s="1495" t="s">
        <v>2826</v>
      </c>
      <c r="AS1166" s="1735" t="s">
        <v>2827</v>
      </c>
      <c r="AT1166" s="1495" t="str">
        <f t="shared" si="37"/>
        <v>0608-Mira</v>
      </c>
      <c r="AU1166" s="1495" t="str">
        <f t="shared" si="38"/>
        <v>060801</v>
      </c>
    </row>
    <row r="1167" spans="1:47">
      <c r="A1167" s="412"/>
      <c r="B1167" s="1013" t="s">
        <v>5014</v>
      </c>
      <c r="C1167" s="976" t="s">
        <v>5015</v>
      </c>
      <c r="D1167" s="412"/>
      <c r="E1167" s="977"/>
      <c r="K1167" s="975"/>
      <c r="L1167" s="982"/>
      <c r="M1167" s="978"/>
      <c r="N1167" s="978"/>
      <c r="O1167" s="977"/>
      <c r="P1167" s="412"/>
      <c r="Q1167" s="412"/>
      <c r="R1167" s="412"/>
      <c r="S1167" s="412"/>
      <c r="T1167" s="412"/>
      <c r="U1167" s="412"/>
      <c r="V1167" s="412"/>
      <c r="W1167" s="412"/>
      <c r="X1167" s="412"/>
      <c r="Y1167" s="412"/>
      <c r="Z1167" s="412"/>
      <c r="AA1167" s="412"/>
      <c r="AQ1167" s="1735" t="s">
        <v>8409</v>
      </c>
      <c r="AR1167" s="1495" t="s">
        <v>8410</v>
      </c>
      <c r="AS1167" s="1495" t="s">
        <v>1479</v>
      </c>
      <c r="AT1167" s="1495" t="str">
        <f t="shared" si="37"/>
        <v>1016-Mira de Aire</v>
      </c>
      <c r="AU1167" s="1495" t="str">
        <f t="shared" si="38"/>
        <v>101608</v>
      </c>
    </row>
    <row r="1168" spans="1:47">
      <c r="A1168" s="412"/>
      <c r="B1168" s="1013" t="s">
        <v>5016</v>
      </c>
      <c r="C1168" s="976" t="s">
        <v>5017</v>
      </c>
      <c r="D1168" s="412"/>
      <c r="E1168" s="977"/>
      <c r="K1168" s="975"/>
      <c r="L1168" s="982"/>
      <c r="M1168" s="978"/>
      <c r="N1168" s="978"/>
      <c r="O1168" s="977"/>
      <c r="P1168" s="412"/>
      <c r="Q1168" s="412"/>
      <c r="R1168" s="412"/>
      <c r="S1168" s="412"/>
      <c r="T1168" s="412"/>
      <c r="U1168" s="412"/>
      <c r="V1168" s="412"/>
      <c r="W1168" s="412"/>
      <c r="X1168" s="412"/>
      <c r="Y1168" s="412"/>
      <c r="Z1168" s="412"/>
      <c r="AA1168" s="412"/>
      <c r="AQ1168" s="1735" t="s">
        <v>8411</v>
      </c>
      <c r="AR1168" s="1495" t="s">
        <v>8412</v>
      </c>
      <c r="AS1168" s="1495" t="s">
        <v>2526</v>
      </c>
      <c r="AT1168" s="1495" t="str">
        <f t="shared" si="37"/>
        <v>1601-Miranda</v>
      </c>
      <c r="AU1168" s="1495" t="str">
        <f t="shared" si="38"/>
        <v>160121</v>
      </c>
    </row>
    <row r="1169" spans="1:47">
      <c r="A1169" s="412"/>
      <c r="B1169" s="1013" t="s">
        <v>5018</v>
      </c>
      <c r="C1169" s="976" t="s">
        <v>5019</v>
      </c>
      <c r="D1169" s="412"/>
      <c r="E1169" s="977"/>
      <c r="K1169" s="975"/>
      <c r="L1169" s="982"/>
      <c r="M1169" s="978"/>
      <c r="N1169" s="978"/>
      <c r="O1169" s="977"/>
      <c r="P1169" s="412"/>
      <c r="Q1169" s="412"/>
      <c r="R1169" s="412"/>
      <c r="S1169" s="412"/>
      <c r="T1169" s="412"/>
      <c r="U1169" s="412"/>
      <c r="V1169" s="412"/>
      <c r="W1169" s="412"/>
      <c r="X1169" s="412"/>
      <c r="Y1169" s="412"/>
      <c r="Z1169" s="412"/>
      <c r="AA1169" s="412"/>
      <c r="AQ1169" s="1735" t="s">
        <v>8413</v>
      </c>
      <c r="AR1169" s="1495" t="s">
        <v>2829</v>
      </c>
      <c r="AS1169" s="1735" t="s">
        <v>2830</v>
      </c>
      <c r="AT1169" s="1495" t="str">
        <f t="shared" si="37"/>
        <v>0609-Miranda do Corvo</v>
      </c>
      <c r="AU1169" s="1495" t="str">
        <f t="shared" si="38"/>
        <v>060902</v>
      </c>
    </row>
    <row r="1170" spans="1:47">
      <c r="A1170" s="412"/>
      <c r="B1170" s="1013" t="s">
        <v>5020</v>
      </c>
      <c r="C1170" s="976" t="s">
        <v>5019</v>
      </c>
      <c r="D1170" s="412"/>
      <c r="E1170" s="977"/>
      <c r="K1170" s="975"/>
      <c r="L1170" s="982"/>
      <c r="M1170" s="978"/>
      <c r="N1170" s="978"/>
      <c r="O1170" s="977"/>
      <c r="P1170" s="412"/>
      <c r="Q1170" s="412"/>
      <c r="R1170" s="412"/>
      <c r="S1170" s="412"/>
      <c r="T1170" s="412"/>
      <c r="U1170" s="412"/>
      <c r="V1170" s="412"/>
      <c r="W1170" s="412"/>
      <c r="X1170" s="412"/>
      <c r="Y1170" s="412"/>
      <c r="Z1170" s="412"/>
      <c r="AA1170" s="412"/>
      <c r="AQ1170" s="1735" t="s">
        <v>8414</v>
      </c>
      <c r="AR1170" s="1495" t="s">
        <v>2833</v>
      </c>
      <c r="AS1170" s="1735" t="s">
        <v>2834</v>
      </c>
      <c r="AT1170" s="1495" t="str">
        <f t="shared" si="37"/>
        <v>0406-Miranda do Douro</v>
      </c>
      <c r="AU1170" s="1495" t="str">
        <f t="shared" si="38"/>
        <v>040608</v>
      </c>
    </row>
    <row r="1171" spans="1:47">
      <c r="A1171" s="412"/>
      <c r="B1171" s="1013" t="s">
        <v>5021</v>
      </c>
      <c r="C1171" s="976" t="s">
        <v>5022</v>
      </c>
      <c r="D1171" s="412"/>
      <c r="E1171" s="977"/>
      <c r="K1171" s="975"/>
      <c r="L1171" s="982"/>
      <c r="M1171" s="978"/>
      <c r="N1171" s="978"/>
      <c r="O1171" s="977"/>
      <c r="P1171" s="412"/>
      <c r="Q1171" s="412"/>
      <c r="R1171" s="412"/>
      <c r="S1171" s="412"/>
      <c r="T1171" s="412"/>
      <c r="U1171" s="412"/>
      <c r="V1171" s="412"/>
      <c r="W1171" s="412"/>
      <c r="X1171" s="412"/>
      <c r="Y1171" s="412"/>
      <c r="Z1171" s="412"/>
      <c r="AA1171" s="412"/>
      <c r="AQ1171" s="1735" t="s">
        <v>8415</v>
      </c>
      <c r="AR1171" s="1495" t="s">
        <v>2837</v>
      </c>
      <c r="AS1171" s="1735" t="s">
        <v>5343</v>
      </c>
      <c r="AT1171" s="1495" t="str">
        <f t="shared" si="37"/>
        <v>0407-Mirandela</v>
      </c>
      <c r="AU1171" s="1495" t="str">
        <f t="shared" si="38"/>
        <v>040721</v>
      </c>
    </row>
    <row r="1172" spans="1:47">
      <c r="A1172" s="412"/>
      <c r="B1172" s="1013" t="s">
        <v>5023</v>
      </c>
      <c r="C1172" s="976" t="s">
        <v>5024</v>
      </c>
      <c r="D1172" s="412"/>
      <c r="E1172" s="977"/>
      <c r="K1172" s="975"/>
      <c r="L1172" s="982"/>
      <c r="M1172" s="978"/>
      <c r="N1172" s="978"/>
      <c r="O1172" s="977"/>
      <c r="P1172" s="412"/>
      <c r="Q1172" s="412"/>
      <c r="R1172" s="412"/>
      <c r="S1172" s="412"/>
      <c r="T1172" s="412"/>
      <c r="U1172" s="412"/>
      <c r="V1172" s="412"/>
      <c r="W1172" s="412"/>
      <c r="X1172" s="412"/>
      <c r="Y1172" s="412"/>
      <c r="Z1172" s="412"/>
      <c r="AA1172" s="412"/>
      <c r="AQ1172" s="1735" t="s">
        <v>8416</v>
      </c>
      <c r="AR1172" s="1495" t="s">
        <v>8417</v>
      </c>
      <c r="AS1172" s="1735" t="s">
        <v>2630</v>
      </c>
      <c r="AT1172" s="1495" t="str">
        <f t="shared" si="37"/>
        <v>0303-Mire de Tibães</v>
      </c>
      <c r="AU1172" s="1495" t="str">
        <f t="shared" si="38"/>
        <v>030325</v>
      </c>
    </row>
    <row r="1173" spans="1:47">
      <c r="A1173" s="412"/>
      <c r="B1173" s="1013" t="s">
        <v>5025</v>
      </c>
      <c r="C1173" s="976" t="s">
        <v>5026</v>
      </c>
      <c r="D1173" s="412"/>
      <c r="E1173" s="977"/>
      <c r="K1173" s="975"/>
      <c r="L1173" s="982"/>
      <c r="M1173" s="978"/>
      <c r="N1173" s="978"/>
      <c r="O1173" s="977"/>
      <c r="P1173" s="412"/>
      <c r="Q1173" s="412"/>
      <c r="R1173" s="412"/>
      <c r="S1173" s="412"/>
      <c r="T1173" s="412"/>
      <c r="U1173" s="412"/>
      <c r="V1173" s="412"/>
      <c r="W1173" s="412"/>
      <c r="X1173" s="412"/>
      <c r="Y1173" s="412"/>
      <c r="Z1173" s="412"/>
      <c r="AA1173" s="412"/>
      <c r="AQ1173" s="1735" t="s">
        <v>8418</v>
      </c>
      <c r="AR1173" s="1495" t="s">
        <v>8419</v>
      </c>
      <c r="AS1173" s="1495" t="s">
        <v>561</v>
      </c>
      <c r="AT1173" s="1495" t="str">
        <f t="shared" si="37"/>
        <v>1106-Misericórdia</v>
      </c>
      <c r="AU1173" s="1495" t="str">
        <f t="shared" si="38"/>
        <v>110661</v>
      </c>
    </row>
    <row r="1174" spans="1:47">
      <c r="A1174" s="412"/>
      <c r="B1174" s="1013" t="s">
        <v>5027</v>
      </c>
      <c r="C1174" s="976" t="s">
        <v>5028</v>
      </c>
      <c r="D1174" s="412"/>
      <c r="E1174" s="977"/>
      <c r="K1174" s="975"/>
      <c r="L1174" s="982"/>
      <c r="M1174" s="978"/>
      <c r="N1174" s="978"/>
      <c r="O1174" s="977"/>
      <c r="P1174" s="412"/>
      <c r="Q1174" s="412"/>
      <c r="R1174" s="412"/>
      <c r="S1174" s="412"/>
      <c r="T1174" s="412"/>
      <c r="U1174" s="412"/>
      <c r="V1174" s="412"/>
      <c r="W1174" s="412"/>
      <c r="X1174" s="412"/>
      <c r="Y1174" s="412"/>
      <c r="Z1174" s="412"/>
      <c r="AA1174" s="412"/>
      <c r="AQ1174" s="1735" t="s">
        <v>8420</v>
      </c>
      <c r="AR1174" s="1495" t="s">
        <v>8421</v>
      </c>
      <c r="AS1174" s="1495" t="s">
        <v>3053</v>
      </c>
      <c r="AT1174" s="1495" t="str">
        <f t="shared" si="37"/>
        <v>1416-Moçarria</v>
      </c>
      <c r="AU1174" s="1495" t="str">
        <f t="shared" si="38"/>
        <v>141613</v>
      </c>
    </row>
    <row r="1175" spans="1:47">
      <c r="A1175" s="412"/>
      <c r="B1175" s="1013" t="s">
        <v>5029</v>
      </c>
      <c r="C1175" s="976" t="s">
        <v>5030</v>
      </c>
      <c r="D1175" s="412"/>
      <c r="E1175" s="977"/>
      <c r="K1175" s="975"/>
      <c r="L1175" s="982"/>
      <c r="M1175" s="978"/>
      <c r="N1175" s="978"/>
      <c r="O1175" s="977"/>
      <c r="P1175" s="412"/>
      <c r="Q1175" s="412"/>
      <c r="R1175" s="412"/>
      <c r="S1175" s="412"/>
      <c r="T1175" s="412"/>
      <c r="U1175" s="412"/>
      <c r="V1175" s="412"/>
      <c r="W1175" s="412"/>
      <c r="X1175" s="412"/>
      <c r="Y1175" s="412"/>
      <c r="Z1175" s="412"/>
      <c r="AA1175" s="412"/>
      <c r="AQ1175" s="1735" t="s">
        <v>8422</v>
      </c>
      <c r="AR1175" s="1495" t="s">
        <v>8423</v>
      </c>
      <c r="AS1175" s="1495" t="s">
        <v>2217</v>
      </c>
      <c r="AT1175" s="1495" t="str">
        <f t="shared" si="37"/>
        <v>1316-Modivas</v>
      </c>
      <c r="AU1175" s="1495" t="str">
        <f t="shared" si="38"/>
        <v>131617</v>
      </c>
    </row>
    <row r="1176" spans="1:47">
      <c r="A1176" s="412"/>
      <c r="B1176" s="1013" t="s">
        <v>5031</v>
      </c>
      <c r="C1176" s="976" t="s">
        <v>5032</v>
      </c>
      <c r="D1176" s="412"/>
      <c r="E1176" s="977"/>
      <c r="K1176" s="975"/>
      <c r="L1176" s="982"/>
      <c r="M1176" s="978"/>
      <c r="N1176" s="978"/>
      <c r="O1176" s="977"/>
      <c r="P1176" s="412"/>
      <c r="Q1176" s="412"/>
      <c r="R1176" s="412"/>
      <c r="S1176" s="412"/>
      <c r="T1176" s="412"/>
      <c r="U1176" s="412"/>
      <c r="V1176" s="412"/>
      <c r="W1176" s="412"/>
      <c r="X1176" s="412"/>
      <c r="Y1176" s="412"/>
      <c r="Z1176" s="412"/>
      <c r="AA1176" s="412"/>
      <c r="AQ1176" s="1735" t="s">
        <v>8424</v>
      </c>
      <c r="AR1176" s="1495" t="s">
        <v>8425</v>
      </c>
      <c r="AS1176" s="1495" t="s">
        <v>4094</v>
      </c>
      <c r="AT1176" s="1495" t="str">
        <f t="shared" si="37"/>
        <v>1803-Mões</v>
      </c>
      <c r="AU1176" s="1495" t="str">
        <f t="shared" si="38"/>
        <v>180312</v>
      </c>
    </row>
    <row r="1177" spans="1:47">
      <c r="A1177" s="412"/>
      <c r="B1177" s="1013" t="s">
        <v>5033</v>
      </c>
      <c r="C1177" s="976" t="s">
        <v>6230</v>
      </c>
      <c r="D1177" s="412"/>
      <c r="E1177" s="977"/>
      <c r="K1177" s="975"/>
      <c r="L1177" s="982"/>
      <c r="M1177" s="978"/>
      <c r="N1177" s="978"/>
      <c r="O1177" s="977"/>
      <c r="P1177" s="412"/>
      <c r="Q1177" s="412"/>
      <c r="R1177" s="412"/>
      <c r="S1177" s="412"/>
      <c r="T1177" s="412"/>
      <c r="U1177" s="412"/>
      <c r="V1177" s="412"/>
      <c r="W1177" s="412"/>
      <c r="X1177" s="412"/>
      <c r="Y1177" s="412"/>
      <c r="Z1177" s="412"/>
      <c r="AA1177" s="412"/>
      <c r="AQ1177" s="1735" t="s">
        <v>8426</v>
      </c>
      <c r="AR1177" s="1495" t="s">
        <v>8427</v>
      </c>
      <c r="AS1177" s="1735" t="s">
        <v>30</v>
      </c>
      <c r="AT1177" s="1495" t="str">
        <f t="shared" si="37"/>
        <v>0312-Mogege</v>
      </c>
      <c r="AU1177" s="1495" t="str">
        <f t="shared" si="38"/>
        <v>031225</v>
      </c>
    </row>
    <row r="1178" spans="1:47">
      <c r="A1178" s="412"/>
      <c r="B1178" s="1013" t="s">
        <v>6231</v>
      </c>
      <c r="C1178" s="976" t="s">
        <v>6230</v>
      </c>
      <c r="D1178" s="412"/>
      <c r="E1178" s="977"/>
      <c r="K1178" s="975"/>
      <c r="L1178" s="982"/>
      <c r="M1178" s="978"/>
      <c r="N1178" s="978"/>
      <c r="O1178" s="977"/>
      <c r="P1178" s="412"/>
      <c r="Q1178" s="412"/>
      <c r="R1178" s="412"/>
      <c r="S1178" s="412"/>
      <c r="T1178" s="412"/>
      <c r="U1178" s="412"/>
      <c r="V1178" s="412"/>
      <c r="W1178" s="412"/>
      <c r="X1178" s="412"/>
      <c r="Y1178" s="412"/>
      <c r="Z1178" s="412"/>
      <c r="AA1178" s="412"/>
      <c r="AQ1178" s="1735" t="s">
        <v>8428</v>
      </c>
      <c r="AR1178" s="1495" t="s">
        <v>8429</v>
      </c>
      <c r="AS1178" s="1735" t="s">
        <v>1762</v>
      </c>
      <c r="AT1178" s="1495" t="str">
        <f t="shared" si="37"/>
        <v>0310-Moimenta</v>
      </c>
      <c r="AU1178" s="1495" t="str">
        <f t="shared" si="38"/>
        <v>031010</v>
      </c>
    </row>
    <row r="1179" spans="1:47">
      <c r="A1179" s="412"/>
      <c r="B1179" s="1013" t="s">
        <v>6232</v>
      </c>
      <c r="C1179" s="976" t="s">
        <v>6233</v>
      </c>
      <c r="D1179" s="412"/>
      <c r="E1179" s="977"/>
      <c r="K1179" s="975"/>
      <c r="L1179" s="982"/>
      <c r="M1179" s="978"/>
      <c r="N1179" s="978"/>
      <c r="O1179" s="977"/>
      <c r="P1179" s="412"/>
      <c r="Q1179" s="412"/>
      <c r="R1179" s="412"/>
      <c r="S1179" s="412"/>
      <c r="T1179" s="412"/>
      <c r="U1179" s="412"/>
      <c r="V1179" s="412"/>
      <c r="W1179" s="412"/>
      <c r="X1179" s="412"/>
      <c r="Y1179" s="412"/>
      <c r="Z1179" s="412"/>
      <c r="AA1179" s="412"/>
      <c r="AQ1179" s="1735" t="s">
        <v>8430</v>
      </c>
      <c r="AR1179" s="1495" t="s">
        <v>8429</v>
      </c>
      <c r="AS1179" s="1495" t="s">
        <v>4119</v>
      </c>
      <c r="AT1179" s="1495" t="str">
        <f t="shared" si="37"/>
        <v>1804-Moimenta</v>
      </c>
      <c r="AU1179" s="1495" t="str">
        <f t="shared" si="38"/>
        <v>180408</v>
      </c>
    </row>
    <row r="1180" spans="1:47">
      <c r="A1180" s="412"/>
      <c r="B1180" s="1013" t="s">
        <v>6234</v>
      </c>
      <c r="C1180" s="976" t="s">
        <v>3669</v>
      </c>
      <c r="D1180" s="412"/>
      <c r="E1180" s="977"/>
      <c r="K1180" s="975"/>
      <c r="L1180" s="982"/>
      <c r="M1180" s="978"/>
      <c r="N1180" s="978"/>
      <c r="O1180" s="977"/>
      <c r="P1180" s="412"/>
      <c r="Q1180" s="412"/>
      <c r="R1180" s="412"/>
      <c r="S1180" s="412"/>
      <c r="T1180" s="412"/>
      <c r="U1180" s="412"/>
      <c r="V1180" s="412"/>
      <c r="W1180" s="412"/>
      <c r="X1180" s="412"/>
      <c r="Y1180" s="412"/>
      <c r="Z1180" s="412"/>
      <c r="AA1180" s="412"/>
      <c r="AQ1180" s="1735" t="s">
        <v>8431</v>
      </c>
      <c r="AR1180" s="1495" t="s">
        <v>5350</v>
      </c>
      <c r="AS1180" s="1495" t="s">
        <v>5351</v>
      </c>
      <c r="AT1180" s="1495" t="str">
        <f t="shared" si="37"/>
        <v>1807-Moimenta da Beira</v>
      </c>
      <c r="AU1180" s="1495" t="str">
        <f t="shared" si="38"/>
        <v>180710</v>
      </c>
    </row>
    <row r="1181" spans="1:47">
      <c r="A1181" s="412"/>
      <c r="B1181" s="1013" t="s">
        <v>3670</v>
      </c>
      <c r="C1181" s="976" t="s">
        <v>3671</v>
      </c>
      <c r="D1181" s="412"/>
      <c r="E1181" s="977"/>
      <c r="K1181" s="975"/>
      <c r="L1181" s="982"/>
      <c r="M1181" s="978"/>
      <c r="N1181" s="978"/>
      <c r="O1181" s="977"/>
      <c r="P1181" s="412"/>
      <c r="Q1181" s="412"/>
      <c r="R1181" s="412"/>
      <c r="S1181" s="412"/>
      <c r="T1181" s="412"/>
      <c r="U1181" s="412"/>
      <c r="V1181" s="412"/>
      <c r="W1181" s="412"/>
      <c r="X1181" s="412"/>
      <c r="Y1181" s="412"/>
      <c r="Z1181" s="412"/>
      <c r="AA1181" s="412"/>
      <c r="AQ1181" s="1735" t="s">
        <v>8432</v>
      </c>
      <c r="AR1181" s="1495" t="s">
        <v>8433</v>
      </c>
      <c r="AS1181" s="1735" t="s">
        <v>1783</v>
      </c>
      <c r="AT1181" s="1495" t="str">
        <f t="shared" si="37"/>
        <v>0913-Moimentinha</v>
      </c>
      <c r="AU1181" s="1495" t="str">
        <f t="shared" si="38"/>
        <v>091311</v>
      </c>
    </row>
    <row r="1182" spans="1:47">
      <c r="A1182" s="412"/>
      <c r="B1182" s="1013" t="s">
        <v>3672</v>
      </c>
      <c r="C1182" s="976" t="s">
        <v>3673</v>
      </c>
      <c r="D1182" s="412"/>
      <c r="E1182" s="977"/>
      <c r="K1182" s="975"/>
      <c r="L1182" s="982"/>
      <c r="M1182" s="978"/>
      <c r="N1182" s="978"/>
      <c r="O1182" s="977"/>
      <c r="P1182" s="412"/>
      <c r="Q1182" s="412"/>
      <c r="R1182" s="412"/>
      <c r="S1182" s="412"/>
      <c r="T1182" s="412"/>
      <c r="U1182" s="412"/>
      <c r="V1182" s="412"/>
      <c r="W1182" s="412"/>
      <c r="X1182" s="412"/>
      <c r="Y1182" s="412"/>
      <c r="Z1182" s="412"/>
      <c r="AA1182" s="412"/>
      <c r="AQ1182" s="1735" t="s">
        <v>8434</v>
      </c>
      <c r="AR1182" s="1495" t="s">
        <v>8435</v>
      </c>
      <c r="AS1182" s="1735" t="s">
        <v>531</v>
      </c>
      <c r="AT1182" s="1495" t="str">
        <f t="shared" si="37"/>
        <v>0605-Moinhos da Gândara</v>
      </c>
      <c r="AU1182" s="1495" t="str">
        <f t="shared" si="38"/>
        <v>060518</v>
      </c>
    </row>
    <row r="1183" spans="1:47">
      <c r="A1183" s="412"/>
      <c r="B1183" s="1013" t="s">
        <v>3674</v>
      </c>
      <c r="C1183" s="976" t="s">
        <v>3675</v>
      </c>
      <c r="D1183" s="412"/>
      <c r="E1183" s="977"/>
      <c r="K1183" s="975"/>
      <c r="L1183" s="982"/>
      <c r="M1183" s="978"/>
      <c r="N1183" s="978"/>
      <c r="O1183" s="977"/>
      <c r="P1183" s="412"/>
      <c r="Q1183" s="412"/>
      <c r="R1183" s="412"/>
      <c r="S1183" s="412"/>
      <c r="T1183" s="412"/>
      <c r="U1183" s="412"/>
      <c r="V1183" s="412"/>
      <c r="W1183" s="412"/>
      <c r="X1183" s="412"/>
      <c r="Y1183" s="412"/>
      <c r="Z1183" s="412"/>
      <c r="AA1183" s="412"/>
      <c r="AQ1183" s="1735" t="s">
        <v>8436</v>
      </c>
      <c r="AR1183" s="1495" t="s">
        <v>5353</v>
      </c>
      <c r="AS1183" s="1735" t="s">
        <v>3405</v>
      </c>
      <c r="AT1183" s="1495" t="str">
        <f t="shared" si="37"/>
        <v>0103-Moita</v>
      </c>
      <c r="AU1183" s="1495" t="str">
        <f t="shared" si="38"/>
        <v>010307</v>
      </c>
    </row>
    <row r="1184" spans="1:47">
      <c r="A1184" s="412"/>
      <c r="B1184" s="1013" t="s">
        <v>3676</v>
      </c>
      <c r="C1184" s="976" t="s">
        <v>3677</v>
      </c>
      <c r="D1184" s="412"/>
      <c r="E1184" s="977"/>
      <c r="K1184" s="975"/>
      <c r="L1184" s="982"/>
      <c r="M1184" s="978"/>
      <c r="N1184" s="978"/>
      <c r="O1184" s="977"/>
      <c r="P1184" s="412"/>
      <c r="Q1184" s="412"/>
      <c r="R1184" s="412"/>
      <c r="S1184" s="412"/>
      <c r="T1184" s="412"/>
      <c r="U1184" s="412"/>
      <c r="V1184" s="412"/>
      <c r="W1184" s="412"/>
      <c r="X1184" s="412"/>
      <c r="Y1184" s="412"/>
      <c r="Z1184" s="412"/>
      <c r="AA1184" s="412"/>
      <c r="AQ1184" s="1735" t="s">
        <v>8437</v>
      </c>
      <c r="AR1184" s="1495" t="s">
        <v>5353</v>
      </c>
      <c r="AS1184" s="1495" t="s">
        <v>525</v>
      </c>
      <c r="AT1184" s="1495" t="str">
        <f t="shared" si="37"/>
        <v>1010-Moita</v>
      </c>
      <c r="AU1184" s="1495" t="str">
        <f t="shared" si="38"/>
        <v>101003</v>
      </c>
    </row>
    <row r="1185" spans="1:47">
      <c r="A1185" s="412"/>
      <c r="B1185" s="1013" t="s">
        <v>3678</v>
      </c>
      <c r="C1185" s="976" t="s">
        <v>3679</v>
      </c>
      <c r="D1185" s="412"/>
      <c r="E1185" s="977"/>
      <c r="K1185" s="975"/>
      <c r="L1185" s="982"/>
      <c r="M1185" s="978"/>
      <c r="N1185" s="978"/>
      <c r="O1185" s="977"/>
      <c r="P1185" s="412"/>
      <c r="Q1185" s="412"/>
      <c r="R1185" s="412"/>
      <c r="S1185" s="412"/>
      <c r="T1185" s="412"/>
      <c r="U1185" s="412"/>
      <c r="V1185" s="412"/>
      <c r="W1185" s="412"/>
      <c r="X1185" s="412"/>
      <c r="Y1185" s="412"/>
      <c r="Z1185" s="412"/>
      <c r="AA1185" s="412"/>
      <c r="AQ1185" s="1735" t="s">
        <v>8438</v>
      </c>
      <c r="AR1185" s="1495" t="s">
        <v>5353</v>
      </c>
      <c r="AS1185" s="1495" t="s">
        <v>5354</v>
      </c>
      <c r="AT1185" s="1495" t="str">
        <f t="shared" si="37"/>
        <v>1506-Moita</v>
      </c>
      <c r="AU1185" s="1495" t="str">
        <f t="shared" si="38"/>
        <v>150603</v>
      </c>
    </row>
    <row r="1186" spans="1:47">
      <c r="A1186" s="412"/>
      <c r="B1186" s="1013" t="s">
        <v>3680</v>
      </c>
      <c r="C1186" s="976" t="s">
        <v>3681</v>
      </c>
      <c r="D1186" s="412"/>
      <c r="E1186" s="977"/>
      <c r="K1186" s="975"/>
      <c r="L1186" s="982"/>
      <c r="M1186" s="978"/>
      <c r="N1186" s="978"/>
      <c r="O1186" s="977"/>
      <c r="P1186" s="412"/>
      <c r="Q1186" s="412"/>
      <c r="R1186" s="412"/>
      <c r="S1186" s="412"/>
      <c r="T1186" s="412"/>
      <c r="U1186" s="412"/>
      <c r="V1186" s="412"/>
      <c r="W1186" s="412"/>
      <c r="X1186" s="412"/>
      <c r="Y1186" s="412"/>
      <c r="Z1186" s="412"/>
      <c r="AA1186" s="412"/>
      <c r="AQ1186" s="1735" t="s">
        <v>8439</v>
      </c>
      <c r="AR1186" s="1495" t="s">
        <v>8440</v>
      </c>
      <c r="AS1186" s="1495" t="s">
        <v>5277</v>
      </c>
      <c r="AT1186" s="1495" t="str">
        <f t="shared" si="37"/>
        <v>1108-Moita dos Ferreiros</v>
      </c>
      <c r="AU1186" s="1495" t="str">
        <f t="shared" si="38"/>
        <v>110803</v>
      </c>
    </row>
    <row r="1187" spans="1:47">
      <c r="A1187" s="412"/>
      <c r="B1187" s="1013" t="s">
        <v>3682</v>
      </c>
      <c r="C1187" s="976" t="s">
        <v>3681</v>
      </c>
      <c r="D1187" s="412"/>
      <c r="E1187" s="977"/>
      <c r="K1187" s="975"/>
      <c r="L1187" s="982"/>
      <c r="M1187" s="978"/>
      <c r="N1187" s="978"/>
      <c r="O1187" s="977"/>
      <c r="P1187" s="412"/>
      <c r="Q1187" s="412"/>
      <c r="R1187" s="412"/>
      <c r="S1187" s="412"/>
      <c r="T1187" s="412"/>
      <c r="U1187" s="412"/>
      <c r="V1187" s="412"/>
      <c r="W1187" s="412"/>
      <c r="X1187" s="412"/>
      <c r="Y1187" s="412"/>
      <c r="Z1187" s="412"/>
      <c r="AA1187" s="412"/>
      <c r="AQ1187" s="1735" t="s">
        <v>8441</v>
      </c>
      <c r="AR1187" s="1495" t="s">
        <v>8442</v>
      </c>
      <c r="AS1187" s="1495" t="s">
        <v>1956</v>
      </c>
      <c r="AT1187" s="1495" t="str">
        <f t="shared" si="37"/>
        <v>1402-Moitas Venda</v>
      </c>
      <c r="AU1187" s="1495" t="str">
        <f t="shared" si="38"/>
        <v>140207</v>
      </c>
    </row>
    <row r="1188" spans="1:47">
      <c r="A1188" s="412"/>
      <c r="B1188" s="1013" t="s">
        <v>3683</v>
      </c>
      <c r="C1188" s="976" t="s">
        <v>3684</v>
      </c>
      <c r="D1188" s="412"/>
      <c r="E1188" s="977"/>
      <c r="K1188" s="975"/>
      <c r="L1188" s="982"/>
      <c r="M1188" s="978"/>
      <c r="N1188" s="978"/>
      <c r="O1188" s="977"/>
      <c r="P1188" s="412"/>
      <c r="Q1188" s="412"/>
      <c r="R1188" s="412"/>
      <c r="S1188" s="412"/>
      <c r="T1188" s="412"/>
      <c r="U1188" s="412"/>
      <c r="V1188" s="412"/>
      <c r="W1188" s="412"/>
      <c r="X1188" s="412"/>
      <c r="Y1188" s="412"/>
      <c r="Z1188" s="412"/>
      <c r="AA1188" s="412"/>
      <c r="AQ1188" s="1735" t="s">
        <v>8443</v>
      </c>
      <c r="AR1188" s="1495" t="s">
        <v>8444</v>
      </c>
      <c r="AS1188" s="1735" t="s">
        <v>2543</v>
      </c>
      <c r="AT1188" s="1495" t="str">
        <f t="shared" si="37"/>
        <v>0104-Moldes</v>
      </c>
      <c r="AU1188" s="1495" t="str">
        <f t="shared" si="38"/>
        <v>010414</v>
      </c>
    </row>
    <row r="1189" spans="1:47">
      <c r="A1189" s="412"/>
      <c r="B1189" s="1013" t="s">
        <v>3685</v>
      </c>
      <c r="C1189" s="976" t="s">
        <v>3684</v>
      </c>
      <c r="D1189" s="412"/>
      <c r="E1189" s="977"/>
      <c r="K1189" s="975"/>
      <c r="L1189" s="982"/>
      <c r="M1189" s="978"/>
      <c r="N1189" s="978"/>
      <c r="O1189" s="977"/>
      <c r="P1189" s="412"/>
      <c r="Q1189" s="412"/>
      <c r="R1189" s="412"/>
      <c r="S1189" s="412"/>
      <c r="T1189" s="412"/>
      <c r="U1189" s="412"/>
      <c r="V1189" s="412"/>
      <c r="W1189" s="412"/>
      <c r="X1189" s="412"/>
      <c r="Y1189" s="412"/>
      <c r="Z1189" s="412"/>
      <c r="AA1189" s="412"/>
      <c r="AQ1189" s="1735" t="s">
        <v>8445</v>
      </c>
      <c r="AR1189" s="1495" t="s">
        <v>8446</v>
      </c>
      <c r="AS1189" s="1495" t="s">
        <v>4094</v>
      </c>
      <c r="AT1189" s="1495" t="str">
        <f t="shared" si="37"/>
        <v>1803-Moledo</v>
      </c>
      <c r="AU1189" s="1495" t="str">
        <f t="shared" si="38"/>
        <v>180313</v>
      </c>
    </row>
    <row r="1190" spans="1:47">
      <c r="A1190" s="412"/>
      <c r="B1190" s="1013" t="s">
        <v>3686</v>
      </c>
      <c r="C1190" s="976" t="s">
        <v>3687</v>
      </c>
      <c r="D1190" s="412"/>
      <c r="E1190" s="977"/>
      <c r="K1190" s="975"/>
      <c r="L1190" s="982"/>
      <c r="M1190" s="978"/>
      <c r="N1190" s="978"/>
      <c r="O1190" s="977"/>
      <c r="P1190" s="412"/>
      <c r="Q1190" s="412"/>
      <c r="R1190" s="412"/>
      <c r="S1190" s="412"/>
      <c r="T1190" s="412"/>
      <c r="U1190" s="412"/>
      <c r="V1190" s="412"/>
      <c r="W1190" s="412"/>
      <c r="X1190" s="412"/>
      <c r="Y1190" s="412"/>
      <c r="Z1190" s="412"/>
      <c r="AA1190" s="412"/>
      <c r="AQ1190" s="1735" t="s">
        <v>8447</v>
      </c>
      <c r="AR1190" s="1495" t="s">
        <v>8448</v>
      </c>
      <c r="AS1190" s="1495" t="s">
        <v>1769</v>
      </c>
      <c r="AT1190" s="1495" t="str">
        <f t="shared" si="37"/>
        <v>1821-Molelos</v>
      </c>
      <c r="AU1190" s="1495" t="str">
        <f t="shared" si="38"/>
        <v>182111</v>
      </c>
    </row>
    <row r="1191" spans="1:47">
      <c r="A1191" s="412"/>
      <c r="B1191" s="1013" t="s">
        <v>3688</v>
      </c>
      <c r="C1191" s="976" t="s">
        <v>3689</v>
      </c>
      <c r="D1191" s="412"/>
      <c r="E1191" s="977"/>
      <c r="K1191" s="975"/>
      <c r="L1191" s="982"/>
      <c r="M1191" s="978"/>
      <c r="N1191" s="978"/>
      <c r="O1191" s="977"/>
      <c r="P1191" s="412"/>
      <c r="Q1191" s="412"/>
      <c r="R1191" s="412"/>
      <c r="S1191" s="412"/>
      <c r="T1191" s="412"/>
      <c r="U1191" s="412"/>
      <c r="V1191" s="412"/>
      <c r="W1191" s="412"/>
      <c r="X1191" s="412"/>
      <c r="Y1191" s="412"/>
      <c r="Z1191" s="412"/>
      <c r="AA1191" s="412"/>
      <c r="AQ1191" s="1735" t="s">
        <v>8449</v>
      </c>
      <c r="AR1191" s="1495" t="s">
        <v>5361</v>
      </c>
      <c r="AS1191" s="1735" t="s">
        <v>5362</v>
      </c>
      <c r="AT1191" s="1495" t="str">
        <f t="shared" si="37"/>
        <v>0809-Monchique</v>
      </c>
      <c r="AU1191" s="1495" t="str">
        <f t="shared" si="38"/>
        <v>080903</v>
      </c>
    </row>
    <row r="1192" spans="1:47">
      <c r="A1192" s="412"/>
      <c r="B1192" s="1013" t="s">
        <v>3690</v>
      </c>
      <c r="C1192" s="976" t="s">
        <v>3689</v>
      </c>
      <c r="D1192" s="412"/>
      <c r="E1192" s="977"/>
      <c r="K1192" s="975"/>
      <c r="L1192" s="982"/>
      <c r="M1192" s="978"/>
      <c r="N1192" s="978"/>
      <c r="O1192" s="977"/>
      <c r="P1192" s="412"/>
      <c r="Q1192" s="412"/>
      <c r="R1192" s="412"/>
      <c r="S1192" s="412"/>
      <c r="T1192" s="412"/>
      <c r="U1192" s="412"/>
      <c r="V1192" s="412"/>
      <c r="W1192" s="412"/>
      <c r="X1192" s="412"/>
      <c r="Y1192" s="412"/>
      <c r="Z1192" s="412"/>
      <c r="AA1192" s="412"/>
      <c r="AQ1192" s="1735" t="s">
        <v>8450</v>
      </c>
      <c r="AR1192" s="1495" t="s">
        <v>8451</v>
      </c>
      <c r="AS1192" s="1495" t="s">
        <v>1755</v>
      </c>
      <c r="AT1192" s="1495" t="str">
        <f t="shared" si="37"/>
        <v>1820-Mondim da Beira</v>
      </c>
      <c r="AU1192" s="1495" t="str">
        <f t="shared" si="38"/>
        <v>182004</v>
      </c>
    </row>
    <row r="1193" spans="1:47">
      <c r="A1193" s="412"/>
      <c r="B1193" s="1013" t="s">
        <v>3691</v>
      </c>
      <c r="C1193" s="976" t="s">
        <v>3689</v>
      </c>
      <c r="D1193" s="412"/>
      <c r="E1193" s="977"/>
      <c r="K1193" s="975"/>
      <c r="L1193" s="982"/>
      <c r="M1193" s="978"/>
      <c r="N1193" s="978"/>
      <c r="O1193" s="977"/>
      <c r="P1193" s="412"/>
      <c r="Q1193" s="412"/>
      <c r="R1193" s="412"/>
      <c r="S1193" s="412"/>
      <c r="T1193" s="412"/>
      <c r="U1193" s="412"/>
      <c r="V1193" s="412"/>
      <c r="W1193" s="412"/>
      <c r="X1193" s="412"/>
      <c r="Y1193" s="412"/>
      <c r="Z1193" s="412"/>
      <c r="AA1193" s="412"/>
      <c r="AQ1193" s="1735" t="s">
        <v>8452</v>
      </c>
      <c r="AR1193" s="1495" t="s">
        <v>5365</v>
      </c>
      <c r="AS1193" s="1495" t="s">
        <v>5366</v>
      </c>
      <c r="AT1193" s="1495" t="str">
        <f t="shared" si="37"/>
        <v>1705-Mondim de Basto</v>
      </c>
      <c r="AU1193" s="1495" t="str">
        <f t="shared" si="38"/>
        <v>170505</v>
      </c>
    </row>
    <row r="1194" spans="1:47">
      <c r="A1194" s="412"/>
      <c r="B1194" s="1013" t="s">
        <v>3692</v>
      </c>
      <c r="C1194" s="976" t="s">
        <v>3693</v>
      </c>
      <c r="D1194" s="412"/>
      <c r="E1194" s="977"/>
      <c r="K1194" s="975"/>
      <c r="L1194" s="982"/>
      <c r="M1194" s="978"/>
      <c r="N1194" s="978"/>
      <c r="O1194" s="977"/>
      <c r="P1194" s="412"/>
      <c r="Q1194" s="412"/>
      <c r="R1194" s="412"/>
      <c r="S1194" s="412"/>
      <c r="T1194" s="412"/>
      <c r="U1194" s="412"/>
      <c r="V1194" s="412"/>
      <c r="W1194" s="412"/>
      <c r="X1194" s="412"/>
      <c r="Y1194" s="412"/>
      <c r="Z1194" s="412"/>
      <c r="AA1194" s="412"/>
      <c r="AQ1194" s="1735" t="s">
        <v>8453</v>
      </c>
      <c r="AR1194" s="1495" t="s">
        <v>8454</v>
      </c>
      <c r="AS1194" s="1495" t="s">
        <v>1770</v>
      </c>
      <c r="AT1194" s="1495" t="str">
        <f t="shared" si="37"/>
        <v>1714-Mondrões</v>
      </c>
      <c r="AU1194" s="1495" t="str">
        <f t="shared" si="38"/>
        <v>171416</v>
      </c>
    </row>
    <row r="1195" spans="1:47">
      <c r="A1195" s="412"/>
      <c r="B1195" s="1013" t="s">
        <v>3694</v>
      </c>
      <c r="C1195" s="976" t="s">
        <v>3695</v>
      </c>
      <c r="D1195" s="412"/>
      <c r="E1195" s="977"/>
      <c r="K1195" s="975"/>
      <c r="L1195" s="982"/>
      <c r="M1195" s="978"/>
      <c r="N1195" s="978"/>
      <c r="O1195" s="977"/>
      <c r="P1195" s="412"/>
      <c r="Q1195" s="412"/>
      <c r="R1195" s="412"/>
      <c r="S1195" s="412"/>
      <c r="T1195" s="412"/>
      <c r="U1195" s="412"/>
      <c r="V1195" s="412"/>
      <c r="W1195" s="412"/>
      <c r="X1195" s="412"/>
      <c r="Y1195" s="412"/>
      <c r="Z1195" s="412"/>
      <c r="AA1195" s="412"/>
      <c r="AQ1195" s="1735" t="s">
        <v>8455</v>
      </c>
      <c r="AR1195" s="1495" t="s">
        <v>5369</v>
      </c>
      <c r="AS1195" s="1495" t="s">
        <v>5370</v>
      </c>
      <c r="AT1195" s="1495" t="str">
        <f t="shared" si="37"/>
        <v>1211-Monforte</v>
      </c>
      <c r="AU1195" s="1495" t="str">
        <f t="shared" si="38"/>
        <v>121102</v>
      </c>
    </row>
    <row r="1196" spans="1:47">
      <c r="A1196" s="412"/>
      <c r="B1196" s="1013" t="s">
        <v>3696</v>
      </c>
      <c r="C1196" s="976" t="s">
        <v>3697</v>
      </c>
      <c r="D1196" s="412"/>
      <c r="E1196" s="977"/>
      <c r="K1196" s="975"/>
      <c r="L1196" s="982"/>
      <c r="M1196" s="978"/>
      <c r="N1196" s="978"/>
      <c r="O1196" s="977"/>
      <c r="P1196" s="412"/>
      <c r="Q1196" s="412"/>
      <c r="R1196" s="412"/>
      <c r="S1196" s="412"/>
      <c r="T1196" s="412"/>
      <c r="U1196" s="412"/>
      <c r="V1196" s="412"/>
      <c r="W1196" s="412"/>
      <c r="X1196" s="412"/>
      <c r="Y1196" s="412"/>
      <c r="Z1196" s="412"/>
      <c r="AA1196" s="412"/>
      <c r="AQ1196" s="1735" t="s">
        <v>8456</v>
      </c>
      <c r="AR1196" s="1495" t="s">
        <v>8457</v>
      </c>
      <c r="AS1196" s="1735" t="s">
        <v>1338</v>
      </c>
      <c r="AT1196" s="1495" t="str">
        <f t="shared" si="37"/>
        <v>0502-Monforte da Beira</v>
      </c>
      <c r="AU1196" s="1495" t="str">
        <f t="shared" si="38"/>
        <v>050216</v>
      </c>
    </row>
    <row r="1197" spans="1:47">
      <c r="A1197" s="412"/>
      <c r="B1197" s="1013" t="s">
        <v>3698</v>
      </c>
      <c r="C1197" s="976" t="s">
        <v>3699</v>
      </c>
      <c r="D1197" s="412"/>
      <c r="E1197" s="977"/>
      <c r="K1197" s="975"/>
      <c r="L1197" s="982"/>
      <c r="M1197" s="978"/>
      <c r="N1197" s="978"/>
      <c r="O1197" s="977"/>
      <c r="P1197" s="412"/>
      <c r="Q1197" s="412"/>
      <c r="R1197" s="412"/>
      <c r="S1197" s="412"/>
      <c r="T1197" s="412"/>
      <c r="U1197" s="412"/>
      <c r="V1197" s="412"/>
      <c r="W1197" s="412"/>
      <c r="X1197" s="412"/>
      <c r="Y1197" s="412"/>
      <c r="Z1197" s="412"/>
      <c r="AA1197" s="412"/>
      <c r="AQ1197" s="1735" t="s">
        <v>8458</v>
      </c>
      <c r="AR1197" s="1495" t="s">
        <v>8459</v>
      </c>
      <c r="AS1197" s="1495" t="s">
        <v>1956</v>
      </c>
      <c r="AT1197" s="1495" t="str">
        <f t="shared" si="37"/>
        <v>1402-Monsanto</v>
      </c>
      <c r="AU1197" s="1495" t="str">
        <f t="shared" si="38"/>
        <v>140208</v>
      </c>
    </row>
    <row r="1198" spans="1:47">
      <c r="A1198" s="412"/>
      <c r="B1198" s="1013" t="s">
        <v>3700</v>
      </c>
      <c r="C1198" s="976" t="s">
        <v>3701</v>
      </c>
      <c r="D1198" s="412"/>
      <c r="E1198" s="977"/>
      <c r="K1198" s="975"/>
      <c r="L1198" s="982"/>
      <c r="M1198" s="978"/>
      <c r="N1198" s="978"/>
      <c r="O1198" s="977"/>
      <c r="P1198" s="412"/>
      <c r="Q1198" s="412"/>
      <c r="R1198" s="412"/>
      <c r="S1198" s="412"/>
      <c r="T1198" s="412"/>
      <c r="U1198" s="412"/>
      <c r="V1198" s="412"/>
      <c r="W1198" s="412"/>
      <c r="X1198" s="412"/>
      <c r="Y1198" s="412"/>
      <c r="Z1198" s="412"/>
      <c r="AA1198" s="412"/>
      <c r="AQ1198" s="1735" t="s">
        <v>8460</v>
      </c>
      <c r="AR1198" s="1495" t="s">
        <v>8461</v>
      </c>
      <c r="AS1198" s="1735" t="s">
        <v>1607</v>
      </c>
      <c r="AT1198" s="1495" t="str">
        <f t="shared" si="37"/>
        <v>0711-Monsaraz</v>
      </c>
      <c r="AU1198" s="1495" t="str">
        <f t="shared" si="38"/>
        <v>071103</v>
      </c>
    </row>
    <row r="1199" spans="1:47">
      <c r="A1199" s="412"/>
      <c r="B1199" s="1013" t="s">
        <v>3702</v>
      </c>
      <c r="C1199" s="976" t="s">
        <v>3701</v>
      </c>
      <c r="D1199" s="412"/>
      <c r="E1199" s="977"/>
      <c r="K1199" s="975"/>
      <c r="L1199" s="982"/>
      <c r="M1199" s="978"/>
      <c r="N1199" s="978"/>
      <c r="O1199" s="977"/>
      <c r="P1199" s="412"/>
      <c r="Q1199" s="412"/>
      <c r="R1199" s="412"/>
      <c r="S1199" s="412"/>
      <c r="T1199" s="412"/>
      <c r="U1199" s="412"/>
      <c r="V1199" s="412"/>
      <c r="W1199" s="412"/>
      <c r="X1199" s="412"/>
      <c r="Y1199" s="412"/>
      <c r="Z1199" s="412"/>
      <c r="AA1199" s="412"/>
      <c r="AQ1199" s="1735" t="s">
        <v>8462</v>
      </c>
      <c r="AR1199" s="1495" t="s">
        <v>8463</v>
      </c>
      <c r="AS1199" s="1735" t="s">
        <v>1492</v>
      </c>
      <c r="AT1199" s="1495" t="str">
        <f t="shared" si="37"/>
        <v>0309-Monsul</v>
      </c>
      <c r="AU1199" s="1495" t="str">
        <f t="shared" si="38"/>
        <v>030917</v>
      </c>
    </row>
    <row r="1200" spans="1:47">
      <c r="A1200" s="412"/>
      <c r="B1200" s="1013" t="s">
        <v>3703</v>
      </c>
      <c r="C1200" s="976" t="s">
        <v>3704</v>
      </c>
      <c r="D1200" s="412"/>
      <c r="E1200" s="977"/>
      <c r="K1200" s="975"/>
      <c r="L1200" s="982"/>
      <c r="M1200" s="978"/>
      <c r="N1200" s="978"/>
      <c r="O1200" s="977"/>
      <c r="P1200" s="412"/>
      <c r="Q1200" s="412"/>
      <c r="R1200" s="412"/>
      <c r="S1200" s="412"/>
      <c r="T1200" s="412"/>
      <c r="U1200" s="412"/>
      <c r="V1200" s="412"/>
      <c r="W1200" s="412"/>
      <c r="X1200" s="412"/>
      <c r="Y1200" s="412"/>
      <c r="Z1200" s="412"/>
      <c r="AA1200" s="412"/>
      <c r="AQ1200" s="1735" t="s">
        <v>8464</v>
      </c>
      <c r="AR1200" s="1495" t="s">
        <v>8465</v>
      </c>
      <c r="AS1200" s="1495" t="s">
        <v>4255</v>
      </c>
      <c r="AT1200" s="1495" t="str">
        <f t="shared" si="37"/>
        <v>1212-Montalvão</v>
      </c>
      <c r="AU1200" s="1495" t="str">
        <f t="shared" si="38"/>
        <v>121205</v>
      </c>
    </row>
    <row r="1201" spans="1:47">
      <c r="A1201" s="412"/>
      <c r="B1201" s="1013" t="s">
        <v>3705</v>
      </c>
      <c r="C1201" s="976" t="s">
        <v>3704</v>
      </c>
      <c r="D1201" s="412"/>
      <c r="E1201" s="977"/>
      <c r="K1201" s="975"/>
      <c r="L1201" s="982"/>
      <c r="M1201" s="978"/>
      <c r="N1201" s="978"/>
      <c r="O1201" s="977"/>
      <c r="P1201" s="412"/>
      <c r="Q1201" s="412"/>
      <c r="R1201" s="412"/>
      <c r="S1201" s="412"/>
      <c r="T1201" s="412"/>
      <c r="U1201" s="412"/>
      <c r="V1201" s="412"/>
      <c r="W1201" s="412"/>
      <c r="X1201" s="412"/>
      <c r="Y1201" s="412"/>
      <c r="Z1201" s="412"/>
      <c r="AA1201" s="412"/>
      <c r="AQ1201" s="1735" t="s">
        <v>8466</v>
      </c>
      <c r="AR1201" s="1495" t="s">
        <v>8467</v>
      </c>
      <c r="AS1201" s="1495" t="s">
        <v>1795</v>
      </c>
      <c r="AT1201" s="1495" t="str">
        <f t="shared" si="37"/>
        <v>1408-Montalvo</v>
      </c>
      <c r="AU1201" s="1495" t="str">
        <f t="shared" si="38"/>
        <v>140802</v>
      </c>
    </row>
    <row r="1202" spans="1:47">
      <c r="A1202" s="412"/>
      <c r="B1202" s="1013" t="s">
        <v>3706</v>
      </c>
      <c r="C1202" s="976" t="s">
        <v>3707</v>
      </c>
      <c r="D1202" s="412"/>
      <c r="E1202" s="977"/>
      <c r="K1202" s="975"/>
      <c r="L1202" s="982"/>
      <c r="M1202" s="978"/>
      <c r="N1202" s="978"/>
      <c r="O1202" s="977"/>
      <c r="P1202" s="412"/>
      <c r="Q1202" s="412"/>
      <c r="R1202" s="412"/>
      <c r="S1202" s="412"/>
      <c r="T1202" s="412"/>
      <c r="U1202" s="412"/>
      <c r="V1202" s="412"/>
      <c r="W1202" s="412"/>
      <c r="X1202" s="412"/>
      <c r="Y1202" s="412"/>
      <c r="Z1202" s="412"/>
      <c r="AA1202" s="412"/>
      <c r="AQ1202" s="1735" t="s">
        <v>8468</v>
      </c>
      <c r="AR1202" s="1495" t="s">
        <v>8469</v>
      </c>
      <c r="AS1202" s="1495" t="s">
        <v>1463</v>
      </c>
      <c r="AT1202" s="1495" t="str">
        <f t="shared" si="37"/>
        <v>1213-Montargil</v>
      </c>
      <c r="AU1202" s="1495" t="str">
        <f t="shared" si="38"/>
        <v>121302</v>
      </c>
    </row>
    <row r="1203" spans="1:47">
      <c r="A1203" s="412"/>
      <c r="B1203" s="1013" t="s">
        <v>3708</v>
      </c>
      <c r="C1203" s="976" t="s">
        <v>3707</v>
      </c>
      <c r="D1203" s="412"/>
      <c r="E1203" s="977"/>
      <c r="K1203" s="975"/>
      <c r="L1203" s="982"/>
      <c r="M1203" s="978"/>
      <c r="N1203" s="978"/>
      <c r="O1203" s="977"/>
      <c r="P1203" s="412"/>
      <c r="Q1203" s="412"/>
      <c r="R1203" s="412"/>
      <c r="S1203" s="412"/>
      <c r="T1203" s="412"/>
      <c r="U1203" s="412"/>
      <c r="V1203" s="412"/>
      <c r="W1203" s="412"/>
      <c r="X1203" s="412"/>
      <c r="Y1203" s="412"/>
      <c r="Z1203" s="412"/>
      <c r="AA1203" s="412"/>
      <c r="AQ1203" s="1735" t="s">
        <v>8470</v>
      </c>
      <c r="AR1203" s="1495" t="s">
        <v>8471</v>
      </c>
      <c r="AS1203" s="1495" t="s">
        <v>2196</v>
      </c>
      <c r="AT1203" s="1495" t="str">
        <f t="shared" si="37"/>
        <v>1609-Montaria</v>
      </c>
      <c r="AU1203" s="1495" t="str">
        <f t="shared" si="38"/>
        <v>160920</v>
      </c>
    </row>
    <row r="1204" spans="1:47">
      <c r="A1204" s="412"/>
      <c r="B1204" s="1013" t="s">
        <v>3709</v>
      </c>
      <c r="C1204" s="976" t="s">
        <v>3710</v>
      </c>
      <c r="D1204" s="412"/>
      <c r="E1204" s="977"/>
      <c r="K1204" s="975"/>
      <c r="L1204" s="982"/>
      <c r="M1204" s="978"/>
      <c r="N1204" s="978"/>
      <c r="O1204" s="977"/>
      <c r="P1204" s="412"/>
      <c r="Q1204" s="412"/>
      <c r="R1204" s="412"/>
      <c r="S1204" s="412"/>
      <c r="T1204" s="412"/>
      <c r="U1204" s="412"/>
      <c r="V1204" s="412"/>
      <c r="W1204" s="412"/>
      <c r="X1204" s="412"/>
      <c r="Y1204" s="412"/>
      <c r="Z1204" s="412"/>
      <c r="AA1204" s="412"/>
      <c r="AQ1204" s="1735" t="s">
        <v>8472</v>
      </c>
      <c r="AR1204" s="1495" t="s">
        <v>8473</v>
      </c>
      <c r="AS1204" s="1735" t="s">
        <v>2625</v>
      </c>
      <c r="AT1204" s="1495" t="str">
        <f t="shared" si="37"/>
        <v>0112-Monte</v>
      </c>
      <c r="AU1204" s="1495" t="str">
        <f t="shared" si="38"/>
        <v>011202</v>
      </c>
    </row>
    <row r="1205" spans="1:47">
      <c r="A1205" s="412"/>
      <c r="B1205" s="1013" t="s">
        <v>3711</v>
      </c>
      <c r="C1205" s="976" t="s">
        <v>3710</v>
      </c>
      <c r="D1205" s="412"/>
      <c r="E1205" s="977"/>
      <c r="K1205" s="975"/>
      <c r="L1205" s="982"/>
      <c r="M1205" s="978"/>
      <c r="N1205" s="978"/>
      <c r="O1205" s="977"/>
      <c r="P1205" s="412"/>
      <c r="Q1205" s="412"/>
      <c r="R1205" s="412"/>
      <c r="S1205" s="412"/>
      <c r="T1205" s="412"/>
      <c r="U1205" s="412"/>
      <c r="V1205" s="412"/>
      <c r="W1205" s="412"/>
      <c r="X1205" s="412"/>
      <c r="Y1205" s="412"/>
      <c r="Z1205" s="412"/>
      <c r="AA1205" s="412"/>
      <c r="AQ1205" s="1735" t="s">
        <v>8474</v>
      </c>
      <c r="AR1205" s="1495" t="s">
        <v>8473</v>
      </c>
      <c r="AS1205" s="1495" t="s">
        <v>1021</v>
      </c>
      <c r="AT1205" s="1495" t="str">
        <f t="shared" si="37"/>
        <v>3103-Monte</v>
      </c>
      <c r="AU1205" s="1495" t="str">
        <f t="shared" si="38"/>
        <v>310302</v>
      </c>
    </row>
    <row r="1206" spans="1:47">
      <c r="A1206" s="412"/>
      <c r="B1206" s="1013" t="s">
        <v>3712</v>
      </c>
      <c r="C1206" s="976" t="s">
        <v>3710</v>
      </c>
      <c r="D1206" s="412"/>
      <c r="E1206" s="977"/>
      <c r="K1206" s="975"/>
      <c r="L1206" s="982"/>
      <c r="M1206" s="978"/>
      <c r="N1206" s="978"/>
      <c r="O1206" s="977"/>
      <c r="P1206" s="412"/>
      <c r="Q1206" s="412"/>
      <c r="R1206" s="412"/>
      <c r="S1206" s="412"/>
      <c r="T1206" s="412"/>
      <c r="U1206" s="412"/>
      <c r="V1206" s="412"/>
      <c r="W1206" s="412"/>
      <c r="X1206" s="412"/>
      <c r="Y1206" s="412"/>
      <c r="Z1206" s="412"/>
      <c r="AA1206" s="412"/>
      <c r="AQ1206" s="1735" t="s">
        <v>8475</v>
      </c>
      <c r="AR1206" s="1495" t="s">
        <v>8476</v>
      </c>
      <c r="AS1206" s="1495" t="s">
        <v>3061</v>
      </c>
      <c r="AT1206" s="1495" t="str">
        <f t="shared" si="37"/>
        <v>1314-Monte Córdova</v>
      </c>
      <c r="AU1206" s="1495" t="str">
        <f t="shared" si="38"/>
        <v>131413</v>
      </c>
    </row>
    <row r="1207" spans="1:47">
      <c r="A1207" s="412"/>
      <c r="B1207" s="1013" t="s">
        <v>3713</v>
      </c>
      <c r="C1207" s="976" t="s">
        <v>3714</v>
      </c>
      <c r="D1207" s="412"/>
      <c r="E1207" s="977"/>
      <c r="K1207" s="975"/>
      <c r="L1207" s="982"/>
      <c r="M1207" s="978"/>
      <c r="N1207" s="978"/>
      <c r="O1207" s="977"/>
      <c r="P1207" s="412"/>
      <c r="Q1207" s="412"/>
      <c r="R1207" s="412"/>
      <c r="S1207" s="412"/>
      <c r="T1207" s="412"/>
      <c r="U1207" s="412"/>
      <c r="V1207" s="412"/>
      <c r="W1207" s="412"/>
      <c r="X1207" s="412"/>
      <c r="Y1207" s="412"/>
      <c r="Z1207" s="412"/>
      <c r="AA1207" s="412"/>
      <c r="AQ1207" s="1735" t="s">
        <v>8477</v>
      </c>
      <c r="AR1207" s="1495" t="s">
        <v>8478</v>
      </c>
      <c r="AS1207" s="1495" t="s">
        <v>1809</v>
      </c>
      <c r="AT1207" s="1495" t="str">
        <f t="shared" si="37"/>
        <v>1206-Monte da Pedra</v>
      </c>
      <c r="AU1207" s="1495" t="str">
        <f t="shared" si="38"/>
        <v>120605</v>
      </c>
    </row>
    <row r="1208" spans="1:47">
      <c r="A1208" s="412"/>
      <c r="B1208" s="1013" t="s">
        <v>3715</v>
      </c>
      <c r="C1208" s="976" t="s">
        <v>3716</v>
      </c>
      <c r="D1208" s="412"/>
      <c r="E1208" s="977"/>
      <c r="K1208" s="975"/>
      <c r="L1208" s="982"/>
      <c r="M1208" s="978"/>
      <c r="N1208" s="978"/>
      <c r="O1208" s="977"/>
      <c r="P1208" s="412"/>
      <c r="Q1208" s="412"/>
      <c r="R1208" s="412"/>
      <c r="S1208" s="412"/>
      <c r="T1208" s="412"/>
      <c r="U1208" s="412"/>
      <c r="V1208" s="412"/>
      <c r="W1208" s="412"/>
      <c r="X1208" s="412"/>
      <c r="Y1208" s="412"/>
      <c r="Z1208" s="412"/>
      <c r="AA1208" s="412"/>
      <c r="AQ1208" s="1735" t="s">
        <v>8479</v>
      </c>
      <c r="AR1208" s="1495" t="s">
        <v>8480</v>
      </c>
      <c r="AS1208" s="1735" t="s">
        <v>1469</v>
      </c>
      <c r="AT1208" s="1495" t="str">
        <f t="shared" si="37"/>
        <v>0709-Monte do Trigo</v>
      </c>
      <c r="AU1208" s="1495" t="str">
        <f t="shared" si="38"/>
        <v>070903</v>
      </c>
    </row>
    <row r="1209" spans="1:47">
      <c r="A1209" s="412"/>
      <c r="B1209" s="1013" t="s">
        <v>3717</v>
      </c>
      <c r="C1209" s="976" t="s">
        <v>3716</v>
      </c>
      <c r="D1209" s="412"/>
      <c r="E1209" s="977"/>
      <c r="K1209" s="975"/>
      <c r="L1209" s="982"/>
      <c r="M1209" s="978"/>
      <c r="N1209" s="978"/>
      <c r="O1209" s="977"/>
      <c r="P1209" s="412"/>
      <c r="Q1209" s="412"/>
      <c r="R1209" s="412"/>
      <c r="S1209" s="412"/>
      <c r="T1209" s="412"/>
      <c r="U1209" s="412"/>
      <c r="V1209" s="412"/>
      <c r="W1209" s="412"/>
      <c r="X1209" s="412"/>
      <c r="Y1209" s="412"/>
      <c r="Z1209" s="412"/>
      <c r="AA1209" s="412"/>
      <c r="AQ1209" s="1735" t="s">
        <v>8481</v>
      </c>
      <c r="AR1209" s="1495" t="s">
        <v>8482</v>
      </c>
      <c r="AS1209" s="1735" t="s">
        <v>54</v>
      </c>
      <c r="AT1209" s="1495" t="str">
        <f t="shared" si="37"/>
        <v>0816-Monte Gordo</v>
      </c>
      <c r="AU1209" s="1495" t="str">
        <f t="shared" si="38"/>
        <v>081603</v>
      </c>
    </row>
    <row r="1210" spans="1:47">
      <c r="A1210" s="412"/>
      <c r="B1210" s="1013" t="s">
        <v>3718</v>
      </c>
      <c r="C1210" s="976" t="s">
        <v>3719</v>
      </c>
      <c r="D1210" s="412"/>
      <c r="E1210" s="977"/>
      <c r="K1210" s="975"/>
      <c r="L1210" s="982"/>
      <c r="M1210" s="978"/>
      <c r="N1210" s="978"/>
      <c r="O1210" s="977"/>
      <c r="P1210" s="412"/>
      <c r="Q1210" s="412"/>
      <c r="R1210" s="412"/>
      <c r="S1210" s="412"/>
      <c r="T1210" s="412"/>
      <c r="U1210" s="412"/>
      <c r="V1210" s="412"/>
      <c r="W1210" s="412"/>
      <c r="X1210" s="412"/>
      <c r="Y1210" s="412"/>
      <c r="Z1210" s="412"/>
      <c r="AA1210" s="412"/>
      <c r="AQ1210" s="1735" t="s">
        <v>8483</v>
      </c>
      <c r="AR1210" s="1495" t="s">
        <v>8484</v>
      </c>
      <c r="AS1210" s="1495" t="s">
        <v>2526</v>
      </c>
      <c r="AT1210" s="1495" t="str">
        <f t="shared" si="37"/>
        <v>1601-Monte Redondo</v>
      </c>
      <c r="AU1210" s="1495" t="str">
        <f t="shared" si="38"/>
        <v>160122</v>
      </c>
    </row>
    <row r="1211" spans="1:47">
      <c r="A1211" s="412"/>
      <c r="B1211" s="1013" t="s">
        <v>3720</v>
      </c>
      <c r="C1211" s="976" t="s">
        <v>3721</v>
      </c>
      <c r="D1211" s="412"/>
      <c r="E1211" s="977"/>
      <c r="K1211" s="975"/>
      <c r="L1211" s="982"/>
      <c r="M1211" s="978"/>
      <c r="N1211" s="978"/>
      <c r="O1211" s="977"/>
      <c r="P1211" s="412"/>
      <c r="Q1211" s="412"/>
      <c r="R1211" s="412"/>
      <c r="S1211" s="412"/>
      <c r="T1211" s="412"/>
      <c r="U1211" s="412"/>
      <c r="V1211" s="412"/>
      <c r="W1211" s="412"/>
      <c r="X1211" s="412"/>
      <c r="Y1211" s="412"/>
      <c r="Z1211" s="412"/>
      <c r="AA1211" s="412"/>
      <c r="AQ1211" s="1735" t="s">
        <v>8485</v>
      </c>
      <c r="AR1211" s="1495" t="s">
        <v>8486</v>
      </c>
      <c r="AS1211" s="1495" t="s">
        <v>4094</v>
      </c>
      <c r="AT1211" s="1495" t="str">
        <f t="shared" si="37"/>
        <v>1803-Monteiras</v>
      </c>
      <c r="AU1211" s="1495" t="str">
        <f t="shared" si="38"/>
        <v>180314</v>
      </c>
    </row>
    <row r="1212" spans="1:47">
      <c r="A1212" s="412"/>
      <c r="B1212" s="1013" t="s">
        <v>3722</v>
      </c>
      <c r="C1212" s="976" t="s">
        <v>3723</v>
      </c>
      <c r="D1212" s="412"/>
      <c r="E1212" s="977"/>
      <c r="K1212" s="975"/>
      <c r="L1212" s="982"/>
      <c r="M1212" s="978"/>
      <c r="N1212" s="978"/>
      <c r="O1212" s="977"/>
      <c r="P1212" s="412"/>
      <c r="Q1212" s="412"/>
      <c r="R1212" s="412"/>
      <c r="S1212" s="412"/>
      <c r="T1212" s="412"/>
      <c r="U1212" s="412"/>
      <c r="V1212" s="412"/>
      <c r="W1212" s="412"/>
      <c r="X1212" s="412"/>
      <c r="Y1212" s="412"/>
      <c r="Z1212" s="412"/>
      <c r="AA1212" s="412"/>
      <c r="AQ1212" s="1735" t="s">
        <v>8487</v>
      </c>
      <c r="AR1212" s="1495" t="s">
        <v>5717</v>
      </c>
      <c r="AS1212" s="1735" t="s">
        <v>516</v>
      </c>
      <c r="AT1212" s="1495" t="str">
        <f t="shared" si="37"/>
        <v>0805-Montenegro</v>
      </c>
      <c r="AU1212" s="1495" t="str">
        <f t="shared" si="38"/>
        <v>080506</v>
      </c>
    </row>
    <row r="1213" spans="1:47">
      <c r="A1213" s="412"/>
      <c r="B1213" s="1013" t="s">
        <v>3724</v>
      </c>
      <c r="C1213" s="976" t="s">
        <v>3723</v>
      </c>
      <c r="D1213" s="412"/>
      <c r="E1213" s="977"/>
      <c r="K1213" s="975"/>
      <c r="L1213" s="982"/>
      <c r="M1213" s="978"/>
      <c r="N1213" s="978"/>
      <c r="O1213" s="977"/>
      <c r="P1213" s="412"/>
      <c r="Q1213" s="412"/>
      <c r="R1213" s="412"/>
      <c r="S1213" s="412"/>
      <c r="T1213" s="412"/>
      <c r="U1213" s="412"/>
      <c r="V1213" s="412"/>
      <c r="W1213" s="412"/>
      <c r="X1213" s="412"/>
      <c r="Y1213" s="412"/>
      <c r="Z1213" s="412"/>
      <c r="AA1213" s="412"/>
      <c r="AQ1213" s="1735" t="s">
        <v>8488</v>
      </c>
      <c r="AR1213" s="1495" t="s">
        <v>8489</v>
      </c>
      <c r="AS1213" s="1735" t="s">
        <v>1503</v>
      </c>
      <c r="AT1213" s="1495" t="str">
        <f t="shared" si="37"/>
        <v>0508-Montes da Senhora</v>
      </c>
      <c r="AU1213" s="1495" t="str">
        <f t="shared" si="38"/>
        <v>050802</v>
      </c>
    </row>
    <row r="1214" spans="1:47">
      <c r="A1214" s="412"/>
      <c r="B1214" s="1013" t="s">
        <v>3725</v>
      </c>
      <c r="C1214" s="976" t="s">
        <v>3723</v>
      </c>
      <c r="D1214" s="412"/>
      <c r="E1214" s="977"/>
      <c r="K1214" s="975"/>
      <c r="L1214" s="982"/>
      <c r="M1214" s="978"/>
      <c r="N1214" s="978"/>
      <c r="O1214" s="977"/>
      <c r="P1214" s="412"/>
      <c r="Q1214" s="412"/>
      <c r="R1214" s="412"/>
      <c r="S1214" s="412"/>
      <c r="T1214" s="412"/>
      <c r="U1214" s="412"/>
      <c r="V1214" s="412"/>
      <c r="W1214" s="412"/>
      <c r="X1214" s="412"/>
      <c r="Y1214" s="412"/>
      <c r="Z1214" s="412"/>
      <c r="AA1214" s="412"/>
      <c r="AQ1214" s="1735" t="s">
        <v>8490</v>
      </c>
      <c r="AR1214" s="1495" t="s">
        <v>8491</v>
      </c>
      <c r="AS1214" s="1735" t="s">
        <v>1506</v>
      </c>
      <c r="AT1214" s="1495" t="str">
        <f t="shared" si="37"/>
        <v>0710-Montoito</v>
      </c>
      <c r="AU1214" s="1495" t="str">
        <f t="shared" si="38"/>
        <v>071001</v>
      </c>
    </row>
    <row r="1215" spans="1:47">
      <c r="A1215" s="412"/>
      <c r="B1215" s="1013" t="s">
        <v>3726</v>
      </c>
      <c r="C1215" s="976" t="s">
        <v>3727</v>
      </c>
      <c r="D1215" s="412"/>
      <c r="E1215" s="977"/>
      <c r="K1215" s="975"/>
      <c r="L1215" s="982"/>
      <c r="M1215" s="978"/>
      <c r="N1215" s="978"/>
      <c r="O1215" s="977"/>
      <c r="P1215" s="412"/>
      <c r="Q1215" s="412"/>
      <c r="R1215" s="412"/>
      <c r="S1215" s="412"/>
      <c r="T1215" s="412"/>
      <c r="U1215" s="412"/>
      <c r="V1215" s="412"/>
      <c r="W1215" s="412"/>
      <c r="X1215" s="412"/>
      <c r="Y1215" s="412"/>
      <c r="Z1215" s="412"/>
      <c r="AA1215" s="412"/>
      <c r="AQ1215" s="1735" t="s">
        <v>8492</v>
      </c>
      <c r="AR1215" s="1495" t="s">
        <v>4226</v>
      </c>
      <c r="AS1215" s="1735" t="s">
        <v>4227</v>
      </c>
      <c r="AT1215" s="1495" t="str">
        <f t="shared" si="37"/>
        <v>0707-Mora</v>
      </c>
      <c r="AU1215" s="1495" t="str">
        <f t="shared" si="38"/>
        <v>070703</v>
      </c>
    </row>
    <row r="1216" spans="1:47">
      <c r="A1216" s="412"/>
      <c r="B1216" s="1013" t="s">
        <v>3728</v>
      </c>
      <c r="C1216" s="976" t="s">
        <v>3729</v>
      </c>
      <c r="D1216" s="412"/>
      <c r="E1216" s="977"/>
      <c r="K1216" s="975"/>
      <c r="L1216" s="982"/>
      <c r="M1216" s="978"/>
      <c r="N1216" s="978"/>
      <c r="O1216" s="977"/>
      <c r="P1216" s="412"/>
      <c r="Q1216" s="412"/>
      <c r="R1216" s="412"/>
      <c r="S1216" s="412"/>
      <c r="T1216" s="412"/>
      <c r="U1216" s="412"/>
      <c r="V1216" s="412"/>
      <c r="W1216" s="412"/>
      <c r="X1216" s="412"/>
      <c r="Y1216" s="412"/>
      <c r="Z1216" s="412"/>
      <c r="AA1216" s="412"/>
      <c r="AQ1216" s="1735" t="s">
        <v>8493</v>
      </c>
      <c r="AR1216" s="1495" t="s">
        <v>8494</v>
      </c>
      <c r="AS1216" s="1735" t="s">
        <v>5293</v>
      </c>
      <c r="AT1216" s="1495" t="str">
        <f t="shared" si="37"/>
        <v>0405-Morais</v>
      </c>
      <c r="AU1216" s="1495" t="str">
        <f t="shared" si="38"/>
        <v>040521</v>
      </c>
    </row>
    <row r="1217" spans="1:47">
      <c r="A1217" s="412"/>
      <c r="B1217" s="1013" t="s">
        <v>3730</v>
      </c>
      <c r="C1217" s="976" t="s">
        <v>3729</v>
      </c>
      <c r="D1217" s="412"/>
      <c r="E1217" s="977"/>
      <c r="K1217" s="975"/>
      <c r="L1217" s="982"/>
      <c r="M1217" s="978"/>
      <c r="N1217" s="978"/>
      <c r="O1217" s="977"/>
      <c r="P1217" s="412"/>
      <c r="Q1217" s="412"/>
      <c r="R1217" s="412"/>
      <c r="S1217" s="412"/>
      <c r="T1217" s="412"/>
      <c r="U1217" s="412"/>
      <c r="V1217" s="412"/>
      <c r="W1217" s="412"/>
      <c r="X1217" s="412"/>
      <c r="Y1217" s="412"/>
      <c r="Z1217" s="412"/>
      <c r="AA1217" s="412"/>
      <c r="AQ1217" s="1735" t="s">
        <v>8495</v>
      </c>
      <c r="AR1217" s="1495" t="s">
        <v>8496</v>
      </c>
      <c r="AS1217" s="1495" t="s">
        <v>5308</v>
      </c>
      <c r="AT1217" s="1495" t="str">
        <f t="shared" si="37"/>
        <v>1306-Moreira</v>
      </c>
      <c r="AU1217" s="1495" t="str">
        <f t="shared" si="38"/>
        <v>130609</v>
      </c>
    </row>
    <row r="1218" spans="1:47">
      <c r="A1218" s="412"/>
      <c r="B1218" s="1013" t="s">
        <v>3731</v>
      </c>
      <c r="C1218" s="976" t="s">
        <v>3729</v>
      </c>
      <c r="D1218" s="412"/>
      <c r="E1218" s="977"/>
      <c r="K1218" s="975"/>
      <c r="L1218" s="982"/>
      <c r="M1218" s="978"/>
      <c r="N1218" s="978"/>
      <c r="O1218" s="977"/>
      <c r="P1218" s="412"/>
      <c r="Q1218" s="412"/>
      <c r="R1218" s="412"/>
      <c r="S1218" s="412"/>
      <c r="T1218" s="412"/>
      <c r="U1218" s="412"/>
      <c r="V1218" s="412"/>
      <c r="W1218" s="412"/>
      <c r="X1218" s="412"/>
      <c r="Y1218" s="412"/>
      <c r="Z1218" s="412"/>
      <c r="AA1218" s="412"/>
      <c r="AQ1218" s="1735" t="s">
        <v>8497</v>
      </c>
      <c r="AR1218" s="1495" t="s">
        <v>8496</v>
      </c>
      <c r="AS1218" s="1495" t="s">
        <v>5358</v>
      </c>
      <c r="AT1218" s="1495" t="str">
        <f t="shared" si="37"/>
        <v>1604-Moreira</v>
      </c>
      <c r="AU1218" s="1495" t="str">
        <f t="shared" si="38"/>
        <v>160418</v>
      </c>
    </row>
    <row r="1219" spans="1:47">
      <c r="A1219" s="412"/>
      <c r="B1219" s="1013" t="s">
        <v>3732</v>
      </c>
      <c r="C1219" s="976" t="s">
        <v>3733</v>
      </c>
      <c r="D1219" s="412"/>
      <c r="E1219" s="977"/>
      <c r="K1219" s="975"/>
      <c r="L1219" s="982"/>
      <c r="M1219" s="978"/>
      <c r="N1219" s="978"/>
      <c r="O1219" s="977"/>
      <c r="P1219" s="412"/>
      <c r="Q1219" s="412"/>
      <c r="R1219" s="412"/>
      <c r="S1219" s="412"/>
      <c r="T1219" s="412"/>
      <c r="U1219" s="412"/>
      <c r="V1219" s="412"/>
      <c r="W1219" s="412"/>
      <c r="X1219" s="412"/>
      <c r="Y1219" s="412"/>
      <c r="Z1219" s="412"/>
      <c r="AA1219" s="412"/>
      <c r="AQ1219" s="1735" t="s">
        <v>8498</v>
      </c>
      <c r="AR1219" s="1495" t="s">
        <v>8499</v>
      </c>
      <c r="AS1219" s="1735" t="s">
        <v>1051</v>
      </c>
      <c r="AT1219" s="1495" t="str">
        <f t="shared" si="37"/>
        <v>0308-Moreira de Cónegos</v>
      </c>
      <c r="AU1219" s="1495" t="str">
        <f t="shared" si="38"/>
        <v>030831</v>
      </c>
    </row>
    <row r="1220" spans="1:47">
      <c r="A1220" s="412"/>
      <c r="B1220" s="1013" t="s">
        <v>3734</v>
      </c>
      <c r="C1220" s="976" t="s">
        <v>3733</v>
      </c>
      <c r="D1220" s="412"/>
      <c r="E1220" s="977"/>
      <c r="K1220" s="975"/>
      <c r="L1220" s="982"/>
      <c r="M1220" s="978"/>
      <c r="N1220" s="978"/>
      <c r="O1220" s="977"/>
      <c r="P1220" s="412"/>
      <c r="Q1220" s="412"/>
      <c r="R1220" s="412"/>
      <c r="S1220" s="412"/>
      <c r="T1220" s="412"/>
      <c r="U1220" s="412"/>
      <c r="V1220" s="412"/>
      <c r="W1220" s="412"/>
      <c r="X1220" s="412"/>
      <c r="Y1220" s="412"/>
      <c r="Z1220" s="412"/>
      <c r="AA1220" s="412"/>
      <c r="AQ1220" s="1735" t="s">
        <v>8500</v>
      </c>
      <c r="AR1220" s="1495" t="s">
        <v>8501</v>
      </c>
      <c r="AS1220" s="1735" t="s">
        <v>1783</v>
      </c>
      <c r="AT1220" s="1495" t="str">
        <f t="shared" si="37"/>
        <v>0913-Moreira de Rei</v>
      </c>
      <c r="AU1220" s="1495" t="str">
        <f t="shared" si="38"/>
        <v>091312</v>
      </c>
    </row>
    <row r="1221" spans="1:47">
      <c r="A1221" s="412"/>
      <c r="B1221" s="1013" t="s">
        <v>3735</v>
      </c>
      <c r="C1221" s="976" t="s">
        <v>3733</v>
      </c>
      <c r="D1221" s="412"/>
      <c r="E1221" s="977"/>
      <c r="K1221" s="975"/>
      <c r="L1221" s="982"/>
      <c r="M1221" s="978"/>
      <c r="N1221" s="978"/>
      <c r="O1221" s="977"/>
      <c r="P1221" s="412"/>
      <c r="Q1221" s="412"/>
      <c r="R1221" s="412"/>
      <c r="S1221" s="412"/>
      <c r="T1221" s="412"/>
      <c r="U1221" s="412"/>
      <c r="V1221" s="412"/>
      <c r="W1221" s="412"/>
      <c r="X1221" s="412"/>
      <c r="Y1221" s="412"/>
      <c r="Z1221" s="412"/>
      <c r="AA1221" s="412"/>
      <c r="AQ1221" s="1735" t="s">
        <v>8502</v>
      </c>
      <c r="AR1221" s="1495" t="s">
        <v>8503</v>
      </c>
      <c r="AS1221" s="1735" t="s">
        <v>4108</v>
      </c>
      <c r="AT1221" s="1495" t="str">
        <f t="shared" si="37"/>
        <v>0305-Moreira do Castelo</v>
      </c>
      <c r="AU1221" s="1495" t="str">
        <f t="shared" si="38"/>
        <v>030515</v>
      </c>
    </row>
    <row r="1222" spans="1:47">
      <c r="A1222" s="412"/>
      <c r="B1222" s="1013" t="s">
        <v>3736</v>
      </c>
      <c r="C1222" s="976" t="s">
        <v>3737</v>
      </c>
      <c r="D1222" s="412"/>
      <c r="E1222" s="977"/>
      <c r="K1222" s="975"/>
      <c r="L1222" s="982"/>
      <c r="M1222" s="978"/>
      <c r="N1222" s="978"/>
      <c r="O1222" s="977"/>
      <c r="P1222" s="412"/>
      <c r="Q1222" s="412"/>
      <c r="R1222" s="412"/>
      <c r="S1222" s="412"/>
      <c r="T1222" s="412"/>
      <c r="U1222" s="412"/>
      <c r="V1222" s="412"/>
      <c r="W1222" s="412"/>
      <c r="X1222" s="412"/>
      <c r="Y1222" s="412"/>
      <c r="Z1222" s="412"/>
      <c r="AA1222" s="412"/>
      <c r="AQ1222" s="1735" t="s">
        <v>8504</v>
      </c>
      <c r="AR1222" s="1495" t="s">
        <v>8505</v>
      </c>
      <c r="AS1222" s="1495" t="s">
        <v>4115</v>
      </c>
      <c r="AT1222" s="1495" t="str">
        <f t="shared" si="37"/>
        <v>1703-Moreiras</v>
      </c>
      <c r="AU1222" s="1495" t="str">
        <f t="shared" si="38"/>
        <v>170317</v>
      </c>
    </row>
    <row r="1223" spans="1:47">
      <c r="A1223" s="412"/>
      <c r="B1223" s="1013" t="s">
        <v>3738</v>
      </c>
      <c r="C1223" s="976" t="s">
        <v>3737</v>
      </c>
      <c r="D1223" s="412"/>
      <c r="E1223" s="977"/>
      <c r="K1223" s="975"/>
      <c r="L1223" s="982"/>
      <c r="M1223" s="978"/>
      <c r="N1223" s="978"/>
      <c r="O1223" s="977"/>
      <c r="P1223" s="412"/>
      <c r="Q1223" s="412"/>
      <c r="R1223" s="412"/>
      <c r="S1223" s="412"/>
      <c r="T1223" s="412"/>
      <c r="U1223" s="412"/>
      <c r="V1223" s="412"/>
      <c r="W1223" s="412"/>
      <c r="X1223" s="412"/>
      <c r="Y1223" s="412"/>
      <c r="Z1223" s="412"/>
      <c r="AA1223" s="412"/>
      <c r="AQ1223" s="1735" t="s">
        <v>8506</v>
      </c>
      <c r="AR1223" s="1495" t="s">
        <v>8507</v>
      </c>
      <c r="AS1223" s="1495" t="s">
        <v>5374</v>
      </c>
      <c r="AT1223" s="1495" t="str">
        <f t="shared" si="37"/>
        <v>1706-Morgade</v>
      </c>
      <c r="AU1223" s="1495" t="str">
        <f t="shared" si="38"/>
        <v>170616</v>
      </c>
    </row>
    <row r="1224" spans="1:47">
      <c r="A1224" s="412"/>
      <c r="B1224" s="1013" t="s">
        <v>3739</v>
      </c>
      <c r="C1224" s="976" t="s">
        <v>3737</v>
      </c>
      <c r="D1224" s="412"/>
      <c r="E1224" s="977"/>
      <c r="K1224" s="975"/>
      <c r="L1224" s="982"/>
      <c r="M1224" s="978"/>
      <c r="N1224" s="978"/>
      <c r="O1224" s="977"/>
      <c r="P1224" s="412"/>
      <c r="Q1224" s="412"/>
      <c r="R1224" s="412"/>
      <c r="S1224" s="412"/>
      <c r="T1224" s="412"/>
      <c r="U1224" s="412"/>
      <c r="V1224" s="412"/>
      <c r="W1224" s="412"/>
      <c r="X1224" s="412"/>
      <c r="Y1224" s="412"/>
      <c r="Z1224" s="412"/>
      <c r="AA1224" s="412"/>
      <c r="AQ1224" s="1735" t="s">
        <v>8508</v>
      </c>
      <c r="AR1224" s="1495" t="s">
        <v>8509</v>
      </c>
      <c r="AS1224" s="1735" t="s">
        <v>2633</v>
      </c>
      <c r="AT1224" s="1495" t="str">
        <f t="shared" si="37"/>
        <v>0402-Mós</v>
      </c>
      <c r="AU1224" s="1495" t="str">
        <f t="shared" si="38"/>
        <v>040224</v>
      </c>
    </row>
    <row r="1225" spans="1:47">
      <c r="A1225" s="412"/>
      <c r="B1225" s="1013" t="s">
        <v>3740</v>
      </c>
      <c r="C1225" s="976" t="s">
        <v>3741</v>
      </c>
      <c r="D1225" s="412"/>
      <c r="E1225" s="977"/>
      <c r="K1225" s="975"/>
      <c r="L1225" s="982"/>
      <c r="M1225" s="978"/>
      <c r="N1225" s="978"/>
      <c r="O1225" s="977"/>
      <c r="P1225" s="412"/>
      <c r="Q1225" s="412"/>
      <c r="R1225" s="412"/>
      <c r="S1225" s="412"/>
      <c r="T1225" s="412"/>
      <c r="U1225" s="412"/>
      <c r="V1225" s="412"/>
      <c r="W1225" s="412"/>
      <c r="X1225" s="412"/>
      <c r="Y1225" s="412"/>
      <c r="Z1225" s="412"/>
      <c r="AA1225" s="412"/>
      <c r="AQ1225" s="1735" t="s">
        <v>8510</v>
      </c>
      <c r="AR1225" s="1495" t="s">
        <v>8509</v>
      </c>
      <c r="AS1225" s="1735" t="s">
        <v>1773</v>
      </c>
      <c r="AT1225" s="1495" t="str">
        <f t="shared" si="37"/>
        <v>0409-Mós</v>
      </c>
      <c r="AU1225" s="1495" t="str">
        <f t="shared" si="38"/>
        <v>040913</v>
      </c>
    </row>
    <row r="1226" spans="1:47">
      <c r="A1226" s="412"/>
      <c r="B1226" s="1013" t="s">
        <v>3742</v>
      </c>
      <c r="C1226" s="976" t="s">
        <v>3743</v>
      </c>
      <c r="D1226" s="412"/>
      <c r="E1226" s="977"/>
      <c r="K1226" s="975"/>
      <c r="L1226" s="982"/>
      <c r="M1226" s="978"/>
      <c r="N1226" s="978"/>
      <c r="O1226" s="977"/>
      <c r="P1226" s="412"/>
      <c r="Q1226" s="412"/>
      <c r="R1226" s="412"/>
      <c r="S1226" s="412"/>
      <c r="T1226" s="412"/>
      <c r="U1226" s="412"/>
      <c r="V1226" s="412"/>
      <c r="W1226" s="412"/>
      <c r="X1226" s="412"/>
      <c r="Y1226" s="412"/>
      <c r="Z1226" s="412"/>
      <c r="AA1226" s="412"/>
      <c r="AQ1226" s="1735" t="s">
        <v>8511</v>
      </c>
      <c r="AR1226" s="1495" t="s">
        <v>8512</v>
      </c>
      <c r="AS1226" s="1735" t="s">
        <v>2203</v>
      </c>
      <c r="AT1226" s="1495" t="str">
        <f t="shared" si="37"/>
        <v>0311-Mosteiro</v>
      </c>
      <c r="AU1226" s="1495" t="str">
        <f t="shared" si="38"/>
        <v>031110</v>
      </c>
    </row>
    <row r="1227" spans="1:47">
      <c r="A1227" s="412"/>
      <c r="B1227" s="1013" t="s">
        <v>3744</v>
      </c>
      <c r="C1227" s="976" t="s">
        <v>3745</v>
      </c>
      <c r="D1227" s="412"/>
      <c r="E1227" s="977"/>
      <c r="K1227" s="975"/>
      <c r="L1227" s="982"/>
      <c r="M1227" s="978"/>
      <c r="N1227" s="978"/>
      <c r="O1227" s="977"/>
      <c r="P1227" s="412"/>
      <c r="Q1227" s="412"/>
      <c r="R1227" s="412"/>
      <c r="S1227" s="412"/>
      <c r="T1227" s="412"/>
      <c r="U1227" s="412"/>
      <c r="V1227" s="412"/>
      <c r="W1227" s="412"/>
      <c r="X1227" s="412"/>
      <c r="Y1227" s="412"/>
      <c r="Z1227" s="412"/>
      <c r="AA1227" s="412"/>
      <c r="AQ1227" s="1735" t="s">
        <v>8513</v>
      </c>
      <c r="AR1227" s="1495" t="s">
        <v>8512</v>
      </c>
      <c r="AS1227" s="1735" t="s">
        <v>4276</v>
      </c>
      <c r="AT1227" s="1495" t="str">
        <f t="shared" ref="AT1227:AT1290" si="39">AS1227&amp;"-"&amp;AR1227</f>
        <v>0506-Mosteiro</v>
      </c>
      <c r="AU1227" s="1495" t="str">
        <f t="shared" ref="AU1227:AU1290" si="40">AQ1227</f>
        <v>050607</v>
      </c>
    </row>
    <row r="1228" spans="1:47">
      <c r="A1228" s="412"/>
      <c r="B1228" s="1013" t="s">
        <v>3746</v>
      </c>
      <c r="C1228" s="976" t="s">
        <v>3745</v>
      </c>
      <c r="D1228" s="412"/>
      <c r="E1228" s="977"/>
      <c r="K1228" s="975"/>
      <c r="L1228" s="982"/>
      <c r="M1228" s="978"/>
      <c r="N1228" s="978"/>
      <c r="O1228" s="977"/>
      <c r="P1228" s="412"/>
      <c r="Q1228" s="412"/>
      <c r="R1228" s="412"/>
      <c r="S1228" s="412"/>
      <c r="T1228" s="412"/>
      <c r="U1228" s="412"/>
      <c r="V1228" s="412"/>
      <c r="W1228" s="412"/>
      <c r="X1228" s="412"/>
      <c r="Y1228" s="412"/>
      <c r="Z1228" s="412"/>
      <c r="AA1228" s="412"/>
      <c r="AQ1228" s="1735" t="s">
        <v>8514</v>
      </c>
      <c r="AR1228" s="1495" t="s">
        <v>8512</v>
      </c>
      <c r="AS1228" s="1495" t="s">
        <v>1077</v>
      </c>
      <c r="AT1228" s="1495" t="str">
        <f t="shared" si="39"/>
        <v>4801-Mosteiro</v>
      </c>
      <c r="AU1228" s="1495" t="str">
        <f t="shared" si="40"/>
        <v>480107</v>
      </c>
    </row>
    <row r="1229" spans="1:47">
      <c r="A1229" s="412"/>
      <c r="B1229" s="1013" t="s">
        <v>3747</v>
      </c>
      <c r="C1229" s="976" t="s">
        <v>3748</v>
      </c>
      <c r="D1229" s="412"/>
      <c r="E1229" s="977"/>
      <c r="K1229" s="975"/>
      <c r="L1229" s="982"/>
      <c r="M1229" s="978"/>
      <c r="N1229" s="978"/>
      <c r="O1229" s="977"/>
      <c r="P1229" s="412"/>
      <c r="Q1229" s="412"/>
      <c r="R1229" s="412"/>
      <c r="S1229" s="412"/>
      <c r="T1229" s="412"/>
      <c r="U1229" s="412"/>
      <c r="V1229" s="412"/>
      <c r="W1229" s="412"/>
      <c r="X1229" s="412"/>
      <c r="Y1229" s="412"/>
      <c r="Z1229" s="412"/>
      <c r="AA1229" s="412"/>
      <c r="AQ1229" s="1735" t="s">
        <v>8515</v>
      </c>
      <c r="AR1229" s="1495" t="s">
        <v>8516</v>
      </c>
      <c r="AS1229" s="1495" t="s">
        <v>2552</v>
      </c>
      <c r="AT1229" s="1495" t="str">
        <f t="shared" si="39"/>
        <v>1202-Mosteiros</v>
      </c>
      <c r="AU1229" s="1495" t="str">
        <f t="shared" si="40"/>
        <v>120203</v>
      </c>
    </row>
    <row r="1230" spans="1:47">
      <c r="A1230" s="412"/>
      <c r="B1230" s="1013" t="s">
        <v>3749</v>
      </c>
      <c r="C1230" s="976" t="s">
        <v>3750</v>
      </c>
      <c r="D1230" s="412"/>
      <c r="E1230" s="977"/>
      <c r="K1230" s="975"/>
      <c r="L1230" s="982"/>
      <c r="M1230" s="978"/>
      <c r="N1230" s="978"/>
      <c r="O1230" s="977"/>
      <c r="P1230" s="412"/>
      <c r="Q1230" s="412"/>
      <c r="R1230" s="412"/>
      <c r="S1230" s="412"/>
      <c r="T1230" s="412"/>
      <c r="U1230" s="412"/>
      <c r="V1230" s="412"/>
      <c r="W1230" s="412"/>
      <c r="X1230" s="412"/>
      <c r="Y1230" s="412"/>
      <c r="Z1230" s="412"/>
      <c r="AA1230" s="412"/>
      <c r="AQ1230" s="1735" t="s">
        <v>8517</v>
      </c>
      <c r="AR1230" s="1495" t="s">
        <v>8516</v>
      </c>
      <c r="AS1230" s="1495" t="s">
        <v>1448</v>
      </c>
      <c r="AT1230" s="1495" t="str">
        <f t="shared" si="39"/>
        <v>4203-Mosteiros</v>
      </c>
      <c r="AU1230" s="1495" t="str">
        <f t="shared" si="40"/>
        <v>420311</v>
      </c>
    </row>
    <row r="1231" spans="1:47">
      <c r="A1231" s="412"/>
      <c r="B1231" s="1013" t="s">
        <v>3751</v>
      </c>
      <c r="C1231" s="976" t="s">
        <v>3752</v>
      </c>
      <c r="D1231" s="412"/>
      <c r="E1231" s="977"/>
      <c r="K1231" s="975"/>
      <c r="L1231" s="982"/>
      <c r="M1231" s="978"/>
      <c r="N1231" s="978"/>
      <c r="O1231" s="977"/>
      <c r="P1231" s="412"/>
      <c r="Q1231" s="412"/>
      <c r="R1231" s="412"/>
      <c r="S1231" s="412"/>
      <c r="T1231" s="412"/>
      <c r="U1231" s="412"/>
      <c r="V1231" s="412"/>
      <c r="W1231" s="412"/>
      <c r="X1231" s="412"/>
      <c r="Y1231" s="412"/>
      <c r="Z1231" s="412"/>
      <c r="AA1231" s="412"/>
      <c r="AQ1231" s="1735" t="s">
        <v>8518</v>
      </c>
      <c r="AR1231" s="1495" t="s">
        <v>4236</v>
      </c>
      <c r="AS1231" s="1735" t="s">
        <v>4237</v>
      </c>
      <c r="AT1231" s="1495" t="str">
        <f t="shared" si="39"/>
        <v>0708-Mourão</v>
      </c>
      <c r="AU1231" s="1495" t="str">
        <f t="shared" si="40"/>
        <v>070803</v>
      </c>
    </row>
    <row r="1232" spans="1:47">
      <c r="A1232" s="412"/>
      <c r="B1232" s="1013" t="s">
        <v>3753</v>
      </c>
      <c r="C1232" s="976" t="s">
        <v>3754</v>
      </c>
      <c r="D1232" s="412"/>
      <c r="E1232" s="977"/>
      <c r="K1232" s="975"/>
      <c r="L1232" s="982"/>
      <c r="M1232" s="978"/>
      <c r="N1232" s="978"/>
      <c r="O1232" s="977"/>
      <c r="P1232" s="412"/>
      <c r="Q1232" s="412"/>
      <c r="R1232" s="412"/>
      <c r="S1232" s="412"/>
      <c r="T1232" s="412"/>
      <c r="U1232" s="412"/>
      <c r="V1232" s="412"/>
      <c r="W1232" s="412"/>
      <c r="X1232" s="412"/>
      <c r="Y1232" s="412"/>
      <c r="Z1232" s="412"/>
      <c r="AA1232" s="412"/>
      <c r="AQ1232" s="1735" t="s">
        <v>8519</v>
      </c>
      <c r="AR1232" s="1495" t="s">
        <v>8520</v>
      </c>
      <c r="AS1232" s="1735" t="s">
        <v>279</v>
      </c>
      <c r="AT1232" s="1495" t="str">
        <f t="shared" si="39"/>
        <v>0302-Moure</v>
      </c>
      <c r="AU1232" s="1495" t="str">
        <f t="shared" si="40"/>
        <v>030252</v>
      </c>
    </row>
    <row r="1233" spans="1:47">
      <c r="A1233" s="412"/>
      <c r="B1233" s="1013" t="s">
        <v>3273</v>
      </c>
      <c r="C1233" s="976" t="s">
        <v>5464</v>
      </c>
      <c r="D1233" s="412"/>
      <c r="E1233" s="977"/>
      <c r="K1233" s="975"/>
      <c r="L1233" s="982"/>
      <c r="M1233" s="978"/>
      <c r="N1233" s="978"/>
      <c r="O1233" s="977"/>
      <c r="P1233" s="412"/>
      <c r="Q1233" s="412"/>
      <c r="R1233" s="412"/>
      <c r="S1233" s="412"/>
      <c r="T1233" s="412"/>
      <c r="U1233" s="412"/>
      <c r="V1233" s="412"/>
      <c r="W1233" s="412"/>
      <c r="X1233" s="412"/>
      <c r="Y1233" s="412"/>
      <c r="Z1233" s="412"/>
      <c r="AA1233" s="412"/>
      <c r="AQ1233" s="1735" t="s">
        <v>8521</v>
      </c>
      <c r="AR1233" s="1495" t="s">
        <v>8520</v>
      </c>
      <c r="AS1233" s="1735" t="s">
        <v>61</v>
      </c>
      <c r="AT1233" s="1495" t="str">
        <f t="shared" si="39"/>
        <v>0313-Moure</v>
      </c>
      <c r="AU1233" s="1495" t="str">
        <f t="shared" si="40"/>
        <v>031328</v>
      </c>
    </row>
    <row r="1234" spans="1:47">
      <c r="A1234" s="412"/>
      <c r="B1234" s="1013" t="s">
        <v>5465</v>
      </c>
      <c r="C1234" s="976" t="s">
        <v>5464</v>
      </c>
      <c r="D1234" s="412"/>
      <c r="E1234" s="977"/>
      <c r="K1234" s="975"/>
      <c r="L1234" s="982"/>
      <c r="M1234" s="978"/>
      <c r="N1234" s="978"/>
      <c r="O1234" s="977"/>
      <c r="P1234" s="412"/>
      <c r="Q1234" s="412"/>
      <c r="R1234" s="412"/>
      <c r="S1234" s="412"/>
      <c r="T1234" s="412"/>
      <c r="U1234" s="412"/>
      <c r="V1234" s="412"/>
      <c r="W1234" s="412"/>
      <c r="X1234" s="412"/>
      <c r="Y1234" s="412"/>
      <c r="Z1234" s="412"/>
      <c r="AA1234" s="412"/>
      <c r="AQ1234" s="1735" t="s">
        <v>8522</v>
      </c>
      <c r="AR1234" s="1495" t="s">
        <v>8523</v>
      </c>
      <c r="AS1234" s="1495" t="s">
        <v>3857</v>
      </c>
      <c r="AT1234" s="1495" t="str">
        <f t="shared" si="39"/>
        <v>1401-Mouriscas</v>
      </c>
      <c r="AU1234" s="1495" t="str">
        <f t="shared" si="40"/>
        <v>140106</v>
      </c>
    </row>
    <row r="1235" spans="1:47">
      <c r="A1235" s="412"/>
      <c r="B1235" s="1013" t="s">
        <v>5466</v>
      </c>
      <c r="C1235" s="976" t="s">
        <v>5467</v>
      </c>
      <c r="D1235" s="412"/>
      <c r="E1235" s="977"/>
      <c r="K1235" s="975"/>
      <c r="L1235" s="982"/>
      <c r="M1235" s="978"/>
      <c r="N1235" s="978"/>
      <c r="O1235" s="977"/>
      <c r="P1235" s="412"/>
      <c r="Q1235" s="412"/>
      <c r="R1235" s="412"/>
      <c r="S1235" s="412"/>
      <c r="T1235" s="412"/>
      <c r="U1235" s="412"/>
      <c r="V1235" s="412"/>
      <c r="W1235" s="412"/>
      <c r="X1235" s="412"/>
      <c r="Y1235" s="412"/>
      <c r="Z1235" s="412"/>
      <c r="AA1235" s="412"/>
      <c r="AQ1235" s="1735" t="s">
        <v>8524</v>
      </c>
      <c r="AR1235" s="1495" t="s">
        <v>8525</v>
      </c>
      <c r="AS1235" s="1735" t="s">
        <v>1749</v>
      </c>
      <c r="AT1235" s="1495" t="str">
        <f t="shared" si="39"/>
        <v>0616-Mouronho</v>
      </c>
      <c r="AU1235" s="1495" t="str">
        <f t="shared" si="40"/>
        <v>061609</v>
      </c>
    </row>
    <row r="1236" spans="1:47">
      <c r="A1236" s="412"/>
      <c r="B1236" s="1013" t="s">
        <v>5468</v>
      </c>
      <c r="C1236" s="976" t="s">
        <v>5467</v>
      </c>
      <c r="D1236" s="412"/>
      <c r="E1236" s="977"/>
      <c r="K1236" s="975"/>
      <c r="L1236" s="982"/>
      <c r="M1236" s="978"/>
      <c r="N1236" s="978"/>
      <c r="O1236" s="977"/>
      <c r="P1236" s="412"/>
      <c r="Q1236" s="412"/>
      <c r="R1236" s="412"/>
      <c r="S1236" s="412"/>
      <c r="T1236" s="412"/>
      <c r="U1236" s="412"/>
      <c r="V1236" s="412"/>
      <c r="W1236" s="412"/>
      <c r="X1236" s="412"/>
      <c r="Y1236" s="412"/>
      <c r="Z1236" s="412"/>
      <c r="AA1236" s="412"/>
      <c r="AQ1236" s="1735" t="s">
        <v>8526</v>
      </c>
      <c r="AR1236" s="1495" t="s">
        <v>8527</v>
      </c>
      <c r="AS1236" s="1735" t="s">
        <v>3042</v>
      </c>
      <c r="AT1236" s="1495" t="str">
        <f t="shared" si="39"/>
        <v>0109-Mozelos</v>
      </c>
      <c r="AU1236" s="1495" t="str">
        <f t="shared" si="40"/>
        <v>010916</v>
      </c>
    </row>
    <row r="1237" spans="1:47">
      <c r="A1237" s="412"/>
      <c r="B1237" s="1013" t="s">
        <v>5469</v>
      </c>
      <c r="C1237" s="976" t="s">
        <v>5470</v>
      </c>
      <c r="D1237" s="412"/>
      <c r="E1237" s="977"/>
      <c r="K1237" s="975"/>
      <c r="L1237" s="982"/>
      <c r="M1237" s="978"/>
      <c r="N1237" s="978"/>
      <c r="O1237" s="977"/>
      <c r="P1237" s="412"/>
      <c r="Q1237" s="412"/>
      <c r="R1237" s="412"/>
      <c r="S1237" s="412"/>
      <c r="T1237" s="412"/>
      <c r="U1237" s="412"/>
      <c r="V1237" s="412"/>
      <c r="W1237" s="412"/>
      <c r="X1237" s="412"/>
      <c r="Y1237" s="412"/>
      <c r="Z1237" s="412"/>
      <c r="AA1237" s="412"/>
      <c r="AQ1237" s="1735" t="s">
        <v>8528</v>
      </c>
      <c r="AR1237" s="1495" t="s">
        <v>8527</v>
      </c>
      <c r="AS1237" s="1495" t="s">
        <v>1404</v>
      </c>
      <c r="AT1237" s="1495" t="str">
        <f t="shared" si="39"/>
        <v>1605-Mozelos</v>
      </c>
      <c r="AU1237" s="1495" t="str">
        <f t="shared" si="40"/>
        <v>160513</v>
      </c>
    </row>
    <row r="1238" spans="1:47">
      <c r="A1238" s="412"/>
      <c r="B1238" s="1013" t="s">
        <v>5471</v>
      </c>
      <c r="C1238" s="976" t="s">
        <v>5470</v>
      </c>
      <c r="D1238" s="412"/>
      <c r="E1238" s="977"/>
      <c r="K1238" s="975"/>
      <c r="L1238" s="982"/>
      <c r="M1238" s="978"/>
      <c r="N1238" s="978"/>
      <c r="O1238" s="977"/>
      <c r="P1238" s="412"/>
      <c r="Q1238" s="412"/>
      <c r="R1238" s="412"/>
      <c r="S1238" s="412"/>
      <c r="T1238" s="412"/>
      <c r="U1238" s="412"/>
      <c r="V1238" s="412"/>
      <c r="W1238" s="412"/>
      <c r="X1238" s="412"/>
      <c r="Y1238" s="412"/>
      <c r="Z1238" s="412"/>
      <c r="AA1238" s="412"/>
      <c r="AQ1238" s="1735" t="s">
        <v>8529</v>
      </c>
      <c r="AR1238" s="1495" t="s">
        <v>8530</v>
      </c>
      <c r="AS1238" s="1495" t="s">
        <v>3022</v>
      </c>
      <c r="AT1238" s="1495" t="str">
        <f t="shared" si="39"/>
        <v>1415-Muge</v>
      </c>
      <c r="AU1238" s="1495" t="str">
        <f t="shared" si="40"/>
        <v>141503</v>
      </c>
    </row>
    <row r="1239" spans="1:47">
      <c r="A1239" s="412"/>
      <c r="B1239" s="1013" t="s">
        <v>5472</v>
      </c>
      <c r="C1239" s="976" t="s">
        <v>5473</v>
      </c>
      <c r="D1239" s="412"/>
      <c r="E1239" s="977"/>
      <c r="K1239" s="975"/>
      <c r="L1239" s="982"/>
      <c r="M1239" s="978"/>
      <c r="N1239" s="978"/>
      <c r="O1239" s="977"/>
      <c r="P1239" s="412"/>
      <c r="Q1239" s="412"/>
      <c r="R1239" s="412"/>
      <c r="S1239" s="412"/>
      <c r="T1239" s="412"/>
      <c r="U1239" s="412"/>
      <c r="V1239" s="412"/>
      <c r="W1239" s="412"/>
      <c r="X1239" s="412"/>
      <c r="Y1239" s="412"/>
      <c r="Z1239" s="412"/>
      <c r="AA1239" s="412"/>
      <c r="AQ1239" s="1735" t="s">
        <v>8531</v>
      </c>
      <c r="AR1239" s="1495" t="s">
        <v>8532</v>
      </c>
      <c r="AS1239" s="1495" t="s">
        <v>2196</v>
      </c>
      <c r="AT1239" s="1495" t="str">
        <f t="shared" si="39"/>
        <v>1609-Mujães</v>
      </c>
      <c r="AU1239" s="1495" t="str">
        <f t="shared" si="40"/>
        <v>160922</v>
      </c>
    </row>
    <row r="1240" spans="1:47">
      <c r="A1240" s="412"/>
      <c r="B1240" s="1013" t="s">
        <v>5474</v>
      </c>
      <c r="C1240" s="976" t="s">
        <v>5473</v>
      </c>
      <c r="D1240" s="412"/>
      <c r="E1240" s="977"/>
      <c r="K1240" s="975"/>
      <c r="L1240" s="982"/>
      <c r="M1240" s="978"/>
      <c r="N1240" s="978"/>
      <c r="O1240" s="977"/>
      <c r="P1240" s="412"/>
      <c r="Q1240" s="412"/>
      <c r="R1240" s="412"/>
      <c r="S1240" s="412"/>
      <c r="T1240" s="412"/>
      <c r="U1240" s="412"/>
      <c r="V1240" s="412"/>
      <c r="W1240" s="412"/>
      <c r="X1240" s="412"/>
      <c r="Y1240" s="412"/>
      <c r="Z1240" s="412"/>
      <c r="AA1240" s="412"/>
      <c r="AQ1240" s="1735" t="s">
        <v>8533</v>
      </c>
      <c r="AR1240" s="1495" t="s">
        <v>8534</v>
      </c>
      <c r="AS1240" s="1495" t="s">
        <v>76</v>
      </c>
      <c r="AT1240" s="1495" t="str">
        <f t="shared" si="39"/>
        <v>1823-Mundão</v>
      </c>
      <c r="AU1240" s="1495" t="str">
        <f t="shared" si="40"/>
        <v>182318</v>
      </c>
    </row>
    <row r="1241" spans="1:47">
      <c r="A1241" s="412"/>
      <c r="B1241" s="1013" t="s">
        <v>5475</v>
      </c>
      <c r="C1241" s="976" t="s">
        <v>5473</v>
      </c>
      <c r="D1241" s="412"/>
      <c r="E1241" s="977"/>
      <c r="K1241" s="975"/>
      <c r="L1241" s="982"/>
      <c r="M1241" s="978"/>
      <c r="N1241" s="978"/>
      <c r="O1241" s="977"/>
      <c r="P1241" s="412"/>
      <c r="Q1241" s="412"/>
      <c r="R1241" s="412"/>
      <c r="S1241" s="412"/>
      <c r="T1241" s="412"/>
      <c r="U1241" s="412"/>
      <c r="V1241" s="412"/>
      <c r="W1241" s="412"/>
      <c r="X1241" s="412"/>
      <c r="Y1241" s="412"/>
      <c r="Z1241" s="412"/>
      <c r="AA1241" s="412"/>
      <c r="AQ1241" s="1735" t="s">
        <v>8535</v>
      </c>
      <c r="AR1241" s="1495" t="s">
        <v>4240</v>
      </c>
      <c r="AS1241" s="1495" t="s">
        <v>4241</v>
      </c>
      <c r="AT1241" s="1495" t="str">
        <f t="shared" si="39"/>
        <v>1707-Murça</v>
      </c>
      <c r="AU1241" s="1495" t="str">
        <f t="shared" si="40"/>
        <v>170705</v>
      </c>
    </row>
    <row r="1242" spans="1:47">
      <c r="A1242" s="412"/>
      <c r="B1242" s="1013" t="s">
        <v>5476</v>
      </c>
      <c r="C1242" s="976" t="s">
        <v>5477</v>
      </c>
      <c r="D1242" s="412"/>
      <c r="E1242" s="977"/>
      <c r="K1242" s="975"/>
      <c r="L1242" s="982"/>
      <c r="M1242" s="978"/>
      <c r="N1242" s="978"/>
      <c r="O1242" s="977"/>
      <c r="P1242" s="412"/>
      <c r="Q1242" s="412"/>
      <c r="R1242" s="412"/>
      <c r="S1242" s="412"/>
      <c r="T1242" s="412"/>
      <c r="U1242" s="412"/>
      <c r="V1242" s="412"/>
      <c r="W1242" s="412"/>
      <c r="X1242" s="412"/>
      <c r="Y1242" s="412"/>
      <c r="Z1242" s="412"/>
      <c r="AA1242" s="412"/>
      <c r="AQ1242" s="1735" t="s">
        <v>8536</v>
      </c>
      <c r="AR1242" s="1495" t="s">
        <v>8537</v>
      </c>
      <c r="AS1242" s="1735" t="s">
        <v>5343</v>
      </c>
      <c r="AT1242" s="1495" t="str">
        <f t="shared" si="39"/>
        <v>0407-Múrias</v>
      </c>
      <c r="AU1242" s="1495" t="str">
        <f t="shared" si="40"/>
        <v>040722</v>
      </c>
    </row>
    <row r="1243" spans="1:47">
      <c r="A1243" s="412"/>
      <c r="B1243" s="1013" t="s">
        <v>5478</v>
      </c>
      <c r="C1243" s="976" t="s">
        <v>5477</v>
      </c>
      <c r="D1243" s="412"/>
      <c r="E1243" s="977"/>
      <c r="K1243" s="975"/>
      <c r="L1243" s="982"/>
      <c r="M1243" s="978"/>
      <c r="N1243" s="978"/>
      <c r="O1243" s="977"/>
      <c r="P1243" s="412"/>
      <c r="Q1243" s="412"/>
      <c r="R1243" s="412"/>
      <c r="S1243" s="412"/>
      <c r="T1243" s="412"/>
      <c r="U1243" s="412"/>
      <c r="V1243" s="412"/>
      <c r="W1243" s="412"/>
      <c r="X1243" s="412"/>
      <c r="Y1243" s="412"/>
      <c r="Z1243" s="412"/>
      <c r="AA1243" s="412"/>
      <c r="AQ1243" s="1735" t="s">
        <v>8538</v>
      </c>
      <c r="AR1243" s="1495" t="s">
        <v>8539</v>
      </c>
      <c r="AS1243" s="1495" t="s">
        <v>1787</v>
      </c>
      <c r="AT1243" s="1495" t="str">
        <f t="shared" si="39"/>
        <v>1318-Muro</v>
      </c>
      <c r="AU1243" s="1495" t="str">
        <f t="shared" si="40"/>
        <v>131808</v>
      </c>
    </row>
    <row r="1244" spans="1:47">
      <c r="A1244" s="412"/>
      <c r="B1244" s="1013" t="s">
        <v>5479</v>
      </c>
      <c r="C1244" s="976" t="s">
        <v>5480</v>
      </c>
      <c r="D1244" s="412"/>
      <c r="E1244" s="977"/>
      <c r="K1244" s="975"/>
      <c r="L1244" s="982"/>
      <c r="M1244" s="978"/>
      <c r="N1244" s="978"/>
      <c r="O1244" s="977"/>
      <c r="P1244" s="412"/>
      <c r="Q1244" s="412"/>
      <c r="R1244" s="412"/>
      <c r="S1244" s="412"/>
      <c r="T1244" s="412"/>
      <c r="U1244" s="412"/>
      <c r="V1244" s="412"/>
      <c r="W1244" s="412"/>
      <c r="X1244" s="412"/>
      <c r="Y1244" s="412"/>
      <c r="Z1244" s="412"/>
      <c r="AA1244" s="412"/>
      <c r="AQ1244" s="1735" t="s">
        <v>8540</v>
      </c>
      <c r="AR1244" s="1495" t="s">
        <v>8541</v>
      </c>
      <c r="AS1244" s="1735" t="s">
        <v>1316</v>
      </c>
      <c r="AT1244" s="1495" t="str">
        <f t="shared" si="39"/>
        <v>0602-Murtede</v>
      </c>
      <c r="AU1244" s="1495" t="str">
        <f t="shared" si="40"/>
        <v>060208</v>
      </c>
    </row>
    <row r="1245" spans="1:47">
      <c r="A1245" s="412"/>
      <c r="B1245" s="1013" t="s">
        <v>5481</v>
      </c>
      <c r="C1245" s="976" t="s">
        <v>5482</v>
      </c>
      <c r="D1245" s="412"/>
      <c r="E1245" s="977"/>
      <c r="K1245" s="975"/>
      <c r="L1245" s="982"/>
      <c r="M1245" s="978"/>
      <c r="N1245" s="978"/>
      <c r="O1245" s="977"/>
      <c r="P1245" s="412"/>
      <c r="Q1245" s="412"/>
      <c r="R1245" s="412"/>
      <c r="S1245" s="412"/>
      <c r="T1245" s="412"/>
      <c r="U1245" s="412"/>
      <c r="V1245" s="412"/>
      <c r="W1245" s="412"/>
      <c r="X1245" s="412"/>
      <c r="Y1245" s="412"/>
      <c r="Z1245" s="412"/>
      <c r="AA1245" s="412"/>
      <c r="AQ1245" s="1735" t="s">
        <v>8542</v>
      </c>
      <c r="AR1245" s="1495" t="s">
        <v>4243</v>
      </c>
      <c r="AS1245" s="1735" t="s">
        <v>2625</v>
      </c>
      <c r="AT1245" s="1495" t="str">
        <f t="shared" si="39"/>
        <v>0112-Murtosa</v>
      </c>
      <c r="AU1245" s="1495" t="str">
        <f t="shared" si="40"/>
        <v>011203</v>
      </c>
    </row>
    <row r="1246" spans="1:47">
      <c r="A1246" s="412"/>
      <c r="B1246" s="1013" t="s">
        <v>5483</v>
      </c>
      <c r="C1246" s="976" t="s">
        <v>5484</v>
      </c>
      <c r="D1246" s="412"/>
      <c r="E1246" s="977"/>
      <c r="K1246" s="975"/>
      <c r="L1246" s="982"/>
      <c r="M1246" s="978"/>
      <c r="N1246" s="978"/>
      <c r="O1246" s="977"/>
      <c r="P1246" s="412"/>
      <c r="Q1246" s="412"/>
      <c r="R1246" s="412"/>
      <c r="S1246" s="412"/>
      <c r="T1246" s="412"/>
      <c r="U1246" s="412"/>
      <c r="V1246" s="412"/>
      <c r="W1246" s="412"/>
      <c r="X1246" s="412"/>
      <c r="Y1246" s="412"/>
      <c r="Z1246" s="412"/>
      <c r="AA1246" s="412"/>
      <c r="AQ1246" s="1735" t="s">
        <v>8543</v>
      </c>
      <c r="AR1246" s="1495" t="s">
        <v>8544</v>
      </c>
      <c r="AS1246" s="1735" t="s">
        <v>1011</v>
      </c>
      <c r="AT1246" s="1495" t="str">
        <f t="shared" si="39"/>
        <v>0905-Muxagata</v>
      </c>
      <c r="AU1246" s="1495" t="str">
        <f t="shared" si="40"/>
        <v>090511</v>
      </c>
    </row>
    <row r="1247" spans="1:47">
      <c r="A1247" s="412"/>
      <c r="B1247" s="1013" t="s">
        <v>5485</v>
      </c>
      <c r="C1247" s="976" t="s">
        <v>5486</v>
      </c>
      <c r="D1247" s="412"/>
      <c r="E1247" s="977"/>
      <c r="K1247" s="975"/>
      <c r="L1247" s="982"/>
      <c r="M1247" s="978"/>
      <c r="N1247" s="978"/>
      <c r="O1247" s="977"/>
      <c r="P1247" s="412"/>
      <c r="Q1247" s="412"/>
      <c r="R1247" s="412"/>
      <c r="S1247" s="412"/>
      <c r="T1247" s="412"/>
      <c r="U1247" s="412"/>
      <c r="V1247" s="412"/>
      <c r="W1247" s="412"/>
      <c r="X1247" s="412"/>
      <c r="Y1247" s="412"/>
      <c r="Z1247" s="412"/>
      <c r="AA1247" s="412"/>
      <c r="AQ1247" s="1735" t="s">
        <v>8545</v>
      </c>
      <c r="AR1247" s="1495" t="s">
        <v>8544</v>
      </c>
      <c r="AS1247" s="1735" t="s">
        <v>34</v>
      </c>
      <c r="AT1247" s="1495" t="str">
        <f t="shared" si="39"/>
        <v>0914-Muxagata</v>
      </c>
      <c r="AU1247" s="1495" t="str">
        <f t="shared" si="40"/>
        <v>091410</v>
      </c>
    </row>
    <row r="1248" spans="1:47">
      <c r="A1248" s="412"/>
      <c r="B1248" s="1013" t="s">
        <v>5487</v>
      </c>
      <c r="C1248" s="976" t="s">
        <v>5488</v>
      </c>
      <c r="D1248" s="412"/>
      <c r="E1248" s="977"/>
      <c r="K1248" s="975"/>
      <c r="L1248" s="982"/>
      <c r="M1248" s="978"/>
      <c r="N1248" s="978"/>
      <c r="O1248" s="977"/>
      <c r="P1248" s="412"/>
      <c r="Q1248" s="412"/>
      <c r="R1248" s="412"/>
      <c r="S1248" s="412"/>
      <c r="T1248" s="412"/>
      <c r="U1248" s="412"/>
      <c r="V1248" s="412"/>
      <c r="W1248" s="412"/>
      <c r="X1248" s="412"/>
      <c r="Y1248" s="412"/>
      <c r="Z1248" s="412"/>
      <c r="AA1248" s="412"/>
      <c r="AQ1248" s="1735" t="s">
        <v>8546</v>
      </c>
      <c r="AR1248" s="1495" t="s">
        <v>8547</v>
      </c>
      <c r="AS1248" s="1495" t="s">
        <v>2645</v>
      </c>
      <c r="AT1248" s="1495" t="str">
        <f t="shared" si="39"/>
        <v>1006-Nadadouro</v>
      </c>
      <c r="AU1248" s="1495" t="str">
        <f t="shared" si="40"/>
        <v>100608</v>
      </c>
    </row>
    <row r="1249" spans="1:47">
      <c r="A1249" s="412"/>
      <c r="B1249" s="1013" t="s">
        <v>5489</v>
      </c>
      <c r="C1249" s="976" t="s">
        <v>5488</v>
      </c>
      <c r="D1249" s="412"/>
      <c r="E1249" s="977"/>
      <c r="K1249" s="975"/>
      <c r="L1249" s="982"/>
      <c r="M1249" s="978"/>
      <c r="N1249" s="978"/>
      <c r="O1249" s="977"/>
      <c r="P1249" s="412"/>
      <c r="Q1249" s="412"/>
      <c r="R1249" s="412"/>
      <c r="S1249" s="412"/>
      <c r="T1249" s="412"/>
      <c r="U1249" s="412"/>
      <c r="V1249" s="412"/>
      <c r="W1249" s="412"/>
      <c r="X1249" s="412"/>
      <c r="Y1249" s="412"/>
      <c r="Z1249" s="412"/>
      <c r="AA1249" s="412"/>
      <c r="AQ1249" s="1735" t="s">
        <v>8548</v>
      </c>
      <c r="AR1249" s="1495" t="s">
        <v>8549</v>
      </c>
      <c r="AS1249" s="1495" t="s">
        <v>3072</v>
      </c>
      <c r="AT1249" s="1495" t="str">
        <f t="shared" si="39"/>
        <v>1815-Nagozelo do Douro</v>
      </c>
      <c r="AU1249" s="1495" t="str">
        <f t="shared" si="40"/>
        <v>181504</v>
      </c>
    </row>
    <row r="1250" spans="1:47">
      <c r="A1250" s="412"/>
      <c r="B1250" s="1013" t="s">
        <v>5490</v>
      </c>
      <c r="C1250" s="976" t="s">
        <v>5491</v>
      </c>
      <c r="D1250" s="412"/>
      <c r="E1250" s="977"/>
      <c r="K1250" s="975"/>
      <c r="L1250" s="982"/>
      <c r="M1250" s="978"/>
      <c r="N1250" s="978"/>
      <c r="O1250" s="977"/>
      <c r="P1250" s="412"/>
      <c r="Q1250" s="412"/>
      <c r="R1250" s="412"/>
      <c r="S1250" s="412"/>
      <c r="T1250" s="412"/>
      <c r="U1250" s="412"/>
      <c r="V1250" s="412"/>
      <c r="W1250" s="412"/>
      <c r="X1250" s="412"/>
      <c r="Y1250" s="412"/>
      <c r="Z1250" s="412"/>
      <c r="AA1250" s="412"/>
      <c r="AQ1250" s="1735" t="s">
        <v>8550</v>
      </c>
      <c r="AR1250" s="1495" t="s">
        <v>8551</v>
      </c>
      <c r="AS1250" s="1735" t="s">
        <v>1633</v>
      </c>
      <c r="AT1250" s="1495" t="str">
        <f t="shared" si="39"/>
        <v>0911-Nave</v>
      </c>
      <c r="AU1250" s="1495" t="str">
        <f t="shared" si="40"/>
        <v>091120</v>
      </c>
    </row>
    <row r="1251" spans="1:47">
      <c r="A1251" s="412"/>
      <c r="B1251" s="1013" t="s">
        <v>5492</v>
      </c>
      <c r="C1251" s="976" t="s">
        <v>5491</v>
      </c>
      <c r="D1251" s="412"/>
      <c r="E1251" s="977"/>
      <c r="K1251" s="975"/>
      <c r="L1251" s="982"/>
      <c r="M1251" s="978"/>
      <c r="N1251" s="978"/>
      <c r="O1251" s="977"/>
      <c r="P1251" s="412"/>
      <c r="Q1251" s="412"/>
      <c r="R1251" s="412"/>
      <c r="S1251" s="412"/>
      <c r="T1251" s="412"/>
      <c r="U1251" s="412"/>
      <c r="V1251" s="412"/>
      <c r="W1251" s="412"/>
      <c r="X1251" s="412"/>
      <c r="Y1251" s="412"/>
      <c r="Z1251" s="412"/>
      <c r="AA1251" s="412"/>
      <c r="AQ1251" s="1735" t="s">
        <v>8552</v>
      </c>
      <c r="AR1251" s="1495" t="s">
        <v>8553</v>
      </c>
      <c r="AS1251" s="1735" t="s">
        <v>3337</v>
      </c>
      <c r="AT1251" s="1495" t="str">
        <f t="shared" si="39"/>
        <v>0902-Nave de Haver</v>
      </c>
      <c r="AU1251" s="1495" t="str">
        <f t="shared" si="40"/>
        <v>090219</v>
      </c>
    </row>
    <row r="1252" spans="1:47">
      <c r="A1252" s="412"/>
      <c r="B1252" s="1013" t="s">
        <v>5493</v>
      </c>
      <c r="C1252" s="976" t="s">
        <v>5494</v>
      </c>
      <c r="D1252" s="412"/>
      <c r="E1252" s="977"/>
      <c r="K1252" s="975"/>
      <c r="L1252" s="982"/>
      <c r="M1252" s="978"/>
      <c r="N1252" s="978"/>
      <c r="O1252" s="977"/>
      <c r="P1252" s="412"/>
      <c r="Q1252" s="412"/>
      <c r="R1252" s="412"/>
      <c r="S1252" s="412"/>
      <c r="T1252" s="412"/>
      <c r="U1252" s="412"/>
      <c r="V1252" s="412"/>
      <c r="W1252" s="412"/>
      <c r="X1252" s="412"/>
      <c r="Y1252" s="412"/>
      <c r="Z1252" s="412"/>
      <c r="AA1252" s="412"/>
      <c r="AQ1252" s="1735" t="s">
        <v>8554</v>
      </c>
      <c r="AR1252" s="1495" t="s">
        <v>8555</v>
      </c>
      <c r="AS1252" s="1495" t="s">
        <v>1459</v>
      </c>
      <c r="AT1252" s="1495" t="str">
        <f t="shared" si="39"/>
        <v>1607-Navió e Vitorino dos Piães</v>
      </c>
      <c r="AU1252" s="1495" t="str">
        <f t="shared" si="40"/>
        <v>160760</v>
      </c>
    </row>
    <row r="1253" spans="1:47">
      <c r="A1253" s="412"/>
      <c r="B1253" s="1013" t="s">
        <v>5495</v>
      </c>
      <c r="C1253" s="976" t="s">
        <v>5494</v>
      </c>
      <c r="D1253" s="412"/>
      <c r="E1253" s="977"/>
      <c r="K1253" s="975"/>
      <c r="L1253" s="982"/>
      <c r="M1253" s="978"/>
      <c r="N1253" s="978"/>
      <c r="O1253" s="977"/>
      <c r="P1253" s="412"/>
      <c r="Q1253" s="412"/>
      <c r="R1253" s="412"/>
      <c r="S1253" s="412"/>
      <c r="T1253" s="412"/>
      <c r="U1253" s="412"/>
      <c r="V1253" s="412"/>
      <c r="W1253" s="412"/>
      <c r="X1253" s="412"/>
      <c r="Y1253" s="412"/>
      <c r="Z1253" s="412"/>
      <c r="AA1253" s="412"/>
      <c r="AQ1253" s="1735" t="s">
        <v>8556</v>
      </c>
      <c r="AR1253" s="1495" t="s">
        <v>4246</v>
      </c>
      <c r="AS1253" s="1495" t="s">
        <v>4247</v>
      </c>
      <c r="AT1253" s="1495" t="str">
        <f t="shared" si="39"/>
        <v>1011-Nazaré</v>
      </c>
      <c r="AU1253" s="1495" t="str">
        <f t="shared" si="40"/>
        <v>101102</v>
      </c>
    </row>
    <row r="1254" spans="1:47">
      <c r="A1254" s="412"/>
      <c r="B1254" s="1013" t="s">
        <v>5496</v>
      </c>
      <c r="C1254" s="976" t="s">
        <v>5494</v>
      </c>
      <c r="D1254" s="412"/>
      <c r="E1254" s="977"/>
      <c r="K1254" s="975"/>
      <c r="L1254" s="982"/>
      <c r="M1254" s="978"/>
      <c r="N1254" s="978"/>
      <c r="O1254" s="977"/>
      <c r="P1254" s="412"/>
      <c r="Q1254" s="412"/>
      <c r="R1254" s="412"/>
      <c r="S1254" s="412"/>
      <c r="T1254" s="412"/>
      <c r="U1254" s="412"/>
      <c r="V1254" s="412"/>
      <c r="W1254" s="412"/>
      <c r="X1254" s="412"/>
      <c r="Y1254" s="412"/>
      <c r="Z1254" s="412"/>
      <c r="AA1254" s="412"/>
      <c r="AQ1254" s="1735" t="s">
        <v>8557</v>
      </c>
      <c r="AR1254" s="1495" t="s">
        <v>8558</v>
      </c>
      <c r="AS1254" s="1495" t="s">
        <v>3061</v>
      </c>
      <c r="AT1254" s="1495" t="str">
        <f t="shared" si="39"/>
        <v>1314-Negrelos (São Tomé)</v>
      </c>
      <c r="AU1254" s="1495" t="str">
        <f t="shared" si="40"/>
        <v>131430</v>
      </c>
    </row>
    <row r="1255" spans="1:47">
      <c r="A1255" s="412"/>
      <c r="B1255" s="1013" t="s">
        <v>5497</v>
      </c>
      <c r="C1255" s="976" t="s">
        <v>5498</v>
      </c>
      <c r="D1255" s="412"/>
      <c r="E1255" s="977"/>
      <c r="K1255" s="975"/>
      <c r="L1255" s="982"/>
      <c r="M1255" s="978"/>
      <c r="N1255" s="978"/>
      <c r="O1255" s="977"/>
      <c r="P1255" s="412"/>
      <c r="Q1255" s="412"/>
      <c r="R1255" s="412"/>
      <c r="S1255" s="412"/>
      <c r="T1255" s="412"/>
      <c r="U1255" s="412"/>
      <c r="V1255" s="412"/>
      <c r="W1255" s="412"/>
      <c r="X1255" s="412"/>
      <c r="Y1255" s="412"/>
      <c r="Z1255" s="412"/>
      <c r="AA1255" s="412"/>
      <c r="AQ1255" s="1735" t="s">
        <v>8559</v>
      </c>
      <c r="AR1255" s="1495" t="s">
        <v>8560</v>
      </c>
      <c r="AS1255" s="1495" t="s">
        <v>5374</v>
      </c>
      <c r="AT1255" s="1495" t="str">
        <f t="shared" si="39"/>
        <v>1706-Negrões</v>
      </c>
      <c r="AU1255" s="1495" t="str">
        <f t="shared" si="40"/>
        <v>170618</v>
      </c>
    </row>
    <row r="1256" spans="1:47">
      <c r="A1256" s="412"/>
      <c r="B1256" s="1013" t="s">
        <v>5499</v>
      </c>
      <c r="C1256" s="976" t="s">
        <v>5500</v>
      </c>
      <c r="D1256" s="412"/>
      <c r="E1256" s="977"/>
      <c r="K1256" s="975"/>
      <c r="L1256" s="982"/>
      <c r="M1256" s="978"/>
      <c r="N1256" s="978"/>
      <c r="O1256" s="977"/>
      <c r="P1256" s="412"/>
      <c r="Q1256" s="412"/>
      <c r="R1256" s="412"/>
      <c r="S1256" s="412"/>
      <c r="T1256" s="412"/>
      <c r="U1256" s="412"/>
      <c r="V1256" s="412"/>
      <c r="W1256" s="412"/>
      <c r="X1256" s="412"/>
      <c r="Y1256" s="412"/>
      <c r="Z1256" s="412"/>
      <c r="AA1256" s="412"/>
      <c r="AQ1256" s="1735" t="s">
        <v>8561</v>
      </c>
      <c r="AR1256" s="1495" t="s">
        <v>4250</v>
      </c>
      <c r="AS1256" s="1495" t="s">
        <v>4251</v>
      </c>
      <c r="AT1256" s="1495" t="str">
        <f t="shared" si="39"/>
        <v>1809-Nelas</v>
      </c>
      <c r="AU1256" s="1495" t="str">
        <f t="shared" si="40"/>
        <v>180903</v>
      </c>
    </row>
    <row r="1257" spans="1:47">
      <c r="A1257" s="412"/>
      <c r="B1257" s="1013" t="s">
        <v>5501</v>
      </c>
      <c r="C1257" s="976" t="s">
        <v>5502</v>
      </c>
      <c r="D1257" s="412"/>
      <c r="E1257" s="977"/>
      <c r="K1257" s="975"/>
      <c r="L1257" s="982"/>
      <c r="M1257" s="978"/>
      <c r="N1257" s="978"/>
      <c r="O1257" s="977"/>
      <c r="P1257" s="412"/>
      <c r="Q1257" s="412"/>
      <c r="R1257" s="412"/>
      <c r="S1257" s="412"/>
      <c r="T1257" s="412"/>
      <c r="U1257" s="412"/>
      <c r="V1257" s="412"/>
      <c r="W1257" s="412"/>
      <c r="X1257" s="412"/>
      <c r="Y1257" s="412"/>
      <c r="Z1257" s="412"/>
      <c r="AA1257" s="412"/>
      <c r="AQ1257" s="1735" t="s">
        <v>8562</v>
      </c>
      <c r="AR1257" s="1495" t="s">
        <v>8563</v>
      </c>
      <c r="AS1257" s="1735" t="s">
        <v>1051</v>
      </c>
      <c r="AT1257" s="1495" t="str">
        <f t="shared" si="39"/>
        <v>0308-Nespereira</v>
      </c>
      <c r="AU1257" s="1495" t="str">
        <f t="shared" si="40"/>
        <v>030832</v>
      </c>
    </row>
    <row r="1258" spans="1:47">
      <c r="A1258" s="412"/>
      <c r="B1258" s="1013" t="s">
        <v>5503</v>
      </c>
      <c r="C1258" s="976" t="s">
        <v>5502</v>
      </c>
      <c r="D1258" s="412"/>
      <c r="E1258" s="977"/>
      <c r="K1258" s="975"/>
      <c r="L1258" s="982"/>
      <c r="M1258" s="978"/>
      <c r="N1258" s="978"/>
      <c r="O1258" s="977"/>
      <c r="P1258" s="412"/>
      <c r="Q1258" s="412"/>
      <c r="R1258" s="412"/>
      <c r="S1258" s="412"/>
      <c r="T1258" s="412"/>
      <c r="U1258" s="412"/>
      <c r="V1258" s="412"/>
      <c r="W1258" s="412"/>
      <c r="X1258" s="412"/>
      <c r="Y1258" s="412"/>
      <c r="Z1258" s="412"/>
      <c r="AA1258" s="412"/>
      <c r="AQ1258" s="1735" t="s">
        <v>8564</v>
      </c>
      <c r="AR1258" s="1495" t="s">
        <v>8563</v>
      </c>
      <c r="AS1258" s="1735" t="s">
        <v>1042</v>
      </c>
      <c r="AT1258" s="1495" t="str">
        <f t="shared" si="39"/>
        <v>0906-Nespereira</v>
      </c>
      <c r="AU1258" s="1495" t="str">
        <f t="shared" si="40"/>
        <v>090612</v>
      </c>
    </row>
    <row r="1259" spans="1:47">
      <c r="A1259" s="412"/>
      <c r="B1259" s="1013" t="s">
        <v>5504</v>
      </c>
      <c r="C1259" s="976" t="s">
        <v>5505</v>
      </c>
      <c r="D1259" s="412"/>
      <c r="E1259" s="977"/>
      <c r="K1259" s="975"/>
      <c r="L1259" s="982"/>
      <c r="M1259" s="978"/>
      <c r="N1259" s="978"/>
      <c r="O1259" s="977"/>
      <c r="P1259" s="412"/>
      <c r="Q1259" s="412"/>
      <c r="R1259" s="412"/>
      <c r="S1259" s="412"/>
      <c r="T1259" s="412"/>
      <c r="U1259" s="412"/>
      <c r="V1259" s="412"/>
      <c r="W1259" s="412"/>
      <c r="X1259" s="412"/>
      <c r="Y1259" s="412"/>
      <c r="Z1259" s="412"/>
      <c r="AA1259" s="412"/>
      <c r="AQ1259" s="1735" t="s">
        <v>8565</v>
      </c>
      <c r="AR1259" s="1495" t="s">
        <v>8563</v>
      </c>
      <c r="AS1259" s="1495" t="s">
        <v>4119</v>
      </c>
      <c r="AT1259" s="1495" t="str">
        <f t="shared" si="39"/>
        <v>1804-Nespereira</v>
      </c>
      <c r="AU1259" s="1495" t="str">
        <f t="shared" si="40"/>
        <v>180409</v>
      </c>
    </row>
    <row r="1260" spans="1:47">
      <c r="A1260" s="412"/>
      <c r="B1260" s="1013" t="s">
        <v>5506</v>
      </c>
      <c r="C1260" s="976" t="s">
        <v>5507</v>
      </c>
      <c r="D1260" s="412"/>
      <c r="E1260" s="977"/>
      <c r="K1260" s="975"/>
      <c r="L1260" s="982"/>
      <c r="M1260" s="978"/>
      <c r="N1260" s="978"/>
      <c r="O1260" s="977"/>
      <c r="P1260" s="412"/>
      <c r="Q1260" s="412"/>
      <c r="R1260" s="412"/>
      <c r="S1260" s="412"/>
      <c r="T1260" s="412"/>
      <c r="U1260" s="412"/>
      <c r="V1260" s="412"/>
      <c r="W1260" s="412"/>
      <c r="X1260" s="412"/>
      <c r="Y1260" s="412"/>
      <c r="Z1260" s="412"/>
      <c r="AA1260" s="412"/>
      <c r="AQ1260" s="1735" t="s">
        <v>8566</v>
      </c>
      <c r="AR1260" s="1495" t="s">
        <v>8567</v>
      </c>
      <c r="AS1260" s="1495" t="s">
        <v>5285</v>
      </c>
      <c r="AT1260" s="1495" t="str">
        <f t="shared" si="39"/>
        <v>1305-Nevogilde</v>
      </c>
      <c r="AU1260" s="1495" t="str">
        <f t="shared" si="40"/>
        <v>130515</v>
      </c>
    </row>
    <row r="1261" spans="1:47">
      <c r="A1261" s="412"/>
      <c r="B1261" s="1013" t="s">
        <v>5508</v>
      </c>
      <c r="C1261" s="976" t="s">
        <v>5509</v>
      </c>
      <c r="D1261" s="412"/>
      <c r="E1261" s="977"/>
      <c r="K1261" s="975"/>
      <c r="L1261" s="982"/>
      <c r="M1261" s="978"/>
      <c r="N1261" s="978"/>
      <c r="O1261" s="977"/>
      <c r="P1261" s="412"/>
      <c r="Q1261" s="412"/>
      <c r="R1261" s="412"/>
      <c r="S1261" s="412"/>
      <c r="T1261" s="412"/>
      <c r="U1261" s="412"/>
      <c r="V1261" s="412"/>
      <c r="W1261" s="412"/>
      <c r="X1261" s="412"/>
      <c r="Y1261" s="412"/>
      <c r="Z1261" s="412"/>
      <c r="AA1261" s="412"/>
      <c r="AQ1261" s="1735" t="s">
        <v>8568</v>
      </c>
      <c r="AR1261" s="1495" t="s">
        <v>8569</v>
      </c>
      <c r="AS1261" s="1735" t="s">
        <v>30</v>
      </c>
      <c r="AT1261" s="1495" t="str">
        <f t="shared" si="39"/>
        <v>0312-Nine</v>
      </c>
      <c r="AU1261" s="1495" t="str">
        <f t="shared" si="40"/>
        <v>031227</v>
      </c>
    </row>
    <row r="1262" spans="1:47">
      <c r="A1262" s="412"/>
      <c r="B1262" s="1013" t="s">
        <v>5510</v>
      </c>
      <c r="C1262" s="976" t="s">
        <v>5511</v>
      </c>
      <c r="D1262" s="412"/>
      <c r="E1262" s="977"/>
      <c r="K1262" s="975"/>
      <c r="L1262" s="982"/>
      <c r="M1262" s="978"/>
      <c r="N1262" s="978"/>
      <c r="O1262" s="977"/>
      <c r="P1262" s="412"/>
      <c r="Q1262" s="412"/>
      <c r="R1262" s="412"/>
      <c r="S1262" s="412"/>
      <c r="T1262" s="412"/>
      <c r="U1262" s="412"/>
      <c r="V1262" s="412"/>
      <c r="W1262" s="412"/>
      <c r="X1262" s="412"/>
      <c r="Y1262" s="412"/>
      <c r="Z1262" s="412"/>
      <c r="AA1262" s="412"/>
      <c r="AQ1262" s="1735" t="s">
        <v>8570</v>
      </c>
      <c r="AR1262" s="1495" t="s">
        <v>8571</v>
      </c>
      <c r="AS1262" s="1735" t="s">
        <v>2633</v>
      </c>
      <c r="AT1262" s="1495" t="str">
        <f t="shared" si="39"/>
        <v>0402-Nogueira</v>
      </c>
      <c r="AU1262" s="1495" t="str">
        <f t="shared" si="40"/>
        <v>040225</v>
      </c>
    </row>
    <row r="1263" spans="1:47">
      <c r="A1263" s="412"/>
      <c r="B1263" s="1013" t="s">
        <v>5512</v>
      </c>
      <c r="C1263" s="976" t="s">
        <v>5513</v>
      </c>
      <c r="D1263" s="412"/>
      <c r="E1263" s="977"/>
      <c r="K1263" s="975"/>
      <c r="L1263" s="982"/>
      <c r="M1263" s="978"/>
      <c r="N1263" s="978"/>
      <c r="O1263" s="977"/>
      <c r="P1263" s="412"/>
      <c r="Q1263" s="412"/>
      <c r="R1263" s="412"/>
      <c r="S1263" s="412"/>
      <c r="T1263" s="412"/>
      <c r="U1263" s="412"/>
      <c r="V1263" s="412"/>
      <c r="W1263" s="412"/>
      <c r="X1263" s="412"/>
      <c r="Y1263" s="412"/>
      <c r="Z1263" s="412"/>
      <c r="AA1263" s="412"/>
      <c r="AQ1263" s="1735" t="s">
        <v>8572</v>
      </c>
      <c r="AR1263" s="1495" t="s">
        <v>8571</v>
      </c>
      <c r="AS1263" s="1495" t="s">
        <v>1456</v>
      </c>
      <c r="AT1263" s="1495" t="str">
        <f t="shared" si="39"/>
        <v>1606-Nogueira</v>
      </c>
      <c r="AU1263" s="1495" t="str">
        <f t="shared" si="40"/>
        <v>160613</v>
      </c>
    </row>
    <row r="1264" spans="1:47">
      <c r="A1264" s="412"/>
      <c r="B1264" s="1013" t="s">
        <v>5514</v>
      </c>
      <c r="C1264" s="976" t="s">
        <v>5515</v>
      </c>
      <c r="D1264" s="412"/>
      <c r="E1264" s="977"/>
      <c r="K1264" s="975"/>
      <c r="L1264" s="982"/>
      <c r="M1264" s="978"/>
      <c r="N1264" s="978"/>
      <c r="O1264" s="977"/>
      <c r="P1264" s="412"/>
      <c r="Q1264" s="412"/>
      <c r="R1264" s="412"/>
      <c r="S1264" s="412"/>
      <c r="T1264" s="412"/>
      <c r="U1264" s="412"/>
      <c r="V1264" s="412"/>
      <c r="W1264" s="412"/>
      <c r="X1264" s="412"/>
      <c r="Y1264" s="412"/>
      <c r="Z1264" s="412"/>
      <c r="AA1264" s="412"/>
      <c r="AQ1264" s="1735" t="s">
        <v>8573</v>
      </c>
      <c r="AR1264" s="1495" t="s">
        <v>8574</v>
      </c>
      <c r="AS1264" s="1495" t="s">
        <v>4115</v>
      </c>
      <c r="AT1264" s="1495" t="str">
        <f t="shared" si="39"/>
        <v>1703-Nogueira da Montanha</v>
      </c>
      <c r="AU1264" s="1495" t="str">
        <f t="shared" si="40"/>
        <v>170318</v>
      </c>
    </row>
    <row r="1265" spans="1:47">
      <c r="A1265" s="412"/>
      <c r="B1265" s="1013" t="s">
        <v>5516</v>
      </c>
      <c r="C1265" s="976" t="s">
        <v>5517</v>
      </c>
      <c r="D1265" s="412"/>
      <c r="E1265" s="977"/>
      <c r="K1265" s="975"/>
      <c r="L1265" s="982"/>
      <c r="M1265" s="978"/>
      <c r="N1265" s="978"/>
      <c r="O1265" s="977"/>
      <c r="P1265" s="412"/>
      <c r="Q1265" s="412"/>
      <c r="R1265" s="412"/>
      <c r="S1265" s="412"/>
      <c r="T1265" s="412"/>
      <c r="U1265" s="412"/>
      <c r="V1265" s="412"/>
      <c r="W1265" s="412"/>
      <c r="X1265" s="412"/>
      <c r="Y1265" s="412"/>
      <c r="Z1265" s="412"/>
      <c r="AA1265" s="412"/>
      <c r="AQ1265" s="1735" t="s">
        <v>8575</v>
      </c>
      <c r="AR1265" s="1495" t="s">
        <v>8576</v>
      </c>
      <c r="AS1265" s="1735" t="s">
        <v>3042</v>
      </c>
      <c r="AT1265" s="1495" t="str">
        <f t="shared" si="39"/>
        <v>0109-Nogueira da Regedoura</v>
      </c>
      <c r="AU1265" s="1495" t="str">
        <f t="shared" si="40"/>
        <v>010917</v>
      </c>
    </row>
    <row r="1266" spans="1:47">
      <c r="A1266" s="412"/>
      <c r="B1266" s="1013" t="s">
        <v>5518</v>
      </c>
      <c r="C1266" s="976" t="s">
        <v>5517</v>
      </c>
      <c r="D1266" s="412"/>
      <c r="E1266" s="977"/>
      <c r="K1266" s="975"/>
      <c r="L1266" s="982"/>
      <c r="M1266" s="978"/>
      <c r="N1266" s="978"/>
      <c r="O1266" s="977"/>
      <c r="P1266" s="412"/>
      <c r="Q1266" s="412"/>
      <c r="R1266" s="412"/>
      <c r="S1266" s="412"/>
      <c r="T1266" s="412"/>
      <c r="U1266" s="412"/>
      <c r="V1266" s="412"/>
      <c r="W1266" s="412"/>
      <c r="X1266" s="412"/>
      <c r="Y1266" s="412"/>
      <c r="Z1266" s="412"/>
      <c r="AA1266" s="412"/>
      <c r="AQ1266" s="1735" t="s">
        <v>8577</v>
      </c>
      <c r="AR1266" s="1495" t="s">
        <v>8578</v>
      </c>
      <c r="AS1266" s="1735" t="s">
        <v>1359</v>
      </c>
      <c r="AT1266" s="1495" t="str">
        <f t="shared" si="39"/>
        <v>0611-Nogueira do Cravo</v>
      </c>
      <c r="AU1266" s="1495" t="str">
        <f t="shared" si="40"/>
        <v>061111</v>
      </c>
    </row>
    <row r="1267" spans="1:47">
      <c r="A1267" s="412"/>
      <c r="B1267" s="1013" t="s">
        <v>5519</v>
      </c>
      <c r="C1267" s="976" t="s">
        <v>5520</v>
      </c>
      <c r="D1267" s="412"/>
      <c r="E1267" s="977"/>
      <c r="K1267" s="975"/>
      <c r="L1267" s="982"/>
      <c r="M1267" s="978"/>
      <c r="N1267" s="978"/>
      <c r="O1267" s="977"/>
      <c r="P1267" s="412"/>
      <c r="Q1267" s="412"/>
      <c r="R1267" s="412"/>
      <c r="S1267" s="412"/>
      <c r="T1267" s="412"/>
      <c r="U1267" s="412"/>
      <c r="V1267" s="412"/>
      <c r="W1267" s="412"/>
      <c r="X1267" s="412"/>
      <c r="Y1267" s="412"/>
      <c r="Z1267" s="412"/>
      <c r="AA1267" s="412"/>
      <c r="AQ1267" s="1735" t="s">
        <v>8579</v>
      </c>
      <c r="AR1267" s="1495" t="s">
        <v>8580</v>
      </c>
      <c r="AS1267" s="1495" t="s">
        <v>5308</v>
      </c>
      <c r="AT1267" s="1495" t="str">
        <f t="shared" si="39"/>
        <v>1306-Nogueira e Silva Escura</v>
      </c>
      <c r="AU1267" s="1495" t="str">
        <f t="shared" si="40"/>
        <v>130620</v>
      </c>
    </row>
    <row r="1268" spans="1:47">
      <c r="A1268" s="412"/>
      <c r="B1268" s="1013" t="s">
        <v>5521</v>
      </c>
      <c r="C1268" s="976" t="s">
        <v>5522</v>
      </c>
      <c r="D1268" s="412"/>
      <c r="E1268" s="977"/>
      <c r="K1268" s="975"/>
      <c r="L1268" s="982"/>
      <c r="M1268" s="978"/>
      <c r="N1268" s="978"/>
      <c r="O1268" s="977"/>
      <c r="P1268" s="412"/>
      <c r="Q1268" s="412"/>
      <c r="R1268" s="412"/>
      <c r="S1268" s="412"/>
      <c r="T1268" s="412"/>
      <c r="U1268" s="412"/>
      <c r="V1268" s="412"/>
      <c r="W1268" s="412"/>
      <c r="X1268" s="412"/>
      <c r="Y1268" s="412"/>
      <c r="Z1268" s="412"/>
      <c r="AA1268" s="412"/>
      <c r="AQ1268" s="1735" t="s">
        <v>8581</v>
      </c>
      <c r="AR1268" s="1495" t="s">
        <v>4258</v>
      </c>
      <c r="AS1268" s="1495" t="s">
        <v>4259</v>
      </c>
      <c r="AT1268" s="1495" t="str">
        <f t="shared" si="39"/>
        <v>4202-Nordeste</v>
      </c>
      <c r="AU1268" s="1495" t="str">
        <f t="shared" si="40"/>
        <v>420204</v>
      </c>
    </row>
    <row r="1269" spans="1:47">
      <c r="A1269" s="412"/>
      <c r="B1269" s="1013" t="s">
        <v>5523</v>
      </c>
      <c r="C1269" s="976" t="s">
        <v>5524</v>
      </c>
      <c r="D1269" s="412"/>
      <c r="E1269" s="977"/>
      <c r="K1269" s="975"/>
      <c r="L1269" s="982"/>
      <c r="M1269" s="978"/>
      <c r="N1269" s="978"/>
      <c r="O1269" s="977"/>
      <c r="P1269" s="412"/>
      <c r="Q1269" s="412"/>
      <c r="R1269" s="412"/>
      <c r="S1269" s="412"/>
      <c r="T1269" s="412"/>
      <c r="U1269" s="412"/>
      <c r="V1269" s="412"/>
      <c r="W1269" s="412"/>
      <c r="X1269" s="412"/>
      <c r="Y1269" s="412"/>
      <c r="Z1269" s="412"/>
      <c r="AA1269" s="412"/>
      <c r="AQ1269" s="1735" t="s">
        <v>8582</v>
      </c>
      <c r="AR1269" s="1495" t="s">
        <v>8583</v>
      </c>
      <c r="AS1269" s="1495" t="s">
        <v>2186</v>
      </c>
      <c r="AT1269" s="1495" t="str">
        <f t="shared" si="39"/>
        <v>4502-Norte Grande (Neves)</v>
      </c>
      <c r="AU1269" s="1495" t="str">
        <f t="shared" si="40"/>
        <v>450202</v>
      </c>
    </row>
    <row r="1270" spans="1:47">
      <c r="A1270" s="412"/>
      <c r="B1270" s="1013" t="s">
        <v>5525</v>
      </c>
      <c r="C1270" s="976" t="s">
        <v>5526</v>
      </c>
      <c r="D1270" s="412"/>
      <c r="E1270" s="977"/>
      <c r="K1270" s="975"/>
      <c r="L1270" s="982"/>
      <c r="M1270" s="978"/>
      <c r="N1270" s="978"/>
      <c r="O1270" s="977"/>
      <c r="P1270" s="412"/>
      <c r="Q1270" s="412"/>
      <c r="R1270" s="412"/>
      <c r="S1270" s="412"/>
      <c r="T1270" s="412"/>
      <c r="U1270" s="412"/>
      <c r="V1270" s="412"/>
      <c r="W1270" s="412"/>
      <c r="X1270" s="412"/>
      <c r="Y1270" s="412"/>
      <c r="Z1270" s="412"/>
      <c r="AA1270" s="412"/>
      <c r="AQ1270" s="1735" t="s">
        <v>8584</v>
      </c>
      <c r="AR1270" s="1495" t="s">
        <v>8585</v>
      </c>
      <c r="AS1270" s="1495" t="s">
        <v>1301</v>
      </c>
      <c r="AT1270" s="1495" t="str">
        <f t="shared" si="39"/>
        <v>4501-Norte Pequeno</v>
      </c>
      <c r="AU1270" s="1495" t="str">
        <f t="shared" si="40"/>
        <v>450102</v>
      </c>
    </row>
    <row r="1271" spans="1:47">
      <c r="A1271" s="412"/>
      <c r="B1271" s="1013" t="s">
        <v>5527</v>
      </c>
      <c r="C1271" s="976" t="s">
        <v>5528</v>
      </c>
      <c r="D1271" s="412"/>
      <c r="E1271" s="977"/>
      <c r="K1271" s="975"/>
      <c r="L1271" s="982"/>
      <c r="M1271" s="978"/>
      <c r="N1271" s="978"/>
      <c r="O1271" s="977"/>
      <c r="P1271" s="412"/>
      <c r="Q1271" s="412"/>
      <c r="R1271" s="412"/>
      <c r="S1271" s="412"/>
      <c r="T1271" s="412"/>
      <c r="U1271" s="412"/>
      <c r="V1271" s="412"/>
      <c r="W1271" s="412"/>
      <c r="X1271" s="412"/>
      <c r="Y1271" s="412"/>
      <c r="Z1271" s="412"/>
      <c r="AA1271" s="412"/>
      <c r="AQ1271" s="1735" t="s">
        <v>8586</v>
      </c>
      <c r="AR1271" s="1495" t="s">
        <v>8587</v>
      </c>
      <c r="AS1271" s="1735" t="s">
        <v>65</v>
      </c>
      <c r="AT1271" s="1495" t="str">
        <f t="shared" si="39"/>
        <v>0714-Nossa Senhora da Conceição e São Bartolomeu</v>
      </c>
      <c r="AU1271" s="1495" t="str">
        <f t="shared" si="40"/>
        <v>071406</v>
      </c>
    </row>
    <row r="1272" spans="1:47">
      <c r="A1272" s="412"/>
      <c r="B1272" s="1013" t="s">
        <v>5529</v>
      </c>
      <c r="C1272" s="976" t="s">
        <v>5530</v>
      </c>
      <c r="D1272" s="412"/>
      <c r="E1272" s="977"/>
      <c r="K1272" s="975"/>
      <c r="L1272" s="982"/>
      <c r="M1272" s="978"/>
      <c r="N1272" s="978"/>
      <c r="O1272" s="977"/>
      <c r="P1272" s="412"/>
      <c r="Q1272" s="412"/>
      <c r="R1272" s="412"/>
      <c r="S1272" s="412"/>
      <c r="T1272" s="412"/>
      <c r="U1272" s="412"/>
      <c r="V1272" s="412"/>
      <c r="W1272" s="412"/>
      <c r="X1272" s="412"/>
      <c r="Y1272" s="412"/>
      <c r="Z1272" s="412"/>
      <c r="AA1272" s="412"/>
      <c r="AQ1272" s="1735" t="s">
        <v>8588</v>
      </c>
      <c r="AR1272" s="1495" t="s">
        <v>8589</v>
      </c>
      <c r="AS1272" s="1495" t="s">
        <v>1312</v>
      </c>
      <c r="AT1272" s="1495" t="str">
        <f t="shared" si="39"/>
        <v>1204-Nossa Senhora da Expectação</v>
      </c>
      <c r="AU1272" s="1495" t="str">
        <f t="shared" si="40"/>
        <v>120401</v>
      </c>
    </row>
    <row r="1273" spans="1:47">
      <c r="A1273" s="412"/>
      <c r="B1273" s="1013" t="s">
        <v>5531</v>
      </c>
      <c r="C1273" s="976" t="s">
        <v>5530</v>
      </c>
      <c r="D1273" s="412"/>
      <c r="E1273" s="977"/>
      <c r="K1273" s="975"/>
      <c r="L1273" s="982"/>
      <c r="M1273" s="978"/>
      <c r="N1273" s="978"/>
      <c r="O1273" s="977"/>
      <c r="P1273" s="412"/>
      <c r="Q1273" s="412"/>
      <c r="R1273" s="412"/>
      <c r="S1273" s="412"/>
      <c r="T1273" s="412"/>
      <c r="U1273" s="412"/>
      <c r="V1273" s="412"/>
      <c r="W1273" s="412"/>
      <c r="X1273" s="412"/>
      <c r="Y1273" s="412"/>
      <c r="Z1273" s="412"/>
      <c r="AA1273" s="412"/>
      <c r="AQ1273" s="1735" t="s">
        <v>8590</v>
      </c>
      <c r="AR1273" s="1495" t="s">
        <v>8591</v>
      </c>
      <c r="AS1273" s="1495" t="s">
        <v>4091</v>
      </c>
      <c r="AT1273" s="1495" t="str">
        <f t="shared" si="39"/>
        <v>1205-Nossa Senhora da Graça de Póvoa e Meadas</v>
      </c>
      <c r="AU1273" s="1495" t="str">
        <f t="shared" si="40"/>
        <v>120501</v>
      </c>
    </row>
    <row r="1274" spans="1:47">
      <c r="A1274" s="412"/>
      <c r="B1274" s="1013" t="s">
        <v>5532</v>
      </c>
      <c r="C1274" s="976" t="s">
        <v>5533</v>
      </c>
      <c r="D1274" s="412"/>
      <c r="E1274" s="977"/>
      <c r="K1274" s="975"/>
      <c r="L1274" s="982"/>
      <c r="M1274" s="978"/>
      <c r="N1274" s="978"/>
      <c r="O1274" s="977"/>
      <c r="P1274" s="412"/>
      <c r="Q1274" s="412"/>
      <c r="R1274" s="412"/>
      <c r="S1274" s="412"/>
      <c r="T1274" s="412"/>
      <c r="U1274" s="412"/>
      <c r="V1274" s="412"/>
      <c r="W1274" s="412"/>
      <c r="X1274" s="412"/>
      <c r="Y1274" s="412"/>
      <c r="Z1274" s="412"/>
      <c r="AA1274" s="412"/>
      <c r="AQ1274" s="1735" t="s">
        <v>8592</v>
      </c>
      <c r="AR1274" s="1495" t="s">
        <v>8593</v>
      </c>
      <c r="AS1274" s="1735" t="s">
        <v>510</v>
      </c>
      <c r="AT1274" s="1495" t="str">
        <f t="shared" si="39"/>
        <v>0705-Nossa Senhora da Graça do Divor</v>
      </c>
      <c r="AU1274" s="1495" t="str">
        <f t="shared" si="40"/>
        <v>070502</v>
      </c>
    </row>
    <row r="1275" spans="1:47">
      <c r="A1275" s="412"/>
      <c r="B1275" s="1013" t="s">
        <v>5534</v>
      </c>
      <c r="C1275" s="976" t="s">
        <v>5533</v>
      </c>
      <c r="D1275" s="412"/>
      <c r="E1275" s="977"/>
      <c r="K1275" s="975"/>
      <c r="L1275" s="982"/>
      <c r="M1275" s="978"/>
      <c r="N1275" s="978"/>
      <c r="O1275" s="977"/>
      <c r="P1275" s="412"/>
      <c r="Q1275" s="412"/>
      <c r="R1275" s="412"/>
      <c r="S1275" s="412"/>
      <c r="T1275" s="412"/>
      <c r="U1275" s="412"/>
      <c r="V1275" s="412"/>
      <c r="W1275" s="412"/>
      <c r="X1275" s="412"/>
      <c r="Y1275" s="412"/>
      <c r="Z1275" s="412"/>
      <c r="AA1275" s="412"/>
      <c r="AQ1275" s="1735" t="s">
        <v>8594</v>
      </c>
      <c r="AR1275" s="1495" t="s">
        <v>8595</v>
      </c>
      <c r="AS1275" s="1495" t="s">
        <v>1312</v>
      </c>
      <c r="AT1275" s="1495" t="str">
        <f t="shared" si="39"/>
        <v>1204-Nossa Senhora da Graça dos Degolados</v>
      </c>
      <c r="AU1275" s="1495" t="str">
        <f t="shared" si="40"/>
        <v>120402</v>
      </c>
    </row>
    <row r="1276" spans="1:47">
      <c r="A1276" s="412"/>
      <c r="B1276" s="1013" t="s">
        <v>5535</v>
      </c>
      <c r="C1276" s="976" t="s">
        <v>5536</v>
      </c>
      <c r="D1276" s="412"/>
      <c r="E1276" s="977"/>
      <c r="K1276" s="975"/>
      <c r="L1276" s="982"/>
      <c r="M1276" s="978"/>
      <c r="N1276" s="978"/>
      <c r="O1276" s="977"/>
      <c r="P1276" s="412"/>
      <c r="Q1276" s="412"/>
      <c r="R1276" s="412"/>
      <c r="S1276" s="412"/>
      <c r="T1276" s="412"/>
      <c r="U1276" s="412"/>
      <c r="V1276" s="412"/>
      <c r="W1276" s="412"/>
      <c r="X1276" s="412"/>
      <c r="Y1276" s="412"/>
      <c r="Z1276" s="412"/>
      <c r="AA1276" s="412"/>
      <c r="AQ1276" s="1735" t="s">
        <v>8596</v>
      </c>
      <c r="AR1276" s="1495" t="s">
        <v>8597</v>
      </c>
      <c r="AS1276" s="1495" t="s">
        <v>5319</v>
      </c>
      <c r="AT1276" s="1495" t="str">
        <f t="shared" si="39"/>
        <v>1421-Nossa Senhora da Piedade</v>
      </c>
      <c r="AU1276" s="1495" t="str">
        <f t="shared" si="40"/>
        <v>142115</v>
      </c>
    </row>
    <row r="1277" spans="1:47">
      <c r="A1277" s="412"/>
      <c r="B1277" s="1013" t="s">
        <v>5537</v>
      </c>
      <c r="C1277" s="976" t="s">
        <v>5538</v>
      </c>
      <c r="D1277" s="412"/>
      <c r="E1277" s="977"/>
      <c r="K1277" s="975"/>
      <c r="L1277" s="982"/>
      <c r="M1277" s="978"/>
      <c r="N1277" s="978"/>
      <c r="O1277" s="977"/>
      <c r="P1277" s="412"/>
      <c r="Q1277" s="412"/>
      <c r="R1277" s="412"/>
      <c r="S1277" s="412"/>
      <c r="T1277" s="412"/>
      <c r="U1277" s="412"/>
      <c r="V1277" s="412"/>
      <c r="W1277" s="412"/>
      <c r="X1277" s="412"/>
      <c r="Y1277" s="412"/>
      <c r="Z1277" s="412"/>
      <c r="AA1277" s="412"/>
      <c r="AQ1277" s="1735" t="s">
        <v>8598</v>
      </c>
      <c r="AR1277" s="1495" t="s">
        <v>8599</v>
      </c>
      <c r="AS1277" s="1495" t="s">
        <v>5319</v>
      </c>
      <c r="AT1277" s="1495" t="str">
        <f t="shared" si="39"/>
        <v>1421-Nossa Senhora das Misericórdias</v>
      </c>
      <c r="AU1277" s="1495" t="str">
        <f t="shared" si="40"/>
        <v>142111</v>
      </c>
    </row>
    <row r="1278" spans="1:47">
      <c r="A1278" s="412"/>
      <c r="B1278" s="1013" t="s">
        <v>5539</v>
      </c>
      <c r="C1278" s="976" t="s">
        <v>5540</v>
      </c>
      <c r="D1278" s="412"/>
      <c r="E1278" s="977"/>
      <c r="K1278" s="975"/>
      <c r="L1278" s="982"/>
      <c r="M1278" s="978"/>
      <c r="N1278" s="978"/>
      <c r="O1278" s="977"/>
      <c r="P1278" s="412"/>
      <c r="Q1278" s="412"/>
      <c r="R1278" s="412"/>
      <c r="S1278" s="412"/>
      <c r="T1278" s="412"/>
      <c r="U1278" s="412"/>
      <c r="V1278" s="412"/>
      <c r="W1278" s="412"/>
      <c r="X1278" s="412"/>
      <c r="Y1278" s="412"/>
      <c r="Z1278" s="412"/>
      <c r="AA1278" s="412"/>
      <c r="AQ1278" s="1735" t="s">
        <v>8600</v>
      </c>
      <c r="AR1278" s="1495" t="s">
        <v>8601</v>
      </c>
      <c r="AS1278" s="1735" t="s">
        <v>2606</v>
      </c>
      <c r="AT1278" s="1495" t="str">
        <f t="shared" si="39"/>
        <v>0205-Nossa Senhora das Neves</v>
      </c>
      <c r="AU1278" s="1495" t="str">
        <f t="shared" si="40"/>
        <v>020506</v>
      </c>
    </row>
    <row r="1279" spans="1:47">
      <c r="A1279" s="412"/>
      <c r="B1279" s="1013" t="s">
        <v>5541</v>
      </c>
      <c r="C1279" s="976" t="s">
        <v>5542</v>
      </c>
      <c r="D1279" s="412"/>
      <c r="E1279" s="977"/>
      <c r="K1279" s="975"/>
      <c r="L1279" s="982"/>
      <c r="M1279" s="978"/>
      <c r="N1279" s="978"/>
      <c r="O1279" s="977"/>
      <c r="P1279" s="412"/>
      <c r="Q1279" s="412"/>
      <c r="R1279" s="412"/>
      <c r="S1279" s="412"/>
      <c r="T1279" s="412"/>
      <c r="U1279" s="412"/>
      <c r="V1279" s="412"/>
      <c r="W1279" s="412"/>
      <c r="X1279" s="412"/>
      <c r="Y1279" s="412"/>
      <c r="Z1279" s="412"/>
      <c r="AA1279" s="412"/>
      <c r="AQ1279" s="1735" t="s">
        <v>8602</v>
      </c>
      <c r="AR1279" s="1495" t="s">
        <v>8603</v>
      </c>
      <c r="AS1279" s="1495" t="s">
        <v>490</v>
      </c>
      <c r="AT1279" s="1495" t="str">
        <f t="shared" si="39"/>
        <v>1410-Nossa Senhora de Fátima</v>
      </c>
      <c r="AU1279" s="1495" t="str">
        <f t="shared" si="40"/>
        <v>141002</v>
      </c>
    </row>
    <row r="1280" spans="1:47">
      <c r="A1280" s="412"/>
      <c r="B1280" s="1013" t="s">
        <v>5543</v>
      </c>
      <c r="C1280" s="976" t="s">
        <v>5542</v>
      </c>
      <c r="D1280" s="412"/>
      <c r="E1280" s="977"/>
      <c r="K1280" s="975"/>
      <c r="L1280" s="982"/>
      <c r="M1280" s="978"/>
      <c r="N1280" s="978"/>
      <c r="O1280" s="977"/>
      <c r="P1280" s="412"/>
      <c r="Q1280" s="412"/>
      <c r="R1280" s="412"/>
      <c r="S1280" s="412"/>
      <c r="T1280" s="412"/>
      <c r="U1280" s="412"/>
      <c r="V1280" s="412"/>
      <c r="W1280" s="412"/>
      <c r="X1280" s="412"/>
      <c r="Y1280" s="412"/>
      <c r="Z1280" s="412"/>
      <c r="AA1280" s="412"/>
      <c r="AQ1280" s="1735" t="s">
        <v>8604</v>
      </c>
      <c r="AR1280" s="1495" t="s">
        <v>8605</v>
      </c>
      <c r="AS1280" s="1735" t="s">
        <v>510</v>
      </c>
      <c r="AT1280" s="1495" t="str">
        <f t="shared" si="39"/>
        <v>0705-Nossa Senhora de Machede</v>
      </c>
      <c r="AU1280" s="1495" t="str">
        <f t="shared" si="40"/>
        <v>070503</v>
      </c>
    </row>
    <row r="1281" spans="1:47">
      <c r="A1281" s="412"/>
      <c r="B1281" s="1013" t="s">
        <v>5544</v>
      </c>
      <c r="C1281" s="976" t="s">
        <v>5545</v>
      </c>
      <c r="D1281" s="412"/>
      <c r="E1281" s="977"/>
      <c r="K1281" s="975"/>
      <c r="L1281" s="982"/>
      <c r="M1281" s="978"/>
      <c r="N1281" s="978"/>
      <c r="O1281" s="977"/>
      <c r="P1281" s="412"/>
      <c r="Q1281" s="412"/>
      <c r="R1281" s="412"/>
      <c r="S1281" s="412"/>
      <c r="T1281" s="412"/>
      <c r="U1281" s="412"/>
      <c r="V1281" s="412"/>
      <c r="W1281" s="412"/>
      <c r="X1281" s="412"/>
      <c r="Y1281" s="412"/>
      <c r="Z1281" s="412"/>
      <c r="AA1281" s="412"/>
      <c r="AQ1281" s="1735" t="s">
        <v>8606</v>
      </c>
      <c r="AR1281" s="1495" t="s">
        <v>8607</v>
      </c>
      <c r="AS1281" s="1495" t="s">
        <v>527</v>
      </c>
      <c r="AT1281" s="1495" t="str">
        <f t="shared" si="39"/>
        <v>1411-Nossa Senhora do Pranto</v>
      </c>
      <c r="AU1281" s="1495" t="str">
        <f t="shared" si="40"/>
        <v>141110</v>
      </c>
    </row>
    <row r="1282" spans="1:47">
      <c r="A1282" s="412"/>
      <c r="B1282" s="1013" t="s">
        <v>5546</v>
      </c>
      <c r="C1282" s="976" t="s">
        <v>5545</v>
      </c>
      <c r="D1282" s="412"/>
      <c r="E1282" s="977"/>
      <c r="K1282" s="975"/>
      <c r="L1282" s="982"/>
      <c r="M1282" s="978"/>
      <c r="N1282" s="978"/>
      <c r="O1282" s="977"/>
      <c r="P1282" s="412"/>
      <c r="Q1282" s="412"/>
      <c r="R1282" s="412"/>
      <c r="S1282" s="412"/>
      <c r="T1282" s="412"/>
      <c r="U1282" s="412"/>
      <c r="V1282" s="412"/>
      <c r="W1282" s="412"/>
      <c r="X1282" s="412"/>
      <c r="Y1282" s="412"/>
      <c r="Z1282" s="412"/>
      <c r="AA1282" s="412"/>
      <c r="AQ1282" s="1735" t="s">
        <v>8608</v>
      </c>
      <c r="AR1282" s="1495" t="s">
        <v>8609</v>
      </c>
      <c r="AS1282" s="1495" t="s">
        <v>1499</v>
      </c>
      <c r="AT1282" s="1495" t="str">
        <f t="shared" si="39"/>
        <v>4204-Nossa Senhora dos Remédios</v>
      </c>
      <c r="AU1282" s="1495" t="str">
        <f t="shared" si="40"/>
        <v>420404</v>
      </c>
    </row>
    <row r="1283" spans="1:47">
      <c r="A1283" s="412"/>
      <c r="B1283" s="1013" t="s">
        <v>5547</v>
      </c>
      <c r="C1283" s="976" t="s">
        <v>5548</v>
      </c>
      <c r="D1283" s="412"/>
      <c r="E1283" s="977"/>
      <c r="K1283" s="975"/>
      <c r="L1283" s="982"/>
      <c r="M1283" s="978"/>
      <c r="N1283" s="978"/>
      <c r="O1283" s="977"/>
      <c r="P1283" s="412"/>
      <c r="Q1283" s="412"/>
      <c r="R1283" s="412"/>
      <c r="S1283" s="412"/>
      <c r="T1283" s="412"/>
      <c r="U1283" s="412"/>
      <c r="V1283" s="412"/>
      <c r="W1283" s="412"/>
      <c r="X1283" s="412"/>
      <c r="Y1283" s="412"/>
      <c r="Z1283" s="412"/>
      <c r="AA1283" s="412"/>
      <c r="AQ1283" s="1735" t="s">
        <v>8610</v>
      </c>
      <c r="AR1283" s="1495" t="s">
        <v>8611</v>
      </c>
      <c r="AS1283" s="1735" t="s">
        <v>34</v>
      </c>
      <c r="AT1283" s="1495" t="str">
        <f t="shared" si="39"/>
        <v>0914-Numão</v>
      </c>
      <c r="AU1283" s="1495" t="str">
        <f t="shared" si="40"/>
        <v>091411</v>
      </c>
    </row>
    <row r="1284" spans="1:47">
      <c r="A1284" s="412"/>
      <c r="B1284" s="1013" t="s">
        <v>5549</v>
      </c>
      <c r="C1284" s="976" t="s">
        <v>5550</v>
      </c>
      <c r="D1284" s="412"/>
      <c r="E1284" s="977"/>
      <c r="K1284" s="975"/>
      <c r="L1284" s="982"/>
      <c r="M1284" s="978"/>
      <c r="N1284" s="978"/>
      <c r="O1284" s="977"/>
      <c r="P1284" s="412"/>
      <c r="Q1284" s="412"/>
      <c r="R1284" s="412"/>
      <c r="S1284" s="412"/>
      <c r="T1284" s="412"/>
      <c r="U1284" s="412"/>
      <c r="V1284" s="412"/>
      <c r="W1284" s="412"/>
      <c r="X1284" s="412"/>
      <c r="Y1284" s="412"/>
      <c r="Z1284" s="412"/>
      <c r="AA1284" s="412"/>
      <c r="AQ1284" s="1735" t="s">
        <v>8612</v>
      </c>
      <c r="AR1284" s="1495" t="s">
        <v>8613</v>
      </c>
      <c r="AS1284" s="1735" t="s">
        <v>1987</v>
      </c>
      <c r="AT1284" s="1495" t="str">
        <f t="shared" si="39"/>
        <v>0803-Odeceixe</v>
      </c>
      <c r="AU1284" s="1495" t="str">
        <f t="shared" si="40"/>
        <v>080303</v>
      </c>
    </row>
    <row r="1285" spans="1:47">
      <c r="A1285" s="412"/>
      <c r="B1285" s="1013" t="s">
        <v>5551</v>
      </c>
      <c r="C1285" s="976" t="s">
        <v>5552</v>
      </c>
      <c r="D1285" s="412"/>
      <c r="E1285" s="977"/>
      <c r="K1285" s="975"/>
      <c r="L1285" s="982"/>
      <c r="M1285" s="978"/>
      <c r="N1285" s="978"/>
      <c r="O1285" s="977"/>
      <c r="P1285" s="412"/>
      <c r="Q1285" s="412"/>
      <c r="R1285" s="412"/>
      <c r="S1285" s="412"/>
      <c r="T1285" s="412"/>
      <c r="U1285" s="412"/>
      <c r="V1285" s="412"/>
      <c r="W1285" s="412"/>
      <c r="X1285" s="412"/>
      <c r="Y1285" s="412"/>
      <c r="Z1285" s="412"/>
      <c r="AA1285" s="412"/>
      <c r="AQ1285" s="1735" t="s">
        <v>8614</v>
      </c>
      <c r="AR1285" s="1495" t="s">
        <v>8615</v>
      </c>
      <c r="AS1285" s="1735" t="s">
        <v>4097</v>
      </c>
      <c r="AT1285" s="1495" t="str">
        <f t="shared" si="39"/>
        <v>0804-Odeleite</v>
      </c>
      <c r="AU1285" s="1495" t="str">
        <f t="shared" si="40"/>
        <v>080403</v>
      </c>
    </row>
    <row r="1286" spans="1:47">
      <c r="A1286" s="412"/>
      <c r="B1286" s="1013" t="s">
        <v>5553</v>
      </c>
      <c r="C1286" s="976" t="s">
        <v>5552</v>
      </c>
      <c r="D1286" s="412"/>
      <c r="E1286" s="977"/>
      <c r="K1286" s="975"/>
      <c r="L1286" s="982"/>
      <c r="M1286" s="978"/>
      <c r="N1286" s="978"/>
      <c r="O1286" s="977"/>
      <c r="P1286" s="412"/>
      <c r="Q1286" s="412"/>
      <c r="R1286" s="412"/>
      <c r="S1286" s="412"/>
      <c r="T1286" s="412"/>
      <c r="U1286" s="412"/>
      <c r="V1286" s="412"/>
      <c r="W1286" s="412"/>
      <c r="X1286" s="412"/>
      <c r="Y1286" s="412"/>
      <c r="Z1286" s="412"/>
      <c r="AA1286" s="412"/>
      <c r="AQ1286" s="1735" t="s">
        <v>8616</v>
      </c>
      <c r="AR1286" s="1495" t="s">
        <v>8617</v>
      </c>
      <c r="AS1286" s="1735" t="s">
        <v>1073</v>
      </c>
      <c r="AT1286" s="1495" t="str">
        <f t="shared" si="39"/>
        <v>0807-Odiáxere</v>
      </c>
      <c r="AU1286" s="1495" t="str">
        <f t="shared" si="40"/>
        <v>080704</v>
      </c>
    </row>
    <row r="1287" spans="1:47">
      <c r="A1287" s="412"/>
      <c r="B1287" s="1013" t="s">
        <v>5554</v>
      </c>
      <c r="C1287" s="976" t="s">
        <v>5555</v>
      </c>
      <c r="D1287" s="412"/>
      <c r="E1287" s="977"/>
      <c r="K1287" s="975"/>
      <c r="L1287" s="982"/>
      <c r="M1287" s="978"/>
      <c r="N1287" s="978"/>
      <c r="O1287" s="977"/>
      <c r="P1287" s="412"/>
      <c r="Q1287" s="412"/>
      <c r="R1287" s="412"/>
      <c r="S1287" s="412"/>
      <c r="T1287" s="412"/>
      <c r="U1287" s="412"/>
      <c r="V1287" s="412"/>
      <c r="W1287" s="412"/>
      <c r="X1287" s="412"/>
      <c r="Y1287" s="412"/>
      <c r="Z1287" s="412"/>
      <c r="AA1287" s="412"/>
      <c r="AQ1287" s="1735" t="s">
        <v>8618</v>
      </c>
      <c r="AR1287" s="1495" t="s">
        <v>4269</v>
      </c>
      <c r="AS1287" s="1735" t="s">
        <v>524</v>
      </c>
      <c r="AT1287" s="1495" t="str">
        <f t="shared" si="39"/>
        <v>0208-Odivelas</v>
      </c>
      <c r="AU1287" s="1495" t="str">
        <f t="shared" si="40"/>
        <v>020804</v>
      </c>
    </row>
    <row r="1288" spans="1:47">
      <c r="A1288" s="412"/>
      <c r="B1288" s="1013" t="s">
        <v>5556</v>
      </c>
      <c r="C1288" s="976" t="s">
        <v>5555</v>
      </c>
      <c r="D1288" s="412"/>
      <c r="E1288" s="977"/>
      <c r="K1288" s="975"/>
      <c r="L1288" s="982"/>
      <c r="M1288" s="978"/>
      <c r="N1288" s="978"/>
      <c r="O1288" s="977"/>
      <c r="P1288" s="412"/>
      <c r="Q1288" s="412"/>
      <c r="R1288" s="412"/>
      <c r="S1288" s="412"/>
      <c r="T1288" s="412"/>
      <c r="U1288" s="412"/>
      <c r="V1288" s="412"/>
      <c r="W1288" s="412"/>
      <c r="X1288" s="412"/>
      <c r="Y1288" s="412"/>
      <c r="Z1288" s="412"/>
      <c r="AA1288" s="412"/>
      <c r="AQ1288" s="1735" t="s">
        <v>8619</v>
      </c>
      <c r="AR1288" s="1495" t="s">
        <v>4269</v>
      </c>
      <c r="AS1288" s="1495" t="s">
        <v>4270</v>
      </c>
      <c r="AT1288" s="1495" t="str">
        <f t="shared" si="39"/>
        <v>1116-Odivelas</v>
      </c>
      <c r="AU1288" s="1495" t="str">
        <f t="shared" si="40"/>
        <v>111603</v>
      </c>
    </row>
    <row r="1289" spans="1:47">
      <c r="A1289" s="412"/>
      <c r="B1289" s="1013" t="s">
        <v>5557</v>
      </c>
      <c r="C1289" s="976" t="s">
        <v>5558</v>
      </c>
      <c r="D1289" s="412"/>
      <c r="E1289" s="977"/>
      <c r="K1289" s="975"/>
      <c r="L1289" s="982"/>
      <c r="M1289" s="978"/>
      <c r="N1289" s="978"/>
      <c r="O1289" s="977"/>
      <c r="P1289" s="412"/>
      <c r="Q1289" s="412"/>
      <c r="R1289" s="412"/>
      <c r="S1289" s="412"/>
      <c r="T1289" s="412"/>
      <c r="U1289" s="412"/>
      <c r="V1289" s="412"/>
      <c r="W1289" s="412"/>
      <c r="X1289" s="412"/>
      <c r="Y1289" s="412"/>
      <c r="Z1289" s="412"/>
      <c r="AA1289" s="412"/>
      <c r="AQ1289" s="1735" t="s">
        <v>8620</v>
      </c>
      <c r="AR1289" s="1495" t="s">
        <v>8621</v>
      </c>
      <c r="AS1289" s="1735" t="s">
        <v>1355</v>
      </c>
      <c r="AT1289" s="1495" t="str">
        <f t="shared" si="39"/>
        <v>0114-Oiã</v>
      </c>
      <c r="AU1289" s="1495" t="str">
        <f t="shared" si="40"/>
        <v>011403</v>
      </c>
    </row>
    <row r="1290" spans="1:47">
      <c r="A1290" s="412"/>
      <c r="B1290" s="1013" t="s">
        <v>5559</v>
      </c>
      <c r="C1290" s="976" t="s">
        <v>5558</v>
      </c>
      <c r="D1290" s="412"/>
      <c r="E1290" s="977"/>
      <c r="K1290" s="975"/>
      <c r="L1290" s="982"/>
      <c r="M1290" s="978"/>
      <c r="N1290" s="978"/>
      <c r="O1290" s="977"/>
      <c r="P1290" s="412"/>
      <c r="Q1290" s="412"/>
      <c r="R1290" s="412"/>
      <c r="S1290" s="412"/>
      <c r="T1290" s="412"/>
      <c r="U1290" s="412"/>
      <c r="V1290" s="412"/>
      <c r="W1290" s="412"/>
      <c r="X1290" s="412"/>
      <c r="Y1290" s="412"/>
      <c r="Z1290" s="412"/>
      <c r="AA1290" s="412"/>
      <c r="AQ1290" s="1735" t="s">
        <v>8622</v>
      </c>
      <c r="AR1290" s="1495" t="s">
        <v>8623</v>
      </c>
      <c r="AS1290" s="1495" t="s">
        <v>1766</v>
      </c>
      <c r="AT1290" s="1495" t="str">
        <f t="shared" si="39"/>
        <v>1418-Olalhas</v>
      </c>
      <c r="AU1290" s="1495" t="str">
        <f t="shared" si="40"/>
        <v>141808</v>
      </c>
    </row>
    <row r="1291" spans="1:47">
      <c r="A1291" s="412"/>
      <c r="B1291" s="1013" t="s">
        <v>5560</v>
      </c>
      <c r="C1291" s="976" t="s">
        <v>5561</v>
      </c>
      <c r="D1291" s="412"/>
      <c r="E1291" s="977"/>
      <c r="K1291" s="975"/>
      <c r="L1291" s="982"/>
      <c r="M1291" s="978"/>
      <c r="N1291" s="978"/>
      <c r="O1291" s="977"/>
      <c r="P1291" s="412"/>
      <c r="Q1291" s="412"/>
      <c r="R1291" s="412"/>
      <c r="S1291" s="412"/>
      <c r="T1291" s="412"/>
      <c r="U1291" s="412"/>
      <c r="V1291" s="412"/>
      <c r="W1291" s="412"/>
      <c r="X1291" s="412"/>
      <c r="Y1291" s="412"/>
      <c r="Z1291" s="412"/>
      <c r="AA1291" s="412"/>
      <c r="AQ1291" s="1735" t="s">
        <v>8624</v>
      </c>
      <c r="AR1291" s="1495" t="s">
        <v>8625</v>
      </c>
      <c r="AS1291" s="1495" t="s">
        <v>1414</v>
      </c>
      <c r="AT1291" s="1495" t="str">
        <f t="shared" ref="AT1291:AT1354" si="41">AS1291&amp;"-"&amp;AR1291</f>
        <v>1311-Oldrões</v>
      </c>
      <c r="AU1291" s="1495" t="str">
        <f t="shared" ref="AU1291:AU1354" si="42">AQ1291</f>
        <v>131121</v>
      </c>
    </row>
    <row r="1292" spans="1:47">
      <c r="A1292" s="412"/>
      <c r="B1292" s="1013" t="s">
        <v>5562</v>
      </c>
      <c r="C1292" s="976" t="s">
        <v>5561</v>
      </c>
      <c r="D1292" s="412"/>
      <c r="E1292" s="977"/>
      <c r="K1292" s="975"/>
      <c r="L1292" s="982"/>
      <c r="M1292" s="978"/>
      <c r="N1292" s="978"/>
      <c r="O1292" s="977"/>
      <c r="P1292" s="412"/>
      <c r="Q1292" s="412"/>
      <c r="R1292" s="412"/>
      <c r="S1292" s="412"/>
      <c r="T1292" s="412"/>
      <c r="U1292" s="412"/>
      <c r="V1292" s="412"/>
      <c r="W1292" s="412"/>
      <c r="X1292" s="412"/>
      <c r="Y1292" s="412"/>
      <c r="Z1292" s="412"/>
      <c r="AA1292" s="412"/>
      <c r="AQ1292" s="1735" t="s">
        <v>8626</v>
      </c>
      <c r="AR1292" s="1495" t="s">
        <v>8627</v>
      </c>
      <c r="AS1292" s="1735" t="s">
        <v>1058</v>
      </c>
      <c r="AT1292" s="1495" t="str">
        <f t="shared" si="41"/>
        <v>0505-Oledo</v>
      </c>
      <c r="AU1292" s="1495" t="str">
        <f t="shared" si="42"/>
        <v>050509</v>
      </c>
    </row>
    <row r="1293" spans="1:47">
      <c r="A1293" s="412"/>
      <c r="B1293" s="1013" t="s">
        <v>5563</v>
      </c>
      <c r="C1293" s="976" t="s">
        <v>5561</v>
      </c>
      <c r="D1293" s="412"/>
      <c r="E1293" s="977"/>
      <c r="K1293" s="975"/>
      <c r="L1293" s="982"/>
      <c r="M1293" s="978"/>
      <c r="N1293" s="978"/>
      <c r="O1293" s="977"/>
      <c r="P1293" s="412"/>
      <c r="Q1293" s="412"/>
      <c r="R1293" s="412"/>
      <c r="S1293" s="412"/>
      <c r="T1293" s="412"/>
      <c r="U1293" s="412"/>
      <c r="V1293" s="412"/>
      <c r="W1293" s="412"/>
      <c r="X1293" s="412"/>
      <c r="Y1293" s="412"/>
      <c r="Z1293" s="412"/>
      <c r="AA1293" s="412"/>
      <c r="AQ1293" s="1735" t="s">
        <v>8628</v>
      </c>
      <c r="AR1293" s="1495" t="s">
        <v>4275</v>
      </c>
      <c r="AS1293" s="1735" t="s">
        <v>61</v>
      </c>
      <c r="AT1293" s="1495" t="str">
        <f t="shared" si="41"/>
        <v>0313-Oleiros</v>
      </c>
      <c r="AU1293" s="1495" t="str">
        <f t="shared" si="42"/>
        <v>031330</v>
      </c>
    </row>
    <row r="1294" spans="1:47">
      <c r="A1294" s="412"/>
      <c r="B1294" s="1013" t="s">
        <v>5564</v>
      </c>
      <c r="C1294" s="976" t="s">
        <v>5565</v>
      </c>
      <c r="D1294" s="412"/>
      <c r="E1294" s="977"/>
      <c r="K1294" s="975"/>
      <c r="L1294" s="982"/>
      <c r="M1294" s="978"/>
      <c r="N1294" s="978"/>
      <c r="O1294" s="977"/>
      <c r="P1294" s="412"/>
      <c r="Q1294" s="412"/>
      <c r="R1294" s="412"/>
      <c r="S1294" s="412"/>
      <c r="T1294" s="412"/>
      <c r="U1294" s="412"/>
      <c r="V1294" s="412"/>
      <c r="W1294" s="412"/>
      <c r="X1294" s="412"/>
      <c r="Y1294" s="412"/>
      <c r="Z1294" s="412"/>
      <c r="AA1294" s="412"/>
      <c r="AQ1294" s="1735" t="s">
        <v>8629</v>
      </c>
      <c r="AR1294" s="1495" t="s">
        <v>4275</v>
      </c>
      <c r="AS1294" s="1495" t="s">
        <v>1456</v>
      </c>
      <c r="AT1294" s="1495" t="str">
        <f t="shared" si="41"/>
        <v>1606-Oleiros</v>
      </c>
      <c r="AU1294" s="1495" t="str">
        <f t="shared" si="42"/>
        <v>160614</v>
      </c>
    </row>
    <row r="1295" spans="1:47">
      <c r="A1295" s="412"/>
      <c r="B1295" s="1013" t="s">
        <v>5566</v>
      </c>
      <c r="C1295" s="976" t="s">
        <v>3182</v>
      </c>
      <c r="D1295" s="412"/>
      <c r="E1295" s="977"/>
      <c r="K1295" s="975"/>
      <c r="L1295" s="982"/>
      <c r="M1295" s="978"/>
      <c r="N1295" s="978"/>
      <c r="O1295" s="977"/>
      <c r="P1295" s="412"/>
      <c r="Q1295" s="412"/>
      <c r="R1295" s="412"/>
      <c r="S1295" s="412"/>
      <c r="T1295" s="412"/>
      <c r="U1295" s="412"/>
      <c r="V1295" s="412"/>
      <c r="W1295" s="412"/>
      <c r="X1295" s="412"/>
      <c r="Y1295" s="412"/>
      <c r="Z1295" s="412"/>
      <c r="AA1295" s="412"/>
      <c r="AQ1295" s="1735" t="s">
        <v>8630</v>
      </c>
      <c r="AR1295" s="1495" t="s">
        <v>8631</v>
      </c>
      <c r="AS1295" s="1735" t="s">
        <v>4276</v>
      </c>
      <c r="AT1295" s="1495" t="str">
        <f t="shared" si="41"/>
        <v>0506-Oleiros-Amieira</v>
      </c>
      <c r="AU1295" s="1495" t="str">
        <f t="shared" si="42"/>
        <v>050614</v>
      </c>
    </row>
    <row r="1296" spans="1:47">
      <c r="A1296" s="412"/>
      <c r="B1296" s="1013" t="s">
        <v>3183</v>
      </c>
      <c r="C1296" s="976" t="s">
        <v>3184</v>
      </c>
      <c r="D1296" s="412"/>
      <c r="E1296" s="977"/>
      <c r="K1296" s="975"/>
      <c r="L1296" s="982"/>
      <c r="M1296" s="978"/>
      <c r="N1296" s="978"/>
      <c r="O1296" s="977"/>
      <c r="P1296" s="412"/>
      <c r="Q1296" s="412"/>
      <c r="R1296" s="412"/>
      <c r="S1296" s="412"/>
      <c r="T1296" s="412"/>
      <c r="U1296" s="412"/>
      <c r="V1296" s="412"/>
      <c r="W1296" s="412"/>
      <c r="X1296" s="412"/>
      <c r="Y1296" s="412"/>
      <c r="Z1296" s="412"/>
      <c r="AA1296" s="412"/>
      <c r="AQ1296" s="1735" t="s">
        <v>8632</v>
      </c>
      <c r="AR1296" s="1495" t="s">
        <v>8633</v>
      </c>
      <c r="AS1296" s="1495" t="s">
        <v>1972</v>
      </c>
      <c r="AT1296" s="1495" t="str">
        <f t="shared" si="41"/>
        <v>1101-Olhalvo</v>
      </c>
      <c r="AU1296" s="1495" t="str">
        <f t="shared" si="42"/>
        <v>110108</v>
      </c>
    </row>
    <row r="1297" spans="1:47">
      <c r="A1297" s="412"/>
      <c r="B1297" s="1013" t="s">
        <v>3185</v>
      </c>
      <c r="C1297" s="976" t="s">
        <v>3184</v>
      </c>
      <c r="D1297" s="412"/>
      <c r="E1297" s="977"/>
      <c r="K1297" s="975"/>
      <c r="L1297" s="982"/>
      <c r="M1297" s="978"/>
      <c r="N1297" s="978"/>
      <c r="O1297" s="977"/>
      <c r="P1297" s="412"/>
      <c r="Q1297" s="412"/>
      <c r="R1297" s="412"/>
      <c r="S1297" s="412"/>
      <c r="T1297" s="412"/>
      <c r="U1297" s="412"/>
      <c r="V1297" s="412"/>
      <c r="W1297" s="412"/>
      <c r="X1297" s="412"/>
      <c r="Y1297" s="412"/>
      <c r="Z1297" s="412"/>
      <c r="AA1297" s="412"/>
      <c r="AQ1297" s="1735" t="s">
        <v>8634</v>
      </c>
      <c r="AR1297" s="1495" t="s">
        <v>1344</v>
      </c>
      <c r="AS1297" s="1735" t="s">
        <v>1345</v>
      </c>
      <c r="AT1297" s="1495" t="str">
        <f t="shared" si="41"/>
        <v>0810-Olhão</v>
      </c>
      <c r="AU1297" s="1495" t="str">
        <f t="shared" si="42"/>
        <v>081003</v>
      </c>
    </row>
    <row r="1298" spans="1:47">
      <c r="A1298" s="412"/>
      <c r="B1298" s="1013" t="s">
        <v>3186</v>
      </c>
      <c r="C1298" s="976" t="s">
        <v>3187</v>
      </c>
      <c r="D1298" s="412"/>
      <c r="E1298" s="977"/>
      <c r="K1298" s="975"/>
      <c r="L1298" s="982"/>
      <c r="M1298" s="978"/>
      <c r="N1298" s="978"/>
      <c r="O1298" s="977"/>
      <c r="P1298" s="412"/>
      <c r="Q1298" s="412"/>
      <c r="R1298" s="412"/>
      <c r="S1298" s="412"/>
      <c r="T1298" s="412"/>
      <c r="U1298" s="412"/>
      <c r="V1298" s="412"/>
      <c r="W1298" s="412"/>
      <c r="X1298" s="412"/>
      <c r="Y1298" s="412"/>
      <c r="Z1298" s="412"/>
      <c r="AA1298" s="412"/>
      <c r="AQ1298" s="1735" t="s">
        <v>8635</v>
      </c>
      <c r="AR1298" s="1495" t="s">
        <v>8636</v>
      </c>
      <c r="AS1298" s="1495" t="s">
        <v>4263</v>
      </c>
      <c r="AT1298" s="1495" t="str">
        <f t="shared" si="41"/>
        <v>1012-Olho Marinho</v>
      </c>
      <c r="AU1298" s="1495" t="str">
        <f t="shared" si="42"/>
        <v>101203</v>
      </c>
    </row>
    <row r="1299" spans="1:47">
      <c r="A1299" s="412"/>
      <c r="B1299" s="1013" t="s">
        <v>3188</v>
      </c>
      <c r="C1299" s="976" t="s">
        <v>3187</v>
      </c>
      <c r="D1299" s="412"/>
      <c r="E1299" s="977"/>
      <c r="K1299" s="975"/>
      <c r="L1299" s="982"/>
      <c r="M1299" s="978"/>
      <c r="N1299" s="978"/>
      <c r="O1299" s="977"/>
      <c r="P1299" s="412"/>
      <c r="Q1299" s="412"/>
      <c r="R1299" s="412"/>
      <c r="S1299" s="412"/>
      <c r="T1299" s="412"/>
      <c r="U1299" s="412"/>
      <c r="V1299" s="412"/>
      <c r="W1299" s="412"/>
      <c r="X1299" s="412"/>
      <c r="Y1299" s="412"/>
      <c r="Z1299" s="412"/>
      <c r="AA1299" s="412"/>
      <c r="AQ1299" s="1735" t="s">
        <v>8637</v>
      </c>
      <c r="AR1299" s="1495" t="s">
        <v>8638</v>
      </c>
      <c r="AS1299" s="1495" t="s">
        <v>561</v>
      </c>
      <c r="AT1299" s="1495" t="str">
        <f t="shared" si="41"/>
        <v>1106-Olivais</v>
      </c>
      <c r="AU1299" s="1495" t="str">
        <f t="shared" si="42"/>
        <v>110633</v>
      </c>
    </row>
    <row r="1300" spans="1:47">
      <c r="A1300" s="412"/>
      <c r="B1300" s="1013" t="s">
        <v>3189</v>
      </c>
      <c r="C1300" s="976" t="s">
        <v>3190</v>
      </c>
      <c r="D1300" s="412"/>
      <c r="E1300" s="977"/>
      <c r="K1300" s="975"/>
      <c r="L1300" s="982"/>
      <c r="M1300" s="978"/>
      <c r="N1300" s="978"/>
      <c r="O1300" s="977"/>
      <c r="P1300" s="412"/>
      <c r="Q1300" s="412"/>
      <c r="R1300" s="412"/>
      <c r="S1300" s="412"/>
      <c r="T1300" s="412"/>
      <c r="U1300" s="412"/>
      <c r="V1300" s="412"/>
      <c r="W1300" s="412"/>
      <c r="X1300" s="412"/>
      <c r="Y1300" s="412"/>
      <c r="Z1300" s="412"/>
      <c r="AA1300" s="412"/>
      <c r="AQ1300" s="1735" t="s">
        <v>8639</v>
      </c>
      <c r="AR1300" s="1495" t="s">
        <v>8640</v>
      </c>
      <c r="AS1300" s="1735" t="s">
        <v>279</v>
      </c>
      <c r="AT1300" s="1495" t="str">
        <f t="shared" si="41"/>
        <v>0302-Oliveira</v>
      </c>
      <c r="AU1300" s="1495" t="str">
        <f t="shared" si="42"/>
        <v>030254</v>
      </c>
    </row>
    <row r="1301" spans="1:47">
      <c r="A1301" s="412"/>
      <c r="B1301" s="1013" t="s">
        <v>3191</v>
      </c>
      <c r="C1301" s="976" t="s">
        <v>3190</v>
      </c>
      <c r="D1301" s="412"/>
      <c r="E1301" s="977"/>
      <c r="K1301" s="975"/>
      <c r="L1301" s="982"/>
      <c r="M1301" s="978"/>
      <c r="N1301" s="978"/>
      <c r="O1301" s="977"/>
      <c r="P1301" s="412"/>
      <c r="Q1301" s="412"/>
      <c r="R1301" s="412"/>
      <c r="S1301" s="412"/>
      <c r="T1301" s="412"/>
      <c r="U1301" s="412"/>
      <c r="V1301" s="412"/>
      <c r="W1301" s="412"/>
      <c r="X1301" s="412"/>
      <c r="Y1301" s="412"/>
      <c r="Z1301" s="412"/>
      <c r="AA1301" s="412"/>
      <c r="AQ1301" s="1735" t="s">
        <v>8641</v>
      </c>
      <c r="AR1301" s="1495" t="s">
        <v>8640</v>
      </c>
      <c r="AS1301" s="1495" t="s">
        <v>2526</v>
      </c>
      <c r="AT1301" s="1495" t="str">
        <f t="shared" si="41"/>
        <v>1601-Oliveira</v>
      </c>
      <c r="AU1301" s="1495" t="str">
        <f t="shared" si="42"/>
        <v>160123</v>
      </c>
    </row>
    <row r="1302" spans="1:47">
      <c r="A1302" s="412"/>
      <c r="B1302" s="1013" t="s">
        <v>3192</v>
      </c>
      <c r="C1302" s="976" t="s">
        <v>3190</v>
      </c>
      <c r="D1302" s="412"/>
      <c r="E1302" s="977"/>
      <c r="K1302" s="975"/>
      <c r="L1302" s="982"/>
      <c r="M1302" s="978"/>
      <c r="N1302" s="978"/>
      <c r="O1302" s="977"/>
      <c r="P1302" s="412"/>
      <c r="Q1302" s="412"/>
      <c r="R1302" s="412"/>
      <c r="S1302" s="412"/>
      <c r="T1302" s="412"/>
      <c r="U1302" s="412"/>
      <c r="V1302" s="412"/>
      <c r="W1302" s="412"/>
      <c r="X1302" s="412"/>
      <c r="Y1302" s="412"/>
      <c r="Z1302" s="412"/>
      <c r="AA1302" s="412"/>
      <c r="AQ1302" s="1735" t="s">
        <v>8642</v>
      </c>
      <c r="AR1302" s="1495" t="s">
        <v>8640</v>
      </c>
      <c r="AS1302" s="1495" t="s">
        <v>2823</v>
      </c>
      <c r="AT1302" s="1495" t="str">
        <f t="shared" si="41"/>
        <v>1704-Oliveira</v>
      </c>
      <c r="AU1302" s="1495" t="str">
        <f t="shared" si="42"/>
        <v>170403</v>
      </c>
    </row>
    <row r="1303" spans="1:47">
      <c r="A1303" s="412"/>
      <c r="B1303" s="1013" t="s">
        <v>3193</v>
      </c>
      <c r="C1303" s="976" t="s">
        <v>3194</v>
      </c>
      <c r="D1303" s="412"/>
      <c r="E1303" s="977"/>
      <c r="K1303" s="975"/>
      <c r="L1303" s="982"/>
      <c r="M1303" s="978"/>
      <c r="N1303" s="978"/>
      <c r="O1303" s="977"/>
      <c r="P1303" s="412"/>
      <c r="Q1303" s="412"/>
      <c r="R1303" s="412"/>
      <c r="S1303" s="412"/>
      <c r="T1303" s="412"/>
      <c r="U1303" s="412"/>
      <c r="V1303" s="412"/>
      <c r="W1303" s="412"/>
      <c r="X1303" s="412"/>
      <c r="Y1303" s="412"/>
      <c r="Z1303" s="412"/>
      <c r="AA1303" s="412"/>
      <c r="AQ1303" s="1735" t="s">
        <v>8643</v>
      </c>
      <c r="AR1303" s="1495" t="s">
        <v>8644</v>
      </c>
      <c r="AS1303" s="1735" t="s">
        <v>30</v>
      </c>
      <c r="AT1303" s="1495" t="str">
        <f t="shared" si="41"/>
        <v>0312-Oliveira (Santa Maria)</v>
      </c>
      <c r="AU1303" s="1495" t="str">
        <f t="shared" si="42"/>
        <v>031239</v>
      </c>
    </row>
    <row r="1304" spans="1:47">
      <c r="A1304" s="412"/>
      <c r="B1304" s="1013" t="s">
        <v>3195</v>
      </c>
      <c r="C1304" s="976" t="s">
        <v>3196</v>
      </c>
      <c r="D1304" s="412"/>
      <c r="E1304" s="977"/>
      <c r="K1304" s="975"/>
      <c r="L1304" s="982"/>
      <c r="M1304" s="978"/>
      <c r="N1304" s="978"/>
      <c r="O1304" s="977"/>
      <c r="P1304" s="412"/>
      <c r="Q1304" s="412"/>
      <c r="R1304" s="412"/>
      <c r="S1304" s="412"/>
      <c r="T1304" s="412"/>
      <c r="U1304" s="412"/>
      <c r="V1304" s="412"/>
      <c r="W1304" s="412"/>
      <c r="X1304" s="412"/>
      <c r="Y1304" s="412"/>
      <c r="Z1304" s="412"/>
      <c r="AA1304" s="412"/>
      <c r="AQ1304" s="1735" t="s">
        <v>8645</v>
      </c>
      <c r="AR1304" s="1495" t="s">
        <v>8646</v>
      </c>
      <c r="AS1304" s="1735" t="s">
        <v>30</v>
      </c>
      <c r="AT1304" s="1495" t="str">
        <f t="shared" si="41"/>
        <v>0312-Oliveira (São Mateus)</v>
      </c>
      <c r="AU1304" s="1495" t="str">
        <f t="shared" si="42"/>
        <v>031242</v>
      </c>
    </row>
    <row r="1305" spans="1:47">
      <c r="A1305" s="412"/>
      <c r="B1305" s="1013" t="s">
        <v>3197</v>
      </c>
      <c r="C1305" s="976" t="s">
        <v>3196</v>
      </c>
      <c r="D1305" s="412"/>
      <c r="E1305" s="977"/>
      <c r="K1305" s="975"/>
      <c r="L1305" s="982"/>
      <c r="M1305" s="978"/>
      <c r="N1305" s="978"/>
      <c r="O1305" s="977"/>
      <c r="P1305" s="412"/>
      <c r="Q1305" s="412"/>
      <c r="R1305" s="412"/>
      <c r="S1305" s="412"/>
      <c r="T1305" s="412"/>
      <c r="U1305" s="412"/>
      <c r="V1305" s="412"/>
      <c r="W1305" s="412"/>
      <c r="X1305" s="412"/>
      <c r="Y1305" s="412"/>
      <c r="Z1305" s="412"/>
      <c r="AA1305" s="412"/>
      <c r="AQ1305" s="1735" t="s">
        <v>8647</v>
      </c>
      <c r="AR1305" s="1495" t="s">
        <v>1354</v>
      </c>
      <c r="AS1305" s="1735" t="s">
        <v>1355</v>
      </c>
      <c r="AT1305" s="1495" t="str">
        <f t="shared" si="41"/>
        <v>0114-Oliveira do Bairro</v>
      </c>
      <c r="AU1305" s="1495" t="str">
        <f t="shared" si="42"/>
        <v>011404</v>
      </c>
    </row>
    <row r="1306" spans="1:47">
      <c r="A1306" s="412"/>
      <c r="B1306" s="1013" t="s">
        <v>3198</v>
      </c>
      <c r="C1306" s="976" t="s">
        <v>3275</v>
      </c>
      <c r="D1306" s="412"/>
      <c r="E1306" s="977"/>
      <c r="K1306" s="975"/>
      <c r="L1306" s="982"/>
      <c r="M1306" s="978"/>
      <c r="N1306" s="978"/>
      <c r="O1306" s="977"/>
      <c r="P1306" s="412"/>
      <c r="Q1306" s="412"/>
      <c r="R1306" s="412"/>
      <c r="S1306" s="412"/>
      <c r="T1306" s="412"/>
      <c r="U1306" s="412"/>
      <c r="V1306" s="412"/>
      <c r="W1306" s="412"/>
      <c r="X1306" s="412"/>
      <c r="Y1306" s="412"/>
      <c r="Z1306" s="412"/>
      <c r="AA1306" s="412"/>
      <c r="AQ1306" s="1735" t="s">
        <v>8648</v>
      </c>
      <c r="AR1306" s="1495" t="s">
        <v>8649</v>
      </c>
      <c r="AS1306" s="1495" t="s">
        <v>1323</v>
      </c>
      <c r="AT1306" s="1495" t="str">
        <f t="shared" si="41"/>
        <v>1802-Oliveira do Conde</v>
      </c>
      <c r="AU1306" s="1495" t="str">
        <f t="shared" si="42"/>
        <v>180204</v>
      </c>
    </row>
    <row r="1307" spans="1:47">
      <c r="A1307" s="412"/>
      <c r="B1307" s="1013" t="s">
        <v>3276</v>
      </c>
      <c r="C1307" s="976" t="s">
        <v>3275</v>
      </c>
      <c r="D1307" s="412"/>
      <c r="E1307" s="977"/>
      <c r="K1307" s="975"/>
      <c r="L1307" s="982"/>
      <c r="M1307" s="978"/>
      <c r="N1307" s="978"/>
      <c r="O1307" s="977"/>
      <c r="P1307" s="412"/>
      <c r="Q1307" s="412"/>
      <c r="R1307" s="412"/>
      <c r="S1307" s="412"/>
      <c r="T1307" s="412"/>
      <c r="U1307" s="412"/>
      <c r="V1307" s="412"/>
      <c r="W1307" s="412"/>
      <c r="X1307" s="412"/>
      <c r="Y1307" s="412"/>
      <c r="Z1307" s="412"/>
      <c r="AA1307" s="412"/>
      <c r="AQ1307" s="1735" t="s">
        <v>8650</v>
      </c>
      <c r="AR1307" s="1495" t="s">
        <v>8651</v>
      </c>
      <c r="AS1307" s="1495" t="s">
        <v>38</v>
      </c>
      <c r="AT1307" s="1495" t="str">
        <f t="shared" si="41"/>
        <v>1317-Oliveira do Douro</v>
      </c>
      <c r="AU1307" s="1495" t="str">
        <f t="shared" si="42"/>
        <v>131712</v>
      </c>
    </row>
    <row r="1308" spans="1:47">
      <c r="A1308" s="412"/>
      <c r="B1308" s="1013" t="s">
        <v>720</v>
      </c>
      <c r="C1308" s="976" t="s">
        <v>3277</v>
      </c>
      <c r="D1308" s="412"/>
      <c r="E1308" s="977"/>
      <c r="K1308" s="975"/>
      <c r="L1308" s="982"/>
      <c r="M1308" s="978"/>
      <c r="N1308" s="978"/>
      <c r="O1308" s="977"/>
      <c r="P1308" s="412"/>
      <c r="Q1308" s="412"/>
      <c r="R1308" s="412"/>
      <c r="S1308" s="412"/>
      <c r="T1308" s="412"/>
      <c r="U1308" s="412"/>
      <c r="V1308" s="412"/>
      <c r="W1308" s="412"/>
      <c r="X1308" s="412"/>
      <c r="Y1308" s="412"/>
      <c r="Z1308" s="412"/>
      <c r="AA1308" s="412"/>
      <c r="AQ1308" s="1735" t="s">
        <v>8652</v>
      </c>
      <c r="AR1308" s="1495" t="s">
        <v>8651</v>
      </c>
      <c r="AS1308" s="1495" t="s">
        <v>4119</v>
      </c>
      <c r="AT1308" s="1495" t="str">
        <f t="shared" si="41"/>
        <v>1804-Oliveira do Douro</v>
      </c>
      <c r="AU1308" s="1495" t="str">
        <f t="shared" si="42"/>
        <v>180410</v>
      </c>
    </row>
    <row r="1309" spans="1:47">
      <c r="A1309" s="412"/>
      <c r="B1309" s="1013" t="s">
        <v>3278</v>
      </c>
      <c r="C1309" s="976" t="s">
        <v>3279</v>
      </c>
      <c r="D1309" s="412"/>
      <c r="E1309" s="977"/>
      <c r="K1309" s="975"/>
      <c r="L1309" s="982"/>
      <c r="M1309" s="978"/>
      <c r="N1309" s="978"/>
      <c r="O1309" s="977"/>
      <c r="P1309" s="412"/>
      <c r="Q1309" s="412"/>
      <c r="R1309" s="412"/>
      <c r="S1309" s="412"/>
      <c r="T1309" s="412"/>
      <c r="U1309" s="412"/>
      <c r="V1309" s="412"/>
      <c r="W1309" s="412"/>
      <c r="X1309" s="412"/>
      <c r="Y1309" s="412"/>
      <c r="Z1309" s="412"/>
      <c r="AA1309" s="412"/>
      <c r="AQ1309" s="1735" t="s">
        <v>8653</v>
      </c>
      <c r="AR1309" s="1495" t="s">
        <v>8654</v>
      </c>
      <c r="AS1309" s="1735" t="s">
        <v>271</v>
      </c>
      <c r="AT1309" s="1495" t="str">
        <f t="shared" si="41"/>
        <v>0105-Oliveirinha</v>
      </c>
      <c r="AU1309" s="1495" t="str">
        <f t="shared" si="42"/>
        <v>010508</v>
      </c>
    </row>
    <row r="1310" spans="1:47">
      <c r="A1310" s="412"/>
      <c r="B1310" s="1013" t="s">
        <v>3280</v>
      </c>
      <c r="C1310" s="976" t="s">
        <v>3279</v>
      </c>
      <c r="D1310" s="412"/>
      <c r="E1310" s="977"/>
      <c r="K1310" s="975"/>
      <c r="L1310" s="982"/>
      <c r="M1310" s="978"/>
      <c r="N1310" s="978"/>
      <c r="O1310" s="977"/>
      <c r="P1310" s="412"/>
      <c r="Q1310" s="412"/>
      <c r="R1310" s="412"/>
      <c r="S1310" s="412"/>
      <c r="T1310" s="412"/>
      <c r="U1310" s="412"/>
      <c r="V1310" s="412"/>
      <c r="W1310" s="412"/>
      <c r="X1310" s="412"/>
      <c r="Y1310" s="412"/>
      <c r="Z1310" s="412"/>
      <c r="AA1310" s="412"/>
      <c r="AQ1310" s="1735" t="s">
        <v>8655</v>
      </c>
      <c r="AR1310" s="1495" t="s">
        <v>8656</v>
      </c>
      <c r="AS1310" s="1735" t="s">
        <v>5293</v>
      </c>
      <c r="AT1310" s="1495" t="str">
        <f t="shared" si="41"/>
        <v>0405-Olmos</v>
      </c>
      <c r="AU1310" s="1495" t="str">
        <f t="shared" si="42"/>
        <v>040523</v>
      </c>
    </row>
    <row r="1311" spans="1:47">
      <c r="A1311" s="412"/>
      <c r="B1311" s="1013" t="s">
        <v>3281</v>
      </c>
      <c r="C1311" s="976" t="s">
        <v>3279</v>
      </c>
      <c r="D1311" s="412"/>
      <c r="E1311" s="977"/>
      <c r="K1311" s="975"/>
      <c r="L1311" s="982"/>
      <c r="M1311" s="978"/>
      <c r="N1311" s="978"/>
      <c r="O1311" s="977"/>
      <c r="P1311" s="412"/>
      <c r="Q1311" s="412"/>
      <c r="R1311" s="412"/>
      <c r="S1311" s="412"/>
      <c r="T1311" s="412"/>
      <c r="U1311" s="412"/>
      <c r="V1311" s="412"/>
      <c r="W1311" s="412"/>
      <c r="X1311" s="412"/>
      <c r="Y1311" s="412"/>
      <c r="Z1311" s="412"/>
      <c r="AA1311" s="412"/>
      <c r="AQ1311" s="1735" t="s">
        <v>8657</v>
      </c>
      <c r="AR1311" s="1495" t="s">
        <v>8658</v>
      </c>
      <c r="AS1311" s="1735" t="s">
        <v>2624</v>
      </c>
      <c r="AT1311" s="1495" t="str">
        <f t="shared" si="41"/>
        <v>0703-Orada</v>
      </c>
      <c r="AU1311" s="1495" t="str">
        <f t="shared" si="42"/>
        <v>070302</v>
      </c>
    </row>
    <row r="1312" spans="1:47">
      <c r="A1312" s="412"/>
      <c r="B1312" s="1013" t="s">
        <v>3282</v>
      </c>
      <c r="C1312" s="976" t="s">
        <v>3283</v>
      </c>
      <c r="D1312" s="412"/>
      <c r="E1312" s="977"/>
      <c r="K1312" s="975"/>
      <c r="L1312" s="982"/>
      <c r="M1312" s="978"/>
      <c r="N1312" s="978"/>
      <c r="O1312" s="977"/>
      <c r="P1312" s="412"/>
      <c r="Q1312" s="412"/>
      <c r="R1312" s="412"/>
      <c r="S1312" s="412"/>
      <c r="T1312" s="412"/>
      <c r="U1312" s="412"/>
      <c r="V1312" s="412"/>
      <c r="W1312" s="412"/>
      <c r="X1312" s="412"/>
      <c r="Y1312" s="412"/>
      <c r="Z1312" s="412"/>
      <c r="AA1312" s="412"/>
      <c r="AQ1312" s="1735" t="s">
        <v>8659</v>
      </c>
      <c r="AR1312" s="1495" t="s">
        <v>8660</v>
      </c>
      <c r="AS1312" s="1735" t="s">
        <v>1024</v>
      </c>
      <c r="AT1312" s="1495" t="str">
        <f t="shared" si="41"/>
        <v>0504-Orca</v>
      </c>
      <c r="AU1312" s="1495" t="str">
        <f t="shared" si="42"/>
        <v>050420</v>
      </c>
    </row>
    <row r="1313" spans="1:47">
      <c r="A1313" s="412"/>
      <c r="B1313" s="1013" t="s">
        <v>3284</v>
      </c>
      <c r="C1313" s="976" t="s">
        <v>3285</v>
      </c>
      <c r="D1313" s="412"/>
      <c r="E1313" s="977"/>
      <c r="K1313" s="975"/>
      <c r="L1313" s="982"/>
      <c r="M1313" s="978"/>
      <c r="N1313" s="978"/>
      <c r="O1313" s="977"/>
      <c r="P1313" s="412"/>
      <c r="Q1313" s="412"/>
      <c r="R1313" s="412"/>
      <c r="S1313" s="412"/>
      <c r="T1313" s="412"/>
      <c r="U1313" s="412"/>
      <c r="V1313" s="412"/>
      <c r="W1313" s="412"/>
      <c r="X1313" s="412"/>
      <c r="Y1313" s="412"/>
      <c r="Z1313" s="412"/>
      <c r="AA1313" s="412"/>
      <c r="AQ1313" s="1735" t="s">
        <v>8661</v>
      </c>
      <c r="AR1313" s="1495" t="s">
        <v>8662</v>
      </c>
      <c r="AS1313" s="1495" t="s">
        <v>76</v>
      </c>
      <c r="AT1313" s="1495" t="str">
        <f t="shared" si="41"/>
        <v>1823-Orgens</v>
      </c>
      <c r="AU1313" s="1495" t="str">
        <f t="shared" si="42"/>
        <v>182319</v>
      </c>
    </row>
    <row r="1314" spans="1:47">
      <c r="A1314" s="412"/>
      <c r="B1314" s="1013" t="s">
        <v>3286</v>
      </c>
      <c r="C1314" s="976" t="s">
        <v>3285</v>
      </c>
      <c r="D1314" s="412"/>
      <c r="E1314" s="977"/>
      <c r="K1314" s="975"/>
      <c r="L1314" s="982"/>
      <c r="M1314" s="978"/>
      <c r="N1314" s="978"/>
      <c r="O1314" s="977"/>
      <c r="P1314" s="412"/>
      <c r="Q1314" s="412"/>
      <c r="R1314" s="412"/>
      <c r="S1314" s="412"/>
      <c r="T1314" s="412"/>
      <c r="U1314" s="412"/>
      <c r="V1314" s="412"/>
      <c r="W1314" s="412"/>
      <c r="X1314" s="412"/>
      <c r="Y1314" s="412"/>
      <c r="Z1314" s="412"/>
      <c r="AA1314" s="412"/>
      <c r="AQ1314" s="1735" t="s">
        <v>8663</v>
      </c>
      <c r="AR1314" s="1495" t="s">
        <v>8664</v>
      </c>
      <c r="AS1314" s="1735" t="s">
        <v>1805</v>
      </c>
      <c r="AT1314" s="1495" t="str">
        <f t="shared" si="41"/>
        <v>0503-Orjais</v>
      </c>
      <c r="AU1314" s="1495" t="str">
        <f t="shared" si="42"/>
        <v>050312</v>
      </c>
    </row>
    <row r="1315" spans="1:47">
      <c r="A1315" s="412"/>
      <c r="B1315" s="1013" t="s">
        <v>3287</v>
      </c>
      <c r="C1315" s="976" t="s">
        <v>3288</v>
      </c>
      <c r="D1315" s="412"/>
      <c r="E1315" s="977"/>
      <c r="K1315" s="975"/>
      <c r="L1315" s="982"/>
      <c r="M1315" s="978"/>
      <c r="N1315" s="978"/>
      <c r="O1315" s="977"/>
      <c r="P1315" s="412"/>
      <c r="Q1315" s="412"/>
      <c r="R1315" s="412"/>
      <c r="S1315" s="412"/>
      <c r="T1315" s="412"/>
      <c r="U1315" s="412"/>
      <c r="V1315" s="412"/>
      <c r="W1315" s="412"/>
      <c r="X1315" s="412"/>
      <c r="Y1315" s="412"/>
      <c r="Z1315" s="412"/>
      <c r="AA1315" s="412"/>
      <c r="AQ1315" s="1735" t="s">
        <v>8665</v>
      </c>
      <c r="AR1315" s="1495" t="s">
        <v>8666</v>
      </c>
      <c r="AS1315" s="1495" t="s">
        <v>5289</v>
      </c>
      <c r="AT1315" s="1495" t="str">
        <f t="shared" si="41"/>
        <v>1413-Ortiga</v>
      </c>
      <c r="AU1315" s="1495" t="str">
        <f t="shared" si="42"/>
        <v>141307</v>
      </c>
    </row>
    <row r="1316" spans="1:47">
      <c r="A1316" s="412"/>
      <c r="B1316" s="1013" t="s">
        <v>3289</v>
      </c>
      <c r="C1316" s="976" t="s">
        <v>3288</v>
      </c>
      <c r="D1316" s="412"/>
      <c r="E1316" s="977"/>
      <c r="K1316" s="975"/>
      <c r="L1316" s="982"/>
      <c r="M1316" s="978"/>
      <c r="N1316" s="978"/>
      <c r="O1316" s="977"/>
      <c r="P1316" s="412"/>
      <c r="Q1316" s="412"/>
      <c r="R1316" s="412"/>
      <c r="S1316" s="412"/>
      <c r="T1316" s="412"/>
      <c r="U1316" s="412"/>
      <c r="V1316" s="412"/>
      <c r="W1316" s="412"/>
      <c r="X1316" s="412"/>
      <c r="Y1316" s="412"/>
      <c r="Z1316" s="412"/>
      <c r="AA1316" s="412"/>
      <c r="AQ1316" s="1735" t="s">
        <v>8667</v>
      </c>
      <c r="AR1316" s="1495" t="s">
        <v>8668</v>
      </c>
      <c r="AS1316" s="1735" t="s">
        <v>4276</v>
      </c>
      <c r="AT1316" s="1495" t="str">
        <f t="shared" si="41"/>
        <v>0506-Orvalho</v>
      </c>
      <c r="AU1316" s="1495" t="str">
        <f t="shared" si="42"/>
        <v>050609</v>
      </c>
    </row>
    <row r="1317" spans="1:47">
      <c r="A1317" s="412"/>
      <c r="B1317" s="1013" t="s">
        <v>3290</v>
      </c>
      <c r="C1317" s="976" t="s">
        <v>3291</v>
      </c>
      <c r="D1317" s="412"/>
      <c r="E1317" s="977"/>
      <c r="K1317" s="975"/>
      <c r="L1317" s="982"/>
      <c r="M1317" s="978"/>
      <c r="N1317" s="978"/>
      <c r="O1317" s="977"/>
      <c r="P1317" s="412"/>
      <c r="Q1317" s="412"/>
      <c r="R1317" s="412"/>
      <c r="S1317" s="412"/>
      <c r="T1317" s="412"/>
      <c r="U1317" s="412"/>
      <c r="V1317" s="412"/>
      <c r="W1317" s="412"/>
      <c r="X1317" s="412"/>
      <c r="Y1317" s="412"/>
      <c r="Z1317" s="412"/>
      <c r="AA1317" s="412"/>
      <c r="AQ1317" s="1735" t="s">
        <v>8669</v>
      </c>
      <c r="AR1317" s="1495" t="s">
        <v>8670</v>
      </c>
      <c r="AS1317" s="1735" t="s">
        <v>2631</v>
      </c>
      <c r="AT1317" s="1495" t="str">
        <f t="shared" si="41"/>
        <v>0113-Ossela</v>
      </c>
      <c r="AU1317" s="1495" t="str">
        <f t="shared" si="42"/>
        <v>011310</v>
      </c>
    </row>
    <row r="1318" spans="1:47">
      <c r="A1318" s="412"/>
      <c r="B1318" s="1013" t="s">
        <v>3292</v>
      </c>
      <c r="C1318" s="976" t="s">
        <v>3291</v>
      </c>
      <c r="D1318" s="412"/>
      <c r="E1318" s="977"/>
      <c r="K1318" s="975"/>
      <c r="L1318" s="982"/>
      <c r="M1318" s="978"/>
      <c r="N1318" s="978"/>
      <c r="O1318" s="977"/>
      <c r="P1318" s="412"/>
      <c r="Q1318" s="412"/>
      <c r="R1318" s="412"/>
      <c r="S1318" s="412"/>
      <c r="T1318" s="412"/>
      <c r="U1318" s="412"/>
      <c r="V1318" s="412"/>
      <c r="W1318" s="412"/>
      <c r="X1318" s="412"/>
      <c r="Y1318" s="412"/>
      <c r="Z1318" s="412"/>
      <c r="AA1318" s="412"/>
      <c r="AQ1318" s="1735" t="s">
        <v>8671</v>
      </c>
      <c r="AR1318" s="1495" t="s">
        <v>8672</v>
      </c>
      <c r="AS1318" s="1495" t="s">
        <v>1972</v>
      </c>
      <c r="AT1318" s="1495" t="str">
        <f t="shared" si="41"/>
        <v>1101-Ota</v>
      </c>
      <c r="AU1318" s="1495" t="str">
        <f t="shared" si="42"/>
        <v>110109</v>
      </c>
    </row>
    <row r="1319" spans="1:47">
      <c r="A1319" s="412"/>
      <c r="B1319" s="1013" t="s">
        <v>3293</v>
      </c>
      <c r="C1319" s="976" t="s">
        <v>3294</v>
      </c>
      <c r="D1319" s="412"/>
      <c r="E1319" s="977"/>
      <c r="K1319" s="975"/>
      <c r="L1319" s="982"/>
      <c r="M1319" s="978"/>
      <c r="N1319" s="978"/>
      <c r="O1319" s="977"/>
      <c r="P1319" s="412"/>
      <c r="Q1319" s="412"/>
      <c r="R1319" s="412"/>
      <c r="S1319" s="412"/>
      <c r="T1319" s="412"/>
      <c r="U1319" s="412"/>
      <c r="V1319" s="412"/>
      <c r="W1319" s="412"/>
      <c r="X1319" s="412"/>
      <c r="Y1319" s="412"/>
      <c r="Z1319" s="412"/>
      <c r="AA1319" s="412"/>
      <c r="AQ1319" s="1735" t="s">
        <v>8673</v>
      </c>
      <c r="AR1319" s="1495" t="s">
        <v>8674</v>
      </c>
      <c r="AS1319" s="1735" t="s">
        <v>1790</v>
      </c>
      <c r="AT1319" s="1495" t="str">
        <f t="shared" si="41"/>
        <v>0118-Ouca</v>
      </c>
      <c r="AU1319" s="1495" t="str">
        <f t="shared" si="42"/>
        <v>011805</v>
      </c>
    </row>
    <row r="1320" spans="1:47">
      <c r="A1320" s="412"/>
      <c r="B1320" s="1013" t="s">
        <v>3295</v>
      </c>
      <c r="C1320" s="976" t="s">
        <v>3296</v>
      </c>
      <c r="D1320" s="412"/>
      <c r="E1320" s="977"/>
      <c r="K1320" s="975"/>
      <c r="L1320" s="982"/>
      <c r="M1320" s="978"/>
      <c r="N1320" s="978"/>
      <c r="O1320" s="977"/>
      <c r="P1320" s="412"/>
      <c r="Q1320" s="412"/>
      <c r="R1320" s="412"/>
      <c r="S1320" s="412"/>
      <c r="T1320" s="412"/>
      <c r="U1320" s="412"/>
      <c r="V1320" s="412"/>
      <c r="W1320" s="412"/>
      <c r="X1320" s="412"/>
      <c r="Y1320" s="412"/>
      <c r="Z1320" s="412"/>
      <c r="AA1320" s="412"/>
      <c r="AQ1320" s="1735" t="s">
        <v>8675</v>
      </c>
      <c r="AR1320" s="1495" t="s">
        <v>8676</v>
      </c>
      <c r="AS1320" s="1495" t="s">
        <v>4115</v>
      </c>
      <c r="AT1320" s="1495" t="str">
        <f t="shared" si="41"/>
        <v>1703-Oura</v>
      </c>
      <c r="AU1320" s="1495" t="str">
        <f t="shared" si="42"/>
        <v>170320</v>
      </c>
    </row>
    <row r="1321" spans="1:47">
      <c r="A1321" s="412"/>
      <c r="B1321" s="1013" t="s">
        <v>3297</v>
      </c>
      <c r="C1321" s="976" t="s">
        <v>3296</v>
      </c>
      <c r="D1321" s="412"/>
      <c r="E1321" s="977"/>
      <c r="K1321" s="975"/>
      <c r="L1321" s="982"/>
      <c r="M1321" s="978"/>
      <c r="N1321" s="978"/>
      <c r="O1321" s="977"/>
      <c r="P1321" s="412"/>
      <c r="Q1321" s="412"/>
      <c r="R1321" s="412"/>
      <c r="S1321" s="412"/>
      <c r="T1321" s="412"/>
      <c r="U1321" s="412"/>
      <c r="V1321" s="412"/>
      <c r="W1321" s="412"/>
      <c r="X1321" s="412"/>
      <c r="Y1321" s="412"/>
      <c r="Z1321" s="412"/>
      <c r="AA1321" s="412"/>
      <c r="AQ1321" s="1735" t="s">
        <v>8677</v>
      </c>
      <c r="AR1321" s="1495" t="s">
        <v>8678</v>
      </c>
      <c r="AS1321" s="1735" t="s">
        <v>1316</v>
      </c>
      <c r="AT1321" s="1495" t="str">
        <f t="shared" si="41"/>
        <v>0602-Ourentã</v>
      </c>
      <c r="AU1321" s="1495" t="str">
        <f t="shared" si="42"/>
        <v>060209</v>
      </c>
    </row>
    <row r="1322" spans="1:47">
      <c r="A1322" s="412"/>
      <c r="B1322" s="1013" t="s">
        <v>3298</v>
      </c>
      <c r="C1322" s="976" t="s">
        <v>3299</v>
      </c>
      <c r="D1322" s="412"/>
      <c r="E1322" s="977"/>
      <c r="K1322" s="975"/>
      <c r="L1322" s="982"/>
      <c r="M1322" s="978"/>
      <c r="N1322" s="978"/>
      <c r="O1322" s="977"/>
      <c r="P1322" s="412"/>
      <c r="Q1322" s="412"/>
      <c r="R1322" s="412"/>
      <c r="S1322" s="412"/>
      <c r="T1322" s="412"/>
      <c r="U1322" s="412"/>
      <c r="V1322" s="412"/>
      <c r="W1322" s="412"/>
      <c r="X1322" s="412"/>
      <c r="Y1322" s="412"/>
      <c r="Z1322" s="412"/>
      <c r="AA1322" s="412"/>
      <c r="AQ1322" s="1735" t="s">
        <v>8679</v>
      </c>
      <c r="AR1322" s="1495" t="s">
        <v>1380</v>
      </c>
      <c r="AS1322" s="1735" t="s">
        <v>1381</v>
      </c>
      <c r="AT1322" s="1495" t="str">
        <f t="shared" si="41"/>
        <v>0212-Ourique</v>
      </c>
      <c r="AU1322" s="1495" t="str">
        <f t="shared" si="42"/>
        <v>021203</v>
      </c>
    </row>
    <row r="1323" spans="1:47">
      <c r="A1323" s="412"/>
      <c r="B1323" s="1013" t="s">
        <v>3300</v>
      </c>
      <c r="C1323" s="976" t="s">
        <v>3299</v>
      </c>
      <c r="D1323" s="412"/>
      <c r="E1323" s="977"/>
      <c r="K1323" s="975"/>
      <c r="L1323" s="982"/>
      <c r="M1323" s="978"/>
      <c r="N1323" s="978"/>
      <c r="O1323" s="977"/>
      <c r="P1323" s="412"/>
      <c r="Q1323" s="412"/>
      <c r="R1323" s="412"/>
      <c r="S1323" s="412"/>
      <c r="T1323" s="412"/>
      <c r="U1323" s="412"/>
      <c r="V1323" s="412"/>
      <c r="W1323" s="412"/>
      <c r="X1323" s="412"/>
      <c r="Y1323" s="412"/>
      <c r="Z1323" s="412"/>
      <c r="AA1323" s="412"/>
      <c r="AQ1323" s="1735" t="s">
        <v>8680</v>
      </c>
      <c r="AR1323" s="1495" t="s">
        <v>8681</v>
      </c>
      <c r="AS1323" s="1735" t="s">
        <v>2633</v>
      </c>
      <c r="AT1323" s="1495" t="str">
        <f t="shared" si="41"/>
        <v>0402-Outeiro</v>
      </c>
      <c r="AU1323" s="1495" t="str">
        <f t="shared" si="42"/>
        <v>040226</v>
      </c>
    </row>
    <row r="1324" spans="1:47">
      <c r="A1324" s="412"/>
      <c r="B1324" s="1013" t="s">
        <v>3301</v>
      </c>
      <c r="C1324" s="976" t="s">
        <v>3302</v>
      </c>
      <c r="D1324" s="412"/>
      <c r="E1324" s="977"/>
      <c r="K1324" s="975"/>
      <c r="L1324" s="982"/>
      <c r="M1324" s="978"/>
      <c r="N1324" s="978"/>
      <c r="O1324" s="977"/>
      <c r="P1324" s="412"/>
      <c r="Q1324" s="412"/>
      <c r="R1324" s="412"/>
      <c r="S1324" s="412"/>
      <c r="T1324" s="412"/>
      <c r="U1324" s="412"/>
      <c r="V1324" s="412"/>
      <c r="W1324" s="412"/>
      <c r="X1324" s="412"/>
      <c r="Y1324" s="412"/>
      <c r="Z1324" s="412"/>
      <c r="AA1324" s="412"/>
      <c r="AQ1324" s="1735" t="s">
        <v>8682</v>
      </c>
      <c r="AR1324" s="1495" t="s">
        <v>8681</v>
      </c>
      <c r="AS1324" s="1495" t="s">
        <v>2196</v>
      </c>
      <c r="AT1324" s="1495" t="str">
        <f t="shared" si="41"/>
        <v>1609-Outeiro</v>
      </c>
      <c r="AU1324" s="1495" t="str">
        <f t="shared" si="42"/>
        <v>160925</v>
      </c>
    </row>
    <row r="1325" spans="1:47">
      <c r="A1325" s="412"/>
      <c r="B1325" s="1013" t="s">
        <v>3303</v>
      </c>
      <c r="C1325" s="976" t="s">
        <v>3302</v>
      </c>
      <c r="D1325" s="412"/>
      <c r="E1325" s="977"/>
      <c r="K1325" s="975"/>
      <c r="L1325" s="982"/>
      <c r="M1325" s="978"/>
      <c r="N1325" s="978"/>
      <c r="O1325" s="977"/>
      <c r="P1325" s="412"/>
      <c r="Q1325" s="412"/>
      <c r="R1325" s="412"/>
      <c r="S1325" s="412"/>
      <c r="T1325" s="412"/>
      <c r="U1325" s="412"/>
      <c r="V1325" s="412"/>
      <c r="W1325" s="412"/>
      <c r="X1325" s="412"/>
      <c r="Y1325" s="412"/>
      <c r="Z1325" s="412"/>
      <c r="AA1325" s="412"/>
      <c r="AQ1325" s="1735" t="s">
        <v>8683</v>
      </c>
      <c r="AR1325" s="1495" t="s">
        <v>8681</v>
      </c>
      <c r="AS1325" s="1495" t="s">
        <v>5374</v>
      </c>
      <c r="AT1325" s="1495" t="str">
        <f t="shared" si="41"/>
        <v>1706-Outeiro</v>
      </c>
      <c r="AU1325" s="1495" t="str">
        <f t="shared" si="42"/>
        <v>170619</v>
      </c>
    </row>
    <row r="1326" spans="1:47">
      <c r="A1326" s="412"/>
      <c r="B1326" s="1013" t="s">
        <v>3304</v>
      </c>
      <c r="C1326" s="976" t="s">
        <v>3305</v>
      </c>
      <c r="D1326" s="412"/>
      <c r="E1326" s="977"/>
      <c r="K1326" s="975"/>
      <c r="L1326" s="982"/>
      <c r="M1326" s="978"/>
      <c r="N1326" s="978"/>
      <c r="O1326" s="977"/>
      <c r="P1326" s="412"/>
      <c r="Q1326" s="412"/>
      <c r="R1326" s="412"/>
      <c r="S1326" s="412"/>
      <c r="T1326" s="412"/>
      <c r="U1326" s="412"/>
      <c r="V1326" s="412"/>
      <c r="W1326" s="412"/>
      <c r="X1326" s="412"/>
      <c r="Y1326" s="412"/>
      <c r="Z1326" s="412"/>
      <c r="AA1326" s="412"/>
      <c r="AQ1326" s="1735" t="s">
        <v>8684</v>
      </c>
      <c r="AR1326" s="1495" t="s">
        <v>8685</v>
      </c>
      <c r="AS1326" s="1495" t="s">
        <v>4115</v>
      </c>
      <c r="AT1326" s="1495" t="str">
        <f t="shared" si="41"/>
        <v>1703-Outeiro Seco</v>
      </c>
      <c r="AU1326" s="1495" t="str">
        <f t="shared" si="42"/>
        <v>170321</v>
      </c>
    </row>
    <row r="1327" spans="1:47">
      <c r="A1327" s="412"/>
      <c r="B1327" s="1013" t="s">
        <v>3306</v>
      </c>
      <c r="C1327" s="976" t="s">
        <v>3305</v>
      </c>
      <c r="D1327" s="412"/>
      <c r="E1327" s="977"/>
      <c r="K1327" s="975"/>
      <c r="L1327" s="982"/>
      <c r="M1327" s="978"/>
      <c r="N1327" s="978"/>
      <c r="O1327" s="977"/>
      <c r="P1327" s="412"/>
      <c r="Q1327" s="412"/>
      <c r="R1327" s="412"/>
      <c r="S1327" s="412"/>
      <c r="T1327" s="412"/>
      <c r="U1327" s="412"/>
      <c r="V1327" s="412"/>
      <c r="W1327" s="412"/>
      <c r="X1327" s="412"/>
      <c r="Y1327" s="412"/>
      <c r="Z1327" s="412"/>
      <c r="AA1327" s="412"/>
      <c r="AQ1327" s="1735" t="s">
        <v>8686</v>
      </c>
      <c r="AR1327" s="1495" t="s">
        <v>8687</v>
      </c>
      <c r="AS1327" s="1735" t="s">
        <v>73</v>
      </c>
      <c r="AT1327" s="1495" t="str">
        <f t="shared" si="41"/>
        <v>0412-Paçó</v>
      </c>
      <c r="AU1327" s="1495" t="str">
        <f t="shared" si="42"/>
        <v>041215</v>
      </c>
    </row>
    <row r="1328" spans="1:47">
      <c r="A1328" s="412"/>
      <c r="B1328" s="1013" t="s">
        <v>3307</v>
      </c>
      <c r="C1328" s="976" t="s">
        <v>3308</v>
      </c>
      <c r="D1328" s="412"/>
      <c r="E1328" s="977"/>
      <c r="K1328" s="975"/>
      <c r="L1328" s="982"/>
      <c r="M1328" s="978"/>
      <c r="N1328" s="978"/>
      <c r="O1328" s="977"/>
      <c r="P1328" s="412"/>
      <c r="Q1328" s="412"/>
      <c r="R1328" s="412"/>
      <c r="S1328" s="412"/>
      <c r="T1328" s="412"/>
      <c r="U1328" s="412"/>
      <c r="V1328" s="412"/>
      <c r="W1328" s="412"/>
      <c r="X1328" s="412"/>
      <c r="Y1328" s="412"/>
      <c r="Z1328" s="412"/>
      <c r="AA1328" s="412"/>
      <c r="AQ1328" s="1735" t="s">
        <v>8688</v>
      </c>
      <c r="AR1328" s="1495" t="s">
        <v>8689</v>
      </c>
      <c r="AS1328" s="1495" t="s">
        <v>2526</v>
      </c>
      <c r="AT1328" s="1495" t="str">
        <f t="shared" si="41"/>
        <v>1601-Paçô</v>
      </c>
      <c r="AU1328" s="1495" t="str">
        <f t="shared" si="42"/>
        <v>160124</v>
      </c>
    </row>
    <row r="1329" spans="1:47">
      <c r="A1329" s="412"/>
      <c r="B1329" s="1013" t="s">
        <v>3309</v>
      </c>
      <c r="C1329" s="976" t="s">
        <v>3308</v>
      </c>
      <c r="D1329" s="412"/>
      <c r="E1329" s="977"/>
      <c r="K1329" s="975"/>
      <c r="L1329" s="982"/>
      <c r="M1329" s="978"/>
      <c r="N1329" s="978"/>
      <c r="O1329" s="977"/>
      <c r="P1329" s="412"/>
      <c r="Q1329" s="412"/>
      <c r="R1329" s="412"/>
      <c r="S1329" s="412"/>
      <c r="T1329" s="412"/>
      <c r="U1329" s="412"/>
      <c r="V1329" s="412"/>
      <c r="W1329" s="412"/>
      <c r="X1329" s="412"/>
      <c r="Y1329" s="412"/>
      <c r="Z1329" s="412"/>
      <c r="AA1329" s="412"/>
      <c r="AQ1329" s="1735" t="s">
        <v>8690</v>
      </c>
      <c r="AR1329" s="1495" t="s">
        <v>8691</v>
      </c>
      <c r="AS1329" s="1495" t="s">
        <v>1414</v>
      </c>
      <c r="AT1329" s="1495" t="str">
        <f t="shared" si="41"/>
        <v>1311-Paço de Sousa</v>
      </c>
      <c r="AU1329" s="1495" t="str">
        <f t="shared" si="42"/>
        <v>131122</v>
      </c>
    </row>
    <row r="1330" spans="1:47">
      <c r="A1330" s="412"/>
      <c r="B1330" s="1013" t="s">
        <v>3310</v>
      </c>
      <c r="C1330" s="976" t="s">
        <v>3308</v>
      </c>
      <c r="D1330" s="412"/>
      <c r="E1330" s="977"/>
      <c r="K1330" s="975"/>
      <c r="L1330" s="982"/>
      <c r="M1330" s="978"/>
      <c r="N1330" s="978"/>
      <c r="O1330" s="977"/>
      <c r="P1330" s="412"/>
      <c r="Q1330" s="412"/>
      <c r="R1330" s="412"/>
      <c r="S1330" s="412"/>
      <c r="T1330" s="412"/>
      <c r="U1330" s="412"/>
      <c r="V1330" s="412"/>
      <c r="W1330" s="412"/>
      <c r="X1330" s="412"/>
      <c r="Y1330" s="412"/>
      <c r="Z1330" s="412"/>
      <c r="AA1330" s="412"/>
      <c r="AQ1330" s="1735" t="s">
        <v>8692</v>
      </c>
      <c r="AR1330" s="1495" t="s">
        <v>8693</v>
      </c>
      <c r="AS1330" s="1495" t="s">
        <v>1629</v>
      </c>
      <c r="AT1330" s="1495" t="str">
        <f t="shared" si="41"/>
        <v>1710-Paços</v>
      </c>
      <c r="AU1330" s="1495" t="str">
        <f t="shared" si="42"/>
        <v>171007</v>
      </c>
    </row>
    <row r="1331" spans="1:47">
      <c r="A1331" s="412"/>
      <c r="B1331" s="1013" t="s">
        <v>3311</v>
      </c>
      <c r="C1331" s="976" t="s">
        <v>3312</v>
      </c>
      <c r="D1331" s="412"/>
      <c r="E1331" s="977"/>
      <c r="K1331" s="975"/>
      <c r="L1331" s="982"/>
      <c r="M1331" s="978"/>
      <c r="N1331" s="978"/>
      <c r="O1331" s="977"/>
      <c r="P1331" s="412"/>
      <c r="Q1331" s="412"/>
      <c r="R1331" s="412"/>
      <c r="S1331" s="412"/>
      <c r="T1331" s="412"/>
      <c r="U1331" s="412"/>
      <c r="V1331" s="412"/>
      <c r="W1331" s="412"/>
      <c r="X1331" s="412"/>
      <c r="Y1331" s="412"/>
      <c r="Z1331" s="412"/>
      <c r="AA1331" s="412"/>
      <c r="AQ1331" s="1735" t="s">
        <v>8694</v>
      </c>
      <c r="AR1331" s="1495" t="s">
        <v>8695</v>
      </c>
      <c r="AS1331" s="1735" t="s">
        <v>1042</v>
      </c>
      <c r="AT1331" s="1495" t="str">
        <f t="shared" si="41"/>
        <v>0906-Paços da Serra</v>
      </c>
      <c r="AU1331" s="1495" t="str">
        <f t="shared" si="42"/>
        <v>090613</v>
      </c>
    </row>
    <row r="1332" spans="1:47">
      <c r="A1332" s="412"/>
      <c r="B1332" s="1013" t="s">
        <v>3313</v>
      </c>
      <c r="C1332" s="976" t="s">
        <v>3314</v>
      </c>
      <c r="D1332" s="412"/>
      <c r="E1332" s="977"/>
      <c r="K1332" s="975"/>
      <c r="L1332" s="982"/>
      <c r="M1332" s="978"/>
      <c r="N1332" s="978"/>
      <c r="O1332" s="977"/>
      <c r="P1332" s="412"/>
      <c r="Q1332" s="412"/>
      <c r="R1332" s="412"/>
      <c r="S1332" s="412"/>
      <c r="T1332" s="412"/>
      <c r="U1332" s="412"/>
      <c r="V1332" s="412"/>
      <c r="W1332" s="412"/>
      <c r="X1332" s="412"/>
      <c r="Y1332" s="412"/>
      <c r="Z1332" s="412"/>
      <c r="AA1332" s="412"/>
      <c r="AQ1332" s="1735" t="s">
        <v>8696</v>
      </c>
      <c r="AR1332" s="1495" t="s">
        <v>8697</v>
      </c>
      <c r="AS1332" s="1735" t="s">
        <v>3042</v>
      </c>
      <c r="AT1332" s="1495" t="str">
        <f t="shared" si="41"/>
        <v>0109-Paços de Brandão</v>
      </c>
      <c r="AU1332" s="1495" t="str">
        <f t="shared" si="42"/>
        <v>010919</v>
      </c>
    </row>
    <row r="1333" spans="1:47">
      <c r="A1333" s="412"/>
      <c r="B1333" s="1013" t="s">
        <v>6044</v>
      </c>
      <c r="C1333" s="976" t="s">
        <v>3314</v>
      </c>
      <c r="D1333" s="412"/>
      <c r="E1333" s="977"/>
      <c r="K1333" s="975"/>
      <c r="L1333" s="982"/>
      <c r="M1333" s="978"/>
      <c r="N1333" s="978"/>
      <c r="O1333" s="977"/>
      <c r="P1333" s="412"/>
      <c r="Q1333" s="412"/>
      <c r="R1333" s="412"/>
      <c r="S1333" s="412"/>
      <c r="T1333" s="412"/>
      <c r="U1333" s="412"/>
      <c r="V1333" s="412"/>
      <c r="W1333" s="412"/>
      <c r="X1333" s="412"/>
      <c r="Y1333" s="412"/>
      <c r="Z1333" s="412"/>
      <c r="AA1333" s="412"/>
      <c r="AQ1333" s="1735" t="s">
        <v>8698</v>
      </c>
      <c r="AR1333" s="1495" t="s">
        <v>1388</v>
      </c>
      <c r="AS1333" s="1495" t="s">
        <v>1389</v>
      </c>
      <c r="AT1333" s="1495" t="str">
        <f t="shared" si="41"/>
        <v>1309-Paços de Ferreira</v>
      </c>
      <c r="AU1333" s="1495" t="str">
        <f t="shared" si="42"/>
        <v>130918</v>
      </c>
    </row>
    <row r="1334" spans="1:47">
      <c r="A1334" s="412"/>
      <c r="B1334" s="1013" t="s">
        <v>6045</v>
      </c>
      <c r="C1334" s="976" t="s">
        <v>3314</v>
      </c>
      <c r="D1334" s="412"/>
      <c r="E1334" s="977"/>
      <c r="K1334" s="975"/>
      <c r="L1334" s="982"/>
      <c r="M1334" s="978"/>
      <c r="N1334" s="978"/>
      <c r="O1334" s="977"/>
      <c r="P1334" s="412"/>
      <c r="Q1334" s="412"/>
      <c r="R1334" s="412"/>
      <c r="S1334" s="412"/>
      <c r="T1334" s="412"/>
      <c r="U1334" s="412"/>
      <c r="V1334" s="412"/>
      <c r="W1334" s="412"/>
      <c r="X1334" s="412"/>
      <c r="Y1334" s="412"/>
      <c r="Z1334" s="412"/>
      <c r="AA1334" s="412"/>
      <c r="AQ1334" s="1735" t="s">
        <v>8699</v>
      </c>
      <c r="AR1334" s="1495" t="s">
        <v>8700</v>
      </c>
      <c r="AS1334" s="1735" t="s">
        <v>1948</v>
      </c>
      <c r="AT1334" s="1495" t="str">
        <f t="shared" si="41"/>
        <v>0801-Paderne</v>
      </c>
      <c r="AU1334" s="1495" t="str">
        <f t="shared" si="42"/>
        <v>080103</v>
      </c>
    </row>
    <row r="1335" spans="1:47">
      <c r="A1335" s="412"/>
      <c r="B1335" s="1013" t="s">
        <v>6046</v>
      </c>
      <c r="C1335" s="976" t="s">
        <v>6047</v>
      </c>
      <c r="D1335" s="412"/>
      <c r="E1335" s="977"/>
      <c r="K1335" s="975"/>
      <c r="L1335" s="982"/>
      <c r="M1335" s="978"/>
      <c r="N1335" s="978"/>
      <c r="O1335" s="977"/>
      <c r="P1335" s="412"/>
      <c r="Q1335" s="412"/>
      <c r="R1335" s="412"/>
      <c r="S1335" s="412"/>
      <c r="T1335" s="412"/>
      <c r="U1335" s="412"/>
      <c r="V1335" s="412"/>
      <c r="W1335" s="412"/>
      <c r="X1335" s="412"/>
      <c r="Y1335" s="412"/>
      <c r="Z1335" s="412"/>
      <c r="AA1335" s="412"/>
      <c r="AQ1335" s="1735" t="s">
        <v>8701</v>
      </c>
      <c r="AR1335" s="1495" t="s">
        <v>8700</v>
      </c>
      <c r="AS1335" s="1495" t="s">
        <v>5337</v>
      </c>
      <c r="AT1335" s="1495" t="str">
        <f t="shared" si="41"/>
        <v>1603-Paderne</v>
      </c>
      <c r="AU1335" s="1495" t="str">
        <f t="shared" si="42"/>
        <v>160311</v>
      </c>
    </row>
    <row r="1336" spans="1:47">
      <c r="A1336" s="412"/>
      <c r="B1336" s="1013" t="s">
        <v>6048</v>
      </c>
      <c r="C1336" s="976" t="s">
        <v>6047</v>
      </c>
      <c r="D1336" s="412"/>
      <c r="E1336" s="977"/>
      <c r="K1336" s="975"/>
      <c r="L1336" s="982"/>
      <c r="M1336" s="978"/>
      <c r="N1336" s="978"/>
      <c r="O1336" s="977"/>
      <c r="P1336" s="412"/>
      <c r="Q1336" s="412"/>
      <c r="R1336" s="412"/>
      <c r="S1336" s="412"/>
      <c r="T1336" s="412"/>
      <c r="U1336" s="412"/>
      <c r="V1336" s="412"/>
      <c r="W1336" s="412"/>
      <c r="X1336" s="412"/>
      <c r="Y1336" s="412"/>
      <c r="Z1336" s="412"/>
      <c r="AA1336" s="412"/>
      <c r="AQ1336" s="1735" t="s">
        <v>8702</v>
      </c>
      <c r="AR1336" s="1495" t="s">
        <v>8703</v>
      </c>
      <c r="AS1336" s="1735" t="s">
        <v>2630</v>
      </c>
      <c r="AT1336" s="1495" t="str">
        <f t="shared" si="41"/>
        <v>0303-Padim da Graça</v>
      </c>
      <c r="AU1336" s="1495" t="str">
        <f t="shared" si="42"/>
        <v>030330</v>
      </c>
    </row>
    <row r="1337" spans="1:47">
      <c r="A1337" s="412"/>
      <c r="B1337" s="1013" t="s">
        <v>6049</v>
      </c>
      <c r="C1337" s="976" t="s">
        <v>6047</v>
      </c>
      <c r="D1337" s="412"/>
      <c r="E1337" s="977"/>
      <c r="K1337" s="975"/>
      <c r="L1337" s="982"/>
      <c r="M1337" s="978"/>
      <c r="N1337" s="978"/>
      <c r="O1337" s="977"/>
      <c r="P1337" s="412"/>
      <c r="Q1337" s="412"/>
      <c r="R1337" s="412"/>
      <c r="S1337" s="412"/>
      <c r="T1337" s="412"/>
      <c r="U1337" s="412"/>
      <c r="V1337" s="412"/>
      <c r="W1337" s="412"/>
      <c r="X1337" s="412"/>
      <c r="Y1337" s="412"/>
      <c r="Z1337" s="412"/>
      <c r="AA1337" s="412"/>
      <c r="AQ1337" s="1735" t="s">
        <v>8704</v>
      </c>
      <c r="AR1337" s="1495" t="s">
        <v>8705</v>
      </c>
      <c r="AS1337" s="1495" t="s">
        <v>1404</v>
      </c>
      <c r="AT1337" s="1495" t="str">
        <f t="shared" si="41"/>
        <v>1605-Padornelo</v>
      </c>
      <c r="AU1337" s="1495" t="str">
        <f t="shared" si="42"/>
        <v>160514</v>
      </c>
    </row>
    <row r="1338" spans="1:47">
      <c r="A1338" s="412"/>
      <c r="B1338" s="1013" t="s">
        <v>6050</v>
      </c>
      <c r="C1338" s="976" t="s">
        <v>6051</v>
      </c>
      <c r="D1338" s="412"/>
      <c r="E1338" s="977"/>
      <c r="K1338" s="975"/>
      <c r="L1338" s="982"/>
      <c r="M1338" s="978"/>
      <c r="N1338" s="978"/>
      <c r="O1338" s="977"/>
      <c r="P1338" s="412"/>
      <c r="Q1338" s="412"/>
      <c r="R1338" s="412"/>
      <c r="S1338" s="412"/>
      <c r="T1338" s="412"/>
      <c r="U1338" s="412"/>
      <c r="V1338" s="412"/>
      <c r="W1338" s="412"/>
      <c r="X1338" s="412"/>
      <c r="Y1338" s="412"/>
      <c r="Z1338" s="412"/>
      <c r="AA1338" s="412"/>
      <c r="AQ1338" s="1735" t="s">
        <v>8706</v>
      </c>
      <c r="AR1338" s="1495" t="s">
        <v>8707</v>
      </c>
      <c r="AS1338" s="1495" t="s">
        <v>1756</v>
      </c>
      <c r="AT1338" s="1495" t="str">
        <f t="shared" si="41"/>
        <v>1712-Padrela e Tazem</v>
      </c>
      <c r="AU1338" s="1495" t="str">
        <f t="shared" si="42"/>
        <v>171215</v>
      </c>
    </row>
    <row r="1339" spans="1:47">
      <c r="A1339" s="412"/>
      <c r="B1339" s="1013" t="s">
        <v>6052</v>
      </c>
      <c r="C1339" s="976" t="s">
        <v>6051</v>
      </c>
      <c r="D1339" s="412"/>
      <c r="E1339" s="977"/>
      <c r="K1339" s="975"/>
      <c r="L1339" s="982"/>
      <c r="M1339" s="978"/>
      <c r="N1339" s="978"/>
      <c r="O1339" s="977"/>
      <c r="P1339" s="412"/>
      <c r="Q1339" s="412"/>
      <c r="R1339" s="412"/>
      <c r="S1339" s="412"/>
      <c r="T1339" s="412"/>
      <c r="U1339" s="412"/>
      <c r="V1339" s="412"/>
      <c r="W1339" s="412"/>
      <c r="X1339" s="412"/>
      <c r="Y1339" s="412"/>
      <c r="Z1339" s="412"/>
      <c r="AA1339" s="412"/>
      <c r="AQ1339" s="1735" t="s">
        <v>8708</v>
      </c>
      <c r="AR1339" s="1495" t="s">
        <v>8709</v>
      </c>
      <c r="AS1339" s="1495" t="s">
        <v>2024</v>
      </c>
      <c r="AT1339" s="1495" t="str">
        <f t="shared" si="41"/>
        <v>1301-Padronelo</v>
      </c>
      <c r="AU1339" s="1495" t="str">
        <f t="shared" si="42"/>
        <v>130126</v>
      </c>
    </row>
    <row r="1340" spans="1:47">
      <c r="A1340" s="412"/>
      <c r="B1340" s="1013" t="s">
        <v>6053</v>
      </c>
      <c r="C1340" s="976" t="s">
        <v>6051</v>
      </c>
      <c r="D1340" s="412"/>
      <c r="E1340" s="977"/>
      <c r="K1340" s="975"/>
      <c r="L1340" s="982"/>
      <c r="M1340" s="978"/>
      <c r="N1340" s="978"/>
      <c r="O1340" s="977"/>
      <c r="P1340" s="412"/>
      <c r="Q1340" s="412"/>
      <c r="R1340" s="412"/>
      <c r="S1340" s="412"/>
      <c r="T1340" s="412"/>
      <c r="U1340" s="412"/>
      <c r="V1340" s="412"/>
      <c r="W1340" s="412"/>
      <c r="X1340" s="412"/>
      <c r="Y1340" s="412"/>
      <c r="Z1340" s="412"/>
      <c r="AA1340" s="412"/>
      <c r="AQ1340" s="1735" t="s">
        <v>8710</v>
      </c>
      <c r="AR1340" s="1495" t="s">
        <v>8711</v>
      </c>
      <c r="AS1340" s="1495" t="s">
        <v>2526</v>
      </c>
      <c r="AT1340" s="1495" t="str">
        <f t="shared" si="41"/>
        <v>1601-Padroso</v>
      </c>
      <c r="AU1340" s="1495" t="str">
        <f t="shared" si="42"/>
        <v>160125</v>
      </c>
    </row>
    <row r="1341" spans="1:47">
      <c r="A1341" s="412"/>
      <c r="B1341" s="1013" t="s">
        <v>6054</v>
      </c>
      <c r="C1341" s="976" t="s">
        <v>6055</v>
      </c>
      <c r="D1341" s="412"/>
      <c r="E1341" s="977"/>
      <c r="K1341" s="975"/>
      <c r="L1341" s="982"/>
      <c r="M1341" s="978"/>
      <c r="N1341" s="978"/>
      <c r="O1341" s="977"/>
      <c r="P1341" s="412"/>
      <c r="Q1341" s="412"/>
      <c r="R1341" s="412"/>
      <c r="S1341" s="412"/>
      <c r="T1341" s="412"/>
      <c r="U1341" s="412"/>
      <c r="V1341" s="412"/>
      <c r="W1341" s="412"/>
      <c r="X1341" s="412"/>
      <c r="Y1341" s="412"/>
      <c r="Z1341" s="412"/>
      <c r="AA1341" s="412"/>
      <c r="AQ1341" s="1735" t="s">
        <v>8712</v>
      </c>
      <c r="AR1341" s="1495" t="s">
        <v>8713</v>
      </c>
      <c r="AS1341" s="1495" t="s">
        <v>1766</v>
      </c>
      <c r="AT1341" s="1495" t="str">
        <f t="shared" si="41"/>
        <v>1418-Paialvo</v>
      </c>
      <c r="AU1341" s="1495" t="str">
        <f t="shared" si="42"/>
        <v>141809</v>
      </c>
    </row>
    <row r="1342" spans="1:47">
      <c r="A1342" s="412"/>
      <c r="B1342" s="1013" t="s">
        <v>6056</v>
      </c>
      <c r="C1342" s="976" t="s">
        <v>6055</v>
      </c>
      <c r="D1342" s="412"/>
      <c r="E1342" s="977"/>
      <c r="K1342" s="975"/>
      <c r="L1342" s="982"/>
      <c r="M1342" s="978"/>
      <c r="N1342" s="978"/>
      <c r="O1342" s="977"/>
      <c r="P1342" s="412"/>
      <c r="Q1342" s="412"/>
      <c r="R1342" s="412"/>
      <c r="S1342" s="412"/>
      <c r="T1342" s="412"/>
      <c r="U1342" s="412"/>
      <c r="V1342" s="412"/>
      <c r="W1342" s="412"/>
      <c r="X1342" s="412"/>
      <c r="Y1342" s="412"/>
      <c r="Z1342" s="412"/>
      <c r="AA1342" s="412"/>
      <c r="AQ1342" s="1735" t="s">
        <v>8714</v>
      </c>
      <c r="AR1342" s="1495" t="s">
        <v>8715</v>
      </c>
      <c r="AS1342" s="1735" t="s">
        <v>531</v>
      </c>
      <c r="AT1342" s="1495" t="str">
        <f t="shared" si="41"/>
        <v>0605-Paião</v>
      </c>
      <c r="AU1342" s="1495" t="str">
        <f t="shared" si="42"/>
        <v>060523</v>
      </c>
    </row>
    <row r="1343" spans="1:47">
      <c r="A1343" s="412"/>
      <c r="B1343" s="1013" t="s">
        <v>6057</v>
      </c>
      <c r="C1343" s="976" t="s">
        <v>6055</v>
      </c>
      <c r="D1343" s="412"/>
      <c r="E1343" s="977"/>
      <c r="K1343" s="975"/>
      <c r="L1343" s="982"/>
      <c r="M1343" s="978"/>
      <c r="N1343" s="978"/>
      <c r="O1343" s="977"/>
      <c r="P1343" s="412"/>
      <c r="Q1343" s="412"/>
      <c r="R1343" s="412"/>
      <c r="S1343" s="412"/>
      <c r="T1343" s="412"/>
      <c r="U1343" s="412"/>
      <c r="V1343" s="412"/>
      <c r="W1343" s="412"/>
      <c r="X1343" s="412"/>
      <c r="Y1343" s="412"/>
      <c r="Z1343" s="412"/>
      <c r="AA1343" s="412"/>
      <c r="AQ1343" s="1735" t="s">
        <v>8716</v>
      </c>
      <c r="AR1343" s="1495" t="s">
        <v>8717</v>
      </c>
      <c r="AS1343" s="1735" t="s">
        <v>1440</v>
      </c>
      <c r="AT1343" s="1495" t="str">
        <f t="shared" si="41"/>
        <v>0910-Pala</v>
      </c>
      <c r="AU1343" s="1495" t="str">
        <f t="shared" si="42"/>
        <v>091015</v>
      </c>
    </row>
    <row r="1344" spans="1:47">
      <c r="A1344" s="412"/>
      <c r="B1344" s="1013" t="s">
        <v>6058</v>
      </c>
      <c r="C1344" s="976" t="s">
        <v>6059</v>
      </c>
      <c r="D1344" s="412"/>
      <c r="E1344" s="977"/>
      <c r="K1344" s="975"/>
      <c r="L1344" s="982"/>
      <c r="M1344" s="978"/>
      <c r="N1344" s="978"/>
      <c r="O1344" s="977"/>
      <c r="P1344" s="412"/>
      <c r="Q1344" s="412"/>
      <c r="R1344" s="412"/>
      <c r="S1344" s="412"/>
      <c r="T1344" s="412"/>
      <c r="U1344" s="412"/>
      <c r="V1344" s="412"/>
      <c r="W1344" s="412"/>
      <c r="X1344" s="412"/>
      <c r="Y1344" s="412"/>
      <c r="Z1344" s="412"/>
      <c r="AA1344" s="412"/>
      <c r="AQ1344" s="1735" t="s">
        <v>8718</v>
      </c>
      <c r="AR1344" s="1495" t="s">
        <v>8717</v>
      </c>
      <c r="AS1344" s="1495" t="s">
        <v>4230</v>
      </c>
      <c r="AT1344" s="1495" t="str">
        <f t="shared" si="41"/>
        <v>1808-Pala</v>
      </c>
      <c r="AU1344" s="1495" t="str">
        <f t="shared" si="42"/>
        <v>180807</v>
      </c>
    </row>
    <row r="1345" spans="1:47">
      <c r="A1345" s="412"/>
      <c r="B1345" s="1013" t="s">
        <v>6060</v>
      </c>
      <c r="C1345" s="976" t="s">
        <v>6059</v>
      </c>
      <c r="D1345" s="412"/>
      <c r="E1345" s="977"/>
      <c r="K1345" s="975"/>
      <c r="L1345" s="982"/>
      <c r="M1345" s="978"/>
      <c r="N1345" s="978"/>
      <c r="O1345" s="977"/>
      <c r="P1345" s="412"/>
      <c r="Q1345" s="412"/>
      <c r="R1345" s="412"/>
      <c r="S1345" s="412"/>
      <c r="T1345" s="412"/>
      <c r="U1345" s="412"/>
      <c r="V1345" s="412"/>
      <c r="W1345" s="412"/>
      <c r="X1345" s="412"/>
      <c r="Y1345" s="412"/>
      <c r="Z1345" s="412"/>
      <c r="AA1345" s="412"/>
      <c r="AQ1345" s="1735" t="s">
        <v>8719</v>
      </c>
      <c r="AR1345" s="1495" t="s">
        <v>8720</v>
      </c>
      <c r="AS1345" s="1735" t="s">
        <v>2834</v>
      </c>
      <c r="AT1345" s="1495" t="str">
        <f t="shared" si="41"/>
        <v>0406-Palaçoulo</v>
      </c>
      <c r="AU1345" s="1495" t="str">
        <f t="shared" si="42"/>
        <v>040609</v>
      </c>
    </row>
    <row r="1346" spans="1:47">
      <c r="A1346" s="412"/>
      <c r="B1346" s="1013" t="s">
        <v>6061</v>
      </c>
      <c r="C1346" s="976" t="s">
        <v>6059</v>
      </c>
      <c r="D1346" s="412"/>
      <c r="E1346" s="977"/>
      <c r="K1346" s="975"/>
      <c r="L1346" s="982"/>
      <c r="M1346" s="978"/>
      <c r="N1346" s="978"/>
      <c r="O1346" s="977"/>
      <c r="P1346" s="412"/>
      <c r="Q1346" s="412"/>
      <c r="R1346" s="412"/>
      <c r="S1346" s="412"/>
      <c r="T1346" s="412"/>
      <c r="U1346" s="412"/>
      <c r="V1346" s="412"/>
      <c r="W1346" s="412"/>
      <c r="X1346" s="412"/>
      <c r="Y1346" s="412"/>
      <c r="Z1346" s="412"/>
      <c r="AA1346" s="412"/>
      <c r="AQ1346" s="1735" t="s">
        <v>8721</v>
      </c>
      <c r="AR1346" s="1495" t="s">
        <v>8722</v>
      </c>
      <c r="AS1346" s="1735" t="s">
        <v>1355</v>
      </c>
      <c r="AT1346" s="1495" t="str">
        <f t="shared" si="41"/>
        <v>0114-Palhaça</v>
      </c>
      <c r="AU1346" s="1495" t="str">
        <f t="shared" si="42"/>
        <v>011405</v>
      </c>
    </row>
    <row r="1347" spans="1:47">
      <c r="A1347" s="412"/>
      <c r="B1347" s="1013" t="s">
        <v>6062</v>
      </c>
      <c r="C1347" s="976" t="s">
        <v>3460</v>
      </c>
      <c r="D1347" s="412"/>
      <c r="E1347" s="977"/>
      <c r="K1347" s="975"/>
      <c r="L1347" s="982"/>
      <c r="M1347" s="978"/>
      <c r="N1347" s="978"/>
      <c r="O1347" s="977"/>
      <c r="P1347" s="412"/>
      <c r="Q1347" s="412"/>
      <c r="R1347" s="412"/>
      <c r="S1347" s="412"/>
      <c r="T1347" s="412"/>
      <c r="U1347" s="412"/>
      <c r="V1347" s="412"/>
      <c r="W1347" s="412"/>
      <c r="X1347" s="412"/>
      <c r="Y1347" s="412"/>
      <c r="Z1347" s="412"/>
      <c r="AA1347" s="412"/>
      <c r="AQ1347" s="1735" t="s">
        <v>8723</v>
      </c>
      <c r="AR1347" s="1495" t="s">
        <v>8724</v>
      </c>
      <c r="AS1347" s="1735" t="s">
        <v>1783</v>
      </c>
      <c r="AT1347" s="1495" t="str">
        <f t="shared" si="41"/>
        <v>0913-Palhais</v>
      </c>
      <c r="AU1347" s="1495" t="str">
        <f t="shared" si="42"/>
        <v>091313</v>
      </c>
    </row>
    <row r="1348" spans="1:47">
      <c r="A1348" s="412"/>
      <c r="B1348" s="1013" t="s">
        <v>2404</v>
      </c>
      <c r="C1348" s="976" t="s">
        <v>3460</v>
      </c>
      <c r="D1348" s="412"/>
      <c r="E1348" s="977"/>
      <c r="K1348" s="975"/>
      <c r="L1348" s="982"/>
      <c r="M1348" s="978"/>
      <c r="N1348" s="978"/>
      <c r="O1348" s="977"/>
      <c r="P1348" s="412"/>
      <c r="Q1348" s="412"/>
      <c r="R1348" s="412"/>
      <c r="S1348" s="412"/>
      <c r="T1348" s="412"/>
      <c r="U1348" s="412"/>
      <c r="V1348" s="412"/>
      <c r="W1348" s="412"/>
      <c r="X1348" s="412"/>
      <c r="Y1348" s="412"/>
      <c r="Z1348" s="412"/>
      <c r="AA1348" s="412"/>
      <c r="AQ1348" s="1735" t="s">
        <v>8725</v>
      </c>
      <c r="AR1348" s="1495" t="s">
        <v>8726</v>
      </c>
      <c r="AS1348" s="1735" t="s">
        <v>279</v>
      </c>
      <c r="AT1348" s="1495" t="str">
        <f t="shared" si="41"/>
        <v>0302-Palme</v>
      </c>
      <c r="AU1348" s="1495" t="str">
        <f t="shared" si="42"/>
        <v>030255</v>
      </c>
    </row>
    <row r="1349" spans="1:47">
      <c r="A1349" s="412"/>
      <c r="B1349" s="1013" t="s">
        <v>2405</v>
      </c>
      <c r="C1349" s="976" t="s">
        <v>3460</v>
      </c>
      <c r="D1349" s="412"/>
      <c r="E1349" s="977"/>
      <c r="K1349" s="975"/>
      <c r="L1349" s="982"/>
      <c r="M1349" s="978"/>
      <c r="N1349" s="978"/>
      <c r="O1349" s="977"/>
      <c r="P1349" s="412"/>
      <c r="Q1349" s="412"/>
      <c r="R1349" s="412"/>
      <c r="S1349" s="412"/>
      <c r="T1349" s="412"/>
      <c r="U1349" s="412"/>
      <c r="V1349" s="412"/>
      <c r="W1349" s="412"/>
      <c r="X1349" s="412"/>
      <c r="Y1349" s="412"/>
      <c r="Z1349" s="412"/>
      <c r="AA1349" s="412"/>
      <c r="AQ1349" s="1735" t="s">
        <v>8727</v>
      </c>
      <c r="AR1349" s="1495" t="s">
        <v>8728</v>
      </c>
      <c r="AS1349" s="1735" t="s">
        <v>2630</v>
      </c>
      <c r="AT1349" s="1495" t="str">
        <f t="shared" si="41"/>
        <v>0303-Palmeira</v>
      </c>
      <c r="AU1349" s="1495" t="str">
        <f t="shared" si="42"/>
        <v>030331</v>
      </c>
    </row>
    <row r="1350" spans="1:47">
      <c r="A1350" s="412"/>
      <c r="B1350" s="1013" t="s">
        <v>2406</v>
      </c>
      <c r="C1350" s="976" t="s">
        <v>2407</v>
      </c>
      <c r="D1350" s="412"/>
      <c r="E1350" s="977"/>
      <c r="K1350" s="975"/>
      <c r="L1350" s="982"/>
      <c r="M1350" s="978"/>
      <c r="N1350" s="978"/>
      <c r="O1350" s="977"/>
      <c r="P1350" s="412"/>
      <c r="Q1350" s="412"/>
      <c r="R1350" s="412"/>
      <c r="S1350" s="412"/>
      <c r="T1350" s="412"/>
      <c r="U1350" s="412"/>
      <c r="V1350" s="412"/>
      <c r="W1350" s="412"/>
      <c r="X1350" s="412"/>
      <c r="Y1350" s="412"/>
      <c r="Z1350" s="412"/>
      <c r="AA1350" s="412"/>
      <c r="AQ1350" s="1735" t="s">
        <v>8729</v>
      </c>
      <c r="AR1350" s="1495" t="s">
        <v>1392</v>
      </c>
      <c r="AS1350" s="1495" t="s">
        <v>1393</v>
      </c>
      <c r="AT1350" s="1495" t="str">
        <f t="shared" si="41"/>
        <v>1508-Palmela</v>
      </c>
      <c r="AU1350" s="1495" t="str">
        <f t="shared" si="42"/>
        <v>150802</v>
      </c>
    </row>
    <row r="1351" spans="1:47">
      <c r="A1351" s="412"/>
      <c r="B1351" s="1013" t="s">
        <v>2408</v>
      </c>
      <c r="C1351" s="976" t="s">
        <v>2409</v>
      </c>
      <c r="D1351" s="412"/>
      <c r="E1351" s="977"/>
      <c r="K1351" s="975"/>
      <c r="L1351" s="982"/>
      <c r="M1351" s="978"/>
      <c r="N1351" s="978"/>
      <c r="O1351" s="977"/>
      <c r="P1351" s="412"/>
      <c r="Q1351" s="412"/>
      <c r="R1351" s="412"/>
      <c r="S1351" s="412"/>
      <c r="T1351" s="412"/>
      <c r="U1351" s="412"/>
      <c r="V1351" s="412"/>
      <c r="W1351" s="412"/>
      <c r="X1351" s="412"/>
      <c r="Y1351" s="412"/>
      <c r="Z1351" s="412"/>
      <c r="AA1351" s="412"/>
      <c r="AQ1351" s="1735" t="s">
        <v>8730</v>
      </c>
      <c r="AR1351" s="1495" t="s">
        <v>8731</v>
      </c>
      <c r="AS1351" s="1735" t="s">
        <v>2613</v>
      </c>
      <c r="AT1351" s="1495" t="str">
        <f t="shared" si="41"/>
        <v>0111-Pampilhosa</v>
      </c>
      <c r="AU1351" s="1495" t="str">
        <f t="shared" si="42"/>
        <v>011106</v>
      </c>
    </row>
    <row r="1352" spans="1:47">
      <c r="A1352" s="412"/>
      <c r="B1352" s="1013" t="s">
        <v>2410</v>
      </c>
      <c r="C1352" s="976" t="s">
        <v>2409</v>
      </c>
      <c r="D1352" s="412"/>
      <c r="E1352" s="977"/>
      <c r="K1352" s="975"/>
      <c r="L1352" s="982"/>
      <c r="M1352" s="978"/>
      <c r="N1352" s="978"/>
      <c r="O1352" s="977"/>
      <c r="P1352" s="412"/>
      <c r="Q1352" s="412"/>
      <c r="R1352" s="412"/>
      <c r="S1352" s="412"/>
      <c r="T1352" s="412"/>
      <c r="U1352" s="412"/>
      <c r="V1352" s="412"/>
      <c r="W1352" s="412"/>
      <c r="X1352" s="412"/>
      <c r="Y1352" s="412"/>
      <c r="Z1352" s="412"/>
      <c r="AA1352" s="412"/>
      <c r="AQ1352" s="1735" t="s">
        <v>8732</v>
      </c>
      <c r="AR1352" s="1495" t="s">
        <v>1396</v>
      </c>
      <c r="AS1352" s="1735" t="s">
        <v>1397</v>
      </c>
      <c r="AT1352" s="1495" t="str">
        <f t="shared" si="41"/>
        <v>0612-Pampilhosa da Serra</v>
      </c>
      <c r="AU1352" s="1495" t="str">
        <f t="shared" si="42"/>
        <v>061206</v>
      </c>
    </row>
    <row r="1353" spans="1:47">
      <c r="A1353" s="412"/>
      <c r="B1353" s="1013" t="s">
        <v>2411</v>
      </c>
      <c r="C1353" s="976" t="s">
        <v>2409</v>
      </c>
      <c r="D1353" s="412"/>
      <c r="E1353" s="977"/>
      <c r="K1353" s="975"/>
      <c r="L1353" s="982"/>
      <c r="M1353" s="978"/>
      <c r="N1353" s="978"/>
      <c r="O1353" s="977"/>
      <c r="P1353" s="412"/>
      <c r="Q1353" s="412"/>
      <c r="R1353" s="412"/>
      <c r="S1353" s="412"/>
      <c r="T1353" s="412"/>
      <c r="U1353" s="412"/>
      <c r="V1353" s="412"/>
      <c r="W1353" s="412"/>
      <c r="X1353" s="412"/>
      <c r="Y1353" s="412"/>
      <c r="Z1353" s="412"/>
      <c r="AA1353" s="412"/>
      <c r="AQ1353" s="1735" t="s">
        <v>8733</v>
      </c>
      <c r="AR1353" s="1495" t="s">
        <v>8734</v>
      </c>
      <c r="AS1353" s="1735" t="s">
        <v>1047</v>
      </c>
      <c r="AT1353" s="1495" t="str">
        <f t="shared" si="41"/>
        <v>0907-Panoias de Cima</v>
      </c>
      <c r="AU1353" s="1495" t="str">
        <f t="shared" si="42"/>
        <v>090728</v>
      </c>
    </row>
    <row r="1354" spans="1:47">
      <c r="A1354" s="412"/>
      <c r="B1354" s="1013" t="s">
        <v>2412</v>
      </c>
      <c r="C1354" s="976" t="s">
        <v>2413</v>
      </c>
      <c r="D1354" s="412"/>
      <c r="E1354" s="977"/>
      <c r="K1354" s="975"/>
      <c r="L1354" s="982"/>
      <c r="M1354" s="978"/>
      <c r="N1354" s="978"/>
      <c r="O1354" s="977"/>
      <c r="P1354" s="412"/>
      <c r="Q1354" s="412"/>
      <c r="R1354" s="412"/>
      <c r="S1354" s="412"/>
      <c r="T1354" s="412"/>
      <c r="U1354" s="412"/>
      <c r="V1354" s="412"/>
      <c r="W1354" s="412"/>
      <c r="X1354" s="412"/>
      <c r="Y1354" s="412"/>
      <c r="Z1354" s="412"/>
      <c r="AA1354" s="412"/>
      <c r="AQ1354" s="1735" t="s">
        <v>8735</v>
      </c>
      <c r="AR1354" s="1495" t="s">
        <v>8736</v>
      </c>
      <c r="AS1354" s="1735" t="s">
        <v>279</v>
      </c>
      <c r="AT1354" s="1495" t="str">
        <f t="shared" si="41"/>
        <v>0302-Panque</v>
      </c>
      <c r="AU1354" s="1495" t="str">
        <f t="shared" si="42"/>
        <v>030256</v>
      </c>
    </row>
    <row r="1355" spans="1:47">
      <c r="A1355" s="412"/>
      <c r="B1355" s="1013" t="s">
        <v>2414</v>
      </c>
      <c r="C1355" s="976" t="s">
        <v>2413</v>
      </c>
      <c r="D1355" s="412"/>
      <c r="E1355" s="977"/>
      <c r="K1355" s="975"/>
      <c r="L1355" s="982"/>
      <c r="M1355" s="978"/>
      <c r="N1355" s="978"/>
      <c r="O1355" s="977"/>
      <c r="P1355" s="412"/>
      <c r="Q1355" s="412"/>
      <c r="R1355" s="412"/>
      <c r="S1355" s="412"/>
      <c r="T1355" s="412"/>
      <c r="U1355" s="412"/>
      <c r="V1355" s="412"/>
      <c r="W1355" s="412"/>
      <c r="X1355" s="412"/>
      <c r="Y1355" s="412"/>
      <c r="Z1355" s="412"/>
      <c r="AA1355" s="412"/>
      <c r="AQ1355" s="1735" t="s">
        <v>8737</v>
      </c>
      <c r="AR1355" s="1495" t="s">
        <v>8738</v>
      </c>
      <c r="AS1355" s="1495" t="s">
        <v>1404</v>
      </c>
      <c r="AT1355" s="1495" t="str">
        <f t="shared" ref="AT1355:AT1418" si="43">AS1355&amp;"-"&amp;AR1355</f>
        <v>1605-Parada</v>
      </c>
      <c r="AU1355" s="1495" t="str">
        <f t="shared" ref="AU1355:AU1418" si="44">AQ1355</f>
        <v>160515</v>
      </c>
    </row>
    <row r="1356" spans="1:47">
      <c r="A1356" s="412"/>
      <c r="B1356" s="1013" t="s">
        <v>2415</v>
      </c>
      <c r="C1356" s="976" t="s">
        <v>2413</v>
      </c>
      <c r="D1356" s="412"/>
      <c r="E1356" s="977"/>
      <c r="K1356" s="975"/>
      <c r="L1356" s="982"/>
      <c r="M1356" s="978"/>
      <c r="N1356" s="978"/>
      <c r="O1356" s="977"/>
      <c r="P1356" s="412"/>
      <c r="Q1356" s="412"/>
      <c r="R1356" s="412"/>
      <c r="S1356" s="412"/>
      <c r="T1356" s="412"/>
      <c r="U1356" s="412"/>
      <c r="V1356" s="412"/>
      <c r="W1356" s="412"/>
      <c r="X1356" s="412"/>
      <c r="Y1356" s="412"/>
      <c r="Z1356" s="412"/>
      <c r="AA1356" s="412"/>
      <c r="AQ1356" s="1735" t="s">
        <v>8739</v>
      </c>
      <c r="AR1356" s="1495" t="s">
        <v>8738</v>
      </c>
      <c r="AS1356" s="1495" t="s">
        <v>1323</v>
      </c>
      <c r="AT1356" s="1495" t="str">
        <f t="shared" si="43"/>
        <v>1802-Parada</v>
      </c>
      <c r="AU1356" s="1495" t="str">
        <f t="shared" si="44"/>
        <v>180206</v>
      </c>
    </row>
    <row r="1357" spans="1:47">
      <c r="A1357" s="412"/>
      <c r="B1357" s="1013" t="s">
        <v>2416</v>
      </c>
      <c r="C1357" s="976" t="s">
        <v>2417</v>
      </c>
      <c r="D1357" s="412"/>
      <c r="E1357" s="977"/>
      <c r="K1357" s="975"/>
      <c r="L1357" s="982"/>
      <c r="M1357" s="978"/>
      <c r="N1357" s="978"/>
      <c r="O1357" s="977"/>
      <c r="P1357" s="412"/>
      <c r="Q1357" s="412"/>
      <c r="R1357" s="412"/>
      <c r="S1357" s="412"/>
      <c r="T1357" s="412"/>
      <c r="U1357" s="412"/>
      <c r="V1357" s="412"/>
      <c r="W1357" s="412"/>
      <c r="X1357" s="412"/>
      <c r="Y1357" s="412"/>
      <c r="Z1357" s="412"/>
      <c r="AA1357" s="412"/>
      <c r="AQ1357" s="1735" t="s">
        <v>8740</v>
      </c>
      <c r="AR1357" s="1495" t="s">
        <v>8741</v>
      </c>
      <c r="AS1357" s="1495" t="s">
        <v>1770</v>
      </c>
      <c r="AT1357" s="1495" t="str">
        <f t="shared" si="43"/>
        <v>1714-Parada de Cunhos</v>
      </c>
      <c r="AU1357" s="1495" t="str">
        <f t="shared" si="44"/>
        <v>171420</v>
      </c>
    </row>
    <row r="1358" spans="1:47">
      <c r="A1358" s="412"/>
      <c r="B1358" s="1013" t="s">
        <v>2418</v>
      </c>
      <c r="C1358" s="976" t="s">
        <v>2419</v>
      </c>
      <c r="D1358" s="412"/>
      <c r="E1358" s="977"/>
      <c r="K1358" s="975"/>
      <c r="L1358" s="982"/>
      <c r="M1358" s="978"/>
      <c r="N1358" s="978"/>
      <c r="O1358" s="977"/>
      <c r="P1358" s="412"/>
      <c r="Q1358" s="412"/>
      <c r="R1358" s="412"/>
      <c r="S1358" s="412"/>
      <c r="T1358" s="412"/>
      <c r="U1358" s="412"/>
      <c r="V1358" s="412"/>
      <c r="W1358" s="412"/>
      <c r="X1358" s="412"/>
      <c r="Y1358" s="412"/>
      <c r="Z1358" s="412"/>
      <c r="AA1358" s="412"/>
      <c r="AQ1358" s="1735" t="s">
        <v>8742</v>
      </c>
      <c r="AR1358" s="1495" t="s">
        <v>8743</v>
      </c>
      <c r="AS1358" s="1735" t="s">
        <v>61</v>
      </c>
      <c r="AT1358" s="1495" t="str">
        <f t="shared" si="43"/>
        <v>0313-Parada de Gatim</v>
      </c>
      <c r="AU1358" s="1495" t="str">
        <f t="shared" si="44"/>
        <v>031331</v>
      </c>
    </row>
    <row r="1359" spans="1:47">
      <c r="A1359" s="412"/>
      <c r="B1359" s="1013" t="s">
        <v>2420</v>
      </c>
      <c r="C1359" s="976" t="s">
        <v>2421</v>
      </c>
      <c r="D1359" s="412"/>
      <c r="E1359" s="977"/>
      <c r="K1359" s="975"/>
      <c r="L1359" s="982"/>
      <c r="M1359" s="978"/>
      <c r="N1359" s="978"/>
      <c r="O1359" s="977"/>
      <c r="P1359" s="412"/>
      <c r="Q1359" s="412"/>
      <c r="R1359" s="412"/>
      <c r="S1359" s="412"/>
      <c r="T1359" s="412"/>
      <c r="U1359" s="412"/>
      <c r="V1359" s="412"/>
      <c r="W1359" s="412"/>
      <c r="X1359" s="412"/>
      <c r="Y1359" s="412"/>
      <c r="Z1359" s="412"/>
      <c r="AA1359" s="412"/>
      <c r="AQ1359" s="1735" t="s">
        <v>8744</v>
      </c>
      <c r="AR1359" s="1495" t="s">
        <v>8745</v>
      </c>
      <c r="AS1359" s="1495" t="s">
        <v>1769</v>
      </c>
      <c r="AT1359" s="1495" t="str">
        <f t="shared" si="43"/>
        <v>1821-Parada de Gonta</v>
      </c>
      <c r="AU1359" s="1495" t="str">
        <f t="shared" si="44"/>
        <v>182116</v>
      </c>
    </row>
    <row r="1360" spans="1:47">
      <c r="A1360" s="412"/>
      <c r="B1360" s="1013" t="s">
        <v>2422</v>
      </c>
      <c r="C1360" s="976" t="s">
        <v>2421</v>
      </c>
      <c r="D1360" s="412"/>
      <c r="E1360" s="977"/>
      <c r="K1360" s="975"/>
      <c r="L1360" s="982"/>
      <c r="M1360" s="978"/>
      <c r="N1360" s="978"/>
      <c r="O1360" s="977"/>
      <c r="P1360" s="412"/>
      <c r="Q1360" s="412"/>
      <c r="R1360" s="412"/>
      <c r="S1360" s="412"/>
      <c r="T1360" s="412"/>
      <c r="U1360" s="412"/>
      <c r="V1360" s="412"/>
      <c r="W1360" s="412"/>
      <c r="X1360" s="412"/>
      <c r="Y1360" s="412"/>
      <c r="Z1360" s="412"/>
      <c r="AA1360" s="412"/>
      <c r="AQ1360" s="1735" t="s">
        <v>8746</v>
      </c>
      <c r="AR1360" s="1495" t="s">
        <v>8747</v>
      </c>
      <c r="AS1360" s="1495" t="s">
        <v>1629</v>
      </c>
      <c r="AT1360" s="1495" t="str">
        <f t="shared" si="43"/>
        <v>1710-Parada de Pinhão</v>
      </c>
      <c r="AU1360" s="1495" t="str">
        <f t="shared" si="44"/>
        <v>171005</v>
      </c>
    </row>
    <row r="1361" spans="1:47">
      <c r="A1361" s="412"/>
      <c r="B1361" s="1013" t="s">
        <v>2423</v>
      </c>
      <c r="C1361" s="976" t="s">
        <v>2424</v>
      </c>
      <c r="D1361" s="412"/>
      <c r="E1361" s="977"/>
      <c r="K1361" s="975"/>
      <c r="L1361" s="982"/>
      <c r="M1361" s="978"/>
      <c r="N1361" s="978"/>
      <c r="O1361" s="977"/>
      <c r="P1361" s="412"/>
      <c r="Q1361" s="412"/>
      <c r="R1361" s="412"/>
      <c r="S1361" s="412"/>
      <c r="T1361" s="412"/>
      <c r="U1361" s="412"/>
      <c r="V1361" s="412"/>
      <c r="W1361" s="412"/>
      <c r="X1361" s="412"/>
      <c r="Y1361" s="412"/>
      <c r="Z1361" s="412"/>
      <c r="AA1361" s="412"/>
      <c r="AQ1361" s="1735" t="s">
        <v>8748</v>
      </c>
      <c r="AR1361" s="1495" t="s">
        <v>8749</v>
      </c>
      <c r="AS1361" s="1495" t="s">
        <v>1071</v>
      </c>
      <c r="AT1361" s="1495" t="str">
        <f t="shared" si="43"/>
        <v>1310-Parada de Todeia</v>
      </c>
      <c r="AU1361" s="1495" t="str">
        <f t="shared" si="44"/>
        <v>131017</v>
      </c>
    </row>
    <row r="1362" spans="1:47">
      <c r="A1362" s="412"/>
      <c r="B1362" s="1013" t="s">
        <v>2425</v>
      </c>
      <c r="C1362" s="976" t="s">
        <v>2424</v>
      </c>
      <c r="D1362" s="412"/>
      <c r="E1362" s="977"/>
      <c r="K1362" s="975"/>
      <c r="L1362" s="982"/>
      <c r="M1362" s="978"/>
      <c r="N1362" s="978"/>
      <c r="O1362" s="977"/>
      <c r="P1362" s="412"/>
      <c r="Q1362" s="412"/>
      <c r="R1362" s="412"/>
      <c r="S1362" s="412"/>
      <c r="T1362" s="412"/>
      <c r="U1362" s="412"/>
      <c r="V1362" s="412"/>
      <c r="W1362" s="412"/>
      <c r="X1362" s="412"/>
      <c r="Y1362" s="412"/>
      <c r="Z1362" s="412"/>
      <c r="AA1362" s="412"/>
      <c r="AQ1362" s="1735" t="s">
        <v>8750</v>
      </c>
      <c r="AR1362" s="1495" t="s">
        <v>8751</v>
      </c>
      <c r="AS1362" s="1735" t="s">
        <v>2203</v>
      </c>
      <c r="AT1362" s="1495" t="str">
        <f t="shared" si="43"/>
        <v>0311-Parada do Bouro</v>
      </c>
      <c r="AU1362" s="1495" t="str">
        <f t="shared" si="44"/>
        <v>031111</v>
      </c>
    </row>
    <row r="1363" spans="1:47">
      <c r="A1363" s="412"/>
      <c r="B1363" s="1013" t="s">
        <v>2426</v>
      </c>
      <c r="C1363" s="976" t="s">
        <v>2427</v>
      </c>
      <c r="D1363" s="412"/>
      <c r="E1363" s="977"/>
      <c r="K1363" s="975"/>
      <c r="L1363" s="982"/>
      <c r="M1363" s="978"/>
      <c r="N1363" s="978"/>
      <c r="O1363" s="977"/>
      <c r="P1363" s="412"/>
      <c r="Q1363" s="412"/>
      <c r="R1363" s="412"/>
      <c r="S1363" s="412"/>
      <c r="T1363" s="412"/>
      <c r="U1363" s="412"/>
      <c r="V1363" s="412"/>
      <c r="W1363" s="412"/>
      <c r="X1363" s="412"/>
      <c r="Y1363" s="412"/>
      <c r="Z1363" s="412"/>
      <c r="AA1363" s="412"/>
      <c r="AQ1363" s="1735" t="s">
        <v>8752</v>
      </c>
      <c r="AR1363" s="1495" t="s">
        <v>8753</v>
      </c>
      <c r="AS1363" s="1735" t="s">
        <v>279</v>
      </c>
      <c r="AT1363" s="1495" t="str">
        <f t="shared" si="43"/>
        <v>0302-Paradela</v>
      </c>
      <c r="AU1363" s="1495" t="str">
        <f t="shared" si="44"/>
        <v>030257</v>
      </c>
    </row>
    <row r="1364" spans="1:47">
      <c r="A1364" s="412"/>
      <c r="B1364" s="1013" t="s">
        <v>2428</v>
      </c>
      <c r="C1364" s="976" t="s">
        <v>2427</v>
      </c>
      <c r="D1364" s="412"/>
      <c r="E1364" s="977"/>
      <c r="K1364" s="975"/>
      <c r="L1364" s="982"/>
      <c r="M1364" s="978"/>
      <c r="N1364" s="978"/>
      <c r="O1364" s="977"/>
      <c r="P1364" s="412"/>
      <c r="Q1364" s="412"/>
      <c r="R1364" s="412"/>
      <c r="S1364" s="412"/>
      <c r="T1364" s="412"/>
      <c r="U1364" s="412"/>
      <c r="V1364" s="412"/>
      <c r="W1364" s="412"/>
      <c r="X1364" s="412"/>
      <c r="Y1364" s="412"/>
      <c r="Z1364" s="412"/>
      <c r="AA1364" s="412"/>
      <c r="AQ1364" s="1735" t="s">
        <v>8754</v>
      </c>
      <c r="AR1364" s="1495" t="s">
        <v>8753</v>
      </c>
      <c r="AS1364" s="1735" t="s">
        <v>5347</v>
      </c>
      <c r="AT1364" s="1495" t="str">
        <f t="shared" si="43"/>
        <v>0408-Paradela</v>
      </c>
      <c r="AU1364" s="1495" t="str">
        <f t="shared" si="44"/>
        <v>040811</v>
      </c>
    </row>
    <row r="1365" spans="1:47">
      <c r="A1365" s="412"/>
      <c r="B1365" s="1013" t="s">
        <v>2429</v>
      </c>
      <c r="C1365" s="976" t="s">
        <v>2430</v>
      </c>
      <c r="D1365" s="412"/>
      <c r="E1365" s="977"/>
      <c r="K1365" s="975"/>
      <c r="L1365" s="982"/>
      <c r="M1365" s="978"/>
      <c r="N1365" s="978"/>
      <c r="O1365" s="977"/>
      <c r="P1365" s="412"/>
      <c r="Q1365" s="412"/>
      <c r="R1365" s="412"/>
      <c r="S1365" s="412"/>
      <c r="T1365" s="412"/>
      <c r="U1365" s="412"/>
      <c r="V1365" s="412"/>
      <c r="W1365" s="412"/>
      <c r="X1365" s="412"/>
      <c r="Y1365" s="412"/>
      <c r="Z1365" s="412"/>
      <c r="AA1365" s="412"/>
      <c r="AQ1365" s="1735" t="s">
        <v>8755</v>
      </c>
      <c r="AR1365" s="1495" t="s">
        <v>8753</v>
      </c>
      <c r="AS1365" s="1495" t="s">
        <v>4115</v>
      </c>
      <c r="AT1365" s="1495" t="str">
        <f t="shared" si="43"/>
        <v>1703-Paradela</v>
      </c>
      <c r="AU1365" s="1495" t="str">
        <f t="shared" si="44"/>
        <v>170322</v>
      </c>
    </row>
    <row r="1366" spans="1:47">
      <c r="A1366" s="412"/>
      <c r="B1366" s="1013" t="s">
        <v>2431</v>
      </c>
      <c r="C1366" s="976" t="s">
        <v>2430</v>
      </c>
      <c r="D1366" s="412"/>
      <c r="E1366" s="977"/>
      <c r="K1366" s="975"/>
      <c r="L1366" s="982"/>
      <c r="M1366" s="978"/>
      <c r="N1366" s="978"/>
      <c r="O1366" s="977"/>
      <c r="P1366" s="412"/>
      <c r="Q1366" s="412"/>
      <c r="R1366" s="412"/>
      <c r="S1366" s="412"/>
      <c r="T1366" s="412"/>
      <c r="U1366" s="412"/>
      <c r="V1366" s="412"/>
      <c r="W1366" s="412"/>
      <c r="X1366" s="412"/>
      <c r="Y1366" s="412"/>
      <c r="Z1366" s="412"/>
      <c r="AA1366" s="412"/>
      <c r="AQ1366" s="1735" t="s">
        <v>8756</v>
      </c>
      <c r="AR1366" s="1495" t="s">
        <v>8757</v>
      </c>
      <c r="AS1366" s="1735" t="s">
        <v>1320</v>
      </c>
      <c r="AT1366" s="1495" t="str">
        <f t="shared" si="43"/>
        <v>0403-Parambos</v>
      </c>
      <c r="AU1366" s="1495" t="str">
        <f t="shared" si="44"/>
        <v>040311</v>
      </c>
    </row>
    <row r="1367" spans="1:47">
      <c r="A1367" s="412"/>
      <c r="B1367" s="1013" t="s">
        <v>2432</v>
      </c>
      <c r="C1367" s="976" t="s">
        <v>2433</v>
      </c>
      <c r="D1367" s="412"/>
      <c r="E1367" s="977"/>
      <c r="K1367" s="975"/>
      <c r="L1367" s="982"/>
      <c r="M1367" s="978"/>
      <c r="N1367" s="978"/>
      <c r="O1367" s="977"/>
      <c r="P1367" s="412"/>
      <c r="Q1367" s="412"/>
      <c r="R1367" s="412"/>
      <c r="S1367" s="412"/>
      <c r="T1367" s="412"/>
      <c r="U1367" s="412"/>
      <c r="V1367" s="412"/>
      <c r="W1367" s="412"/>
      <c r="X1367" s="412"/>
      <c r="Y1367" s="412"/>
      <c r="Z1367" s="412"/>
      <c r="AA1367" s="412"/>
      <c r="AQ1367" s="1735" t="s">
        <v>8758</v>
      </c>
      <c r="AR1367" s="1495" t="s">
        <v>8759</v>
      </c>
      <c r="AS1367" s="1735" t="s">
        <v>2633</v>
      </c>
      <c r="AT1367" s="1495" t="str">
        <f t="shared" si="43"/>
        <v>0402-Parâmio</v>
      </c>
      <c r="AU1367" s="1495" t="str">
        <f t="shared" si="44"/>
        <v>040229</v>
      </c>
    </row>
    <row r="1368" spans="1:47">
      <c r="A1368" s="412"/>
      <c r="B1368" s="1013" t="s">
        <v>2434</v>
      </c>
      <c r="C1368" s="976" t="s">
        <v>2433</v>
      </c>
      <c r="D1368" s="412"/>
      <c r="E1368" s="977"/>
      <c r="K1368" s="975"/>
      <c r="L1368" s="982"/>
      <c r="M1368" s="978"/>
      <c r="N1368" s="978"/>
      <c r="O1368" s="977"/>
      <c r="P1368" s="412"/>
      <c r="Q1368" s="412"/>
      <c r="R1368" s="412"/>
      <c r="S1368" s="412"/>
      <c r="T1368" s="412"/>
      <c r="U1368" s="412"/>
      <c r="V1368" s="412"/>
      <c r="W1368" s="412"/>
      <c r="X1368" s="412"/>
      <c r="Y1368" s="412"/>
      <c r="Z1368" s="412"/>
      <c r="AA1368" s="412"/>
      <c r="AQ1368" s="1735" t="s">
        <v>8760</v>
      </c>
      <c r="AR1368" s="1495" t="s">
        <v>8761</v>
      </c>
      <c r="AS1368" s="1735" t="s">
        <v>494</v>
      </c>
      <c r="AT1368" s="1495" t="str">
        <f t="shared" si="43"/>
        <v>0107-Paramos</v>
      </c>
      <c r="AU1368" s="1495" t="str">
        <f t="shared" si="44"/>
        <v>010704</v>
      </c>
    </row>
    <row r="1369" spans="1:47">
      <c r="A1369" s="412"/>
      <c r="B1369" s="1013" t="s">
        <v>2435</v>
      </c>
      <c r="C1369" s="976" t="s">
        <v>2436</v>
      </c>
      <c r="D1369" s="412"/>
      <c r="E1369" s="977"/>
      <c r="K1369" s="975"/>
      <c r="L1369" s="982"/>
      <c r="M1369" s="978"/>
      <c r="N1369" s="978"/>
      <c r="O1369" s="977"/>
      <c r="P1369" s="412"/>
      <c r="Q1369" s="412"/>
      <c r="R1369" s="412"/>
      <c r="S1369" s="412"/>
      <c r="T1369" s="412"/>
      <c r="U1369" s="412"/>
      <c r="V1369" s="412"/>
      <c r="W1369" s="412"/>
      <c r="X1369" s="412"/>
      <c r="Y1369" s="412"/>
      <c r="Z1369" s="412"/>
      <c r="AA1369" s="412"/>
      <c r="AQ1369" s="1735" t="s">
        <v>8762</v>
      </c>
      <c r="AR1369" s="1495" t="s">
        <v>8763</v>
      </c>
      <c r="AS1369" s="1735" t="s">
        <v>626</v>
      </c>
      <c r="AT1369" s="1495" t="str">
        <f t="shared" si="43"/>
        <v>0912-Paranhos</v>
      </c>
      <c r="AU1369" s="1495" t="str">
        <f t="shared" si="44"/>
        <v>091208</v>
      </c>
    </row>
    <row r="1370" spans="1:47">
      <c r="A1370" s="412"/>
      <c r="B1370" s="1013" t="s">
        <v>2437</v>
      </c>
      <c r="C1370" s="976" t="s">
        <v>2436</v>
      </c>
      <c r="D1370" s="412"/>
      <c r="E1370" s="977"/>
      <c r="K1370" s="975"/>
      <c r="L1370" s="982"/>
      <c r="M1370" s="978"/>
      <c r="N1370" s="978"/>
      <c r="O1370" s="977"/>
      <c r="P1370" s="412"/>
      <c r="Q1370" s="412"/>
      <c r="R1370" s="412"/>
      <c r="S1370" s="412"/>
      <c r="T1370" s="412"/>
      <c r="U1370" s="412"/>
      <c r="V1370" s="412"/>
      <c r="W1370" s="412"/>
      <c r="X1370" s="412"/>
      <c r="Y1370" s="412"/>
      <c r="Z1370" s="412"/>
      <c r="AA1370" s="412"/>
      <c r="AQ1370" s="1735" t="s">
        <v>8764</v>
      </c>
      <c r="AR1370" s="1495" t="s">
        <v>8763</v>
      </c>
      <c r="AS1370" s="1495" t="s">
        <v>1475</v>
      </c>
      <c r="AT1370" s="1495" t="str">
        <f t="shared" si="43"/>
        <v>1312-Paranhos</v>
      </c>
      <c r="AU1370" s="1495" t="str">
        <f t="shared" si="44"/>
        <v>131210</v>
      </c>
    </row>
    <row r="1371" spans="1:47">
      <c r="A1371" s="412"/>
      <c r="B1371" s="1013" t="s">
        <v>2438</v>
      </c>
      <c r="C1371" s="976" t="s">
        <v>2439</v>
      </c>
      <c r="D1371" s="412"/>
      <c r="E1371" s="977"/>
      <c r="K1371" s="975"/>
      <c r="L1371" s="982"/>
      <c r="M1371" s="978"/>
      <c r="N1371" s="978"/>
      <c r="O1371" s="977"/>
      <c r="P1371" s="412"/>
      <c r="Q1371" s="412"/>
      <c r="R1371" s="412"/>
      <c r="S1371" s="412"/>
      <c r="T1371" s="412"/>
      <c r="U1371" s="412"/>
      <c r="V1371" s="412"/>
      <c r="W1371" s="412"/>
      <c r="X1371" s="412"/>
      <c r="Y1371" s="412"/>
      <c r="Z1371" s="412"/>
      <c r="AA1371" s="412"/>
      <c r="AQ1371" s="1735" t="s">
        <v>8765</v>
      </c>
      <c r="AR1371" s="1495" t="s">
        <v>8766</v>
      </c>
      <c r="AS1371" s="1735" t="s">
        <v>65</v>
      </c>
      <c r="AT1371" s="1495" t="str">
        <f t="shared" si="43"/>
        <v>0714-Pardais</v>
      </c>
      <c r="AU1371" s="1495" t="str">
        <f t="shared" si="44"/>
        <v>071404</v>
      </c>
    </row>
    <row r="1372" spans="1:47">
      <c r="A1372" s="412"/>
      <c r="B1372" s="1013" t="s">
        <v>2440</v>
      </c>
      <c r="C1372" s="976" t="s">
        <v>2441</v>
      </c>
      <c r="D1372" s="412"/>
      <c r="E1372" s="977"/>
      <c r="K1372" s="975"/>
      <c r="L1372" s="982"/>
      <c r="M1372" s="978"/>
      <c r="N1372" s="978"/>
      <c r="O1372" s="977"/>
      <c r="P1372" s="412"/>
      <c r="Q1372" s="412"/>
      <c r="R1372" s="412"/>
      <c r="S1372" s="412"/>
      <c r="T1372" s="412"/>
      <c r="U1372" s="412"/>
      <c r="V1372" s="412"/>
      <c r="W1372" s="412"/>
      <c r="X1372" s="412"/>
      <c r="Y1372" s="412"/>
      <c r="Z1372" s="412"/>
      <c r="AA1372" s="412"/>
      <c r="AQ1372" s="1735" t="s">
        <v>8767</v>
      </c>
      <c r="AR1372" s="1495" t="s">
        <v>8768</v>
      </c>
      <c r="AS1372" s="1735" t="s">
        <v>500</v>
      </c>
      <c r="AT1372" s="1495" t="str">
        <f t="shared" si="43"/>
        <v>0108-Pardilhó</v>
      </c>
      <c r="AU1372" s="1495" t="str">
        <f t="shared" si="44"/>
        <v>010805</v>
      </c>
    </row>
    <row r="1373" spans="1:47">
      <c r="A1373" s="412"/>
      <c r="B1373" s="1013" t="s">
        <v>2442</v>
      </c>
      <c r="C1373" s="976" t="s">
        <v>2443</v>
      </c>
      <c r="D1373" s="412"/>
      <c r="E1373" s="977"/>
      <c r="K1373" s="975"/>
      <c r="L1373" s="982"/>
      <c r="M1373" s="978"/>
      <c r="N1373" s="978"/>
      <c r="O1373" s="977"/>
      <c r="P1373" s="412"/>
      <c r="Q1373" s="412"/>
      <c r="R1373" s="412"/>
      <c r="S1373" s="412"/>
      <c r="T1373" s="412"/>
      <c r="U1373" s="412"/>
      <c r="V1373" s="412"/>
      <c r="W1373" s="412"/>
      <c r="X1373" s="412"/>
      <c r="Y1373" s="412"/>
      <c r="Z1373" s="412"/>
      <c r="AA1373" s="412"/>
      <c r="AQ1373" s="1735" t="s">
        <v>8769</v>
      </c>
      <c r="AR1373" s="1495" t="s">
        <v>1400</v>
      </c>
      <c r="AS1373" s="1495" t="s">
        <v>1071</v>
      </c>
      <c r="AT1373" s="1495" t="str">
        <f t="shared" si="43"/>
        <v>1310-Paredes</v>
      </c>
      <c r="AU1373" s="1495" t="str">
        <f t="shared" si="44"/>
        <v>131025</v>
      </c>
    </row>
    <row r="1374" spans="1:47">
      <c r="A1374" s="412"/>
      <c r="B1374" s="1013" t="s">
        <v>2444</v>
      </c>
      <c r="C1374" s="976" t="s">
        <v>2443</v>
      </c>
      <c r="D1374" s="412"/>
      <c r="E1374" s="977"/>
      <c r="K1374" s="975"/>
      <c r="L1374" s="982"/>
      <c r="M1374" s="978"/>
      <c r="N1374" s="978"/>
      <c r="O1374" s="977"/>
      <c r="P1374" s="412"/>
      <c r="Q1374" s="412"/>
      <c r="R1374" s="412"/>
      <c r="S1374" s="412"/>
      <c r="T1374" s="412"/>
      <c r="U1374" s="412"/>
      <c r="V1374" s="412"/>
      <c r="W1374" s="412"/>
      <c r="X1374" s="412"/>
      <c r="Y1374" s="412"/>
      <c r="Z1374" s="412"/>
      <c r="AA1374" s="412"/>
      <c r="AQ1374" s="1735" t="s">
        <v>8770</v>
      </c>
      <c r="AR1374" s="1495" t="s">
        <v>8771</v>
      </c>
      <c r="AS1374" s="1495" t="s">
        <v>3072</v>
      </c>
      <c r="AT1374" s="1495" t="str">
        <f t="shared" si="43"/>
        <v>1815-Paredes da Beira</v>
      </c>
      <c r="AU1374" s="1495" t="str">
        <f t="shared" si="44"/>
        <v>181505</v>
      </c>
    </row>
    <row r="1375" spans="1:47">
      <c r="A1375" s="412"/>
      <c r="B1375" s="1013" t="s">
        <v>2445</v>
      </c>
      <c r="C1375" s="976" t="s">
        <v>2443</v>
      </c>
      <c r="D1375" s="412"/>
      <c r="E1375" s="977"/>
      <c r="K1375" s="975"/>
      <c r="L1375" s="982"/>
      <c r="M1375" s="978"/>
      <c r="N1375" s="978"/>
      <c r="O1375" s="977"/>
      <c r="P1375" s="412"/>
      <c r="Q1375" s="412"/>
      <c r="R1375" s="412"/>
      <c r="S1375" s="412"/>
      <c r="T1375" s="412"/>
      <c r="U1375" s="412"/>
      <c r="V1375" s="412"/>
      <c r="W1375" s="412"/>
      <c r="X1375" s="412"/>
      <c r="Y1375" s="412"/>
      <c r="Z1375" s="412"/>
      <c r="AA1375" s="412"/>
      <c r="AQ1375" s="1735" t="s">
        <v>8772</v>
      </c>
      <c r="AR1375" s="1495" t="s">
        <v>8773</v>
      </c>
      <c r="AS1375" s="1495" t="s">
        <v>5318</v>
      </c>
      <c r="AT1375" s="1495" t="str">
        <f t="shared" si="43"/>
        <v>1307-Paredes de Viadores e Manhuncelos</v>
      </c>
      <c r="AU1375" s="1495" t="str">
        <f t="shared" si="44"/>
        <v>130737</v>
      </c>
    </row>
    <row r="1376" spans="1:47">
      <c r="A1376" s="412"/>
      <c r="B1376" s="1013" t="s">
        <v>2446</v>
      </c>
      <c r="C1376" s="976" t="s">
        <v>2447</v>
      </c>
      <c r="D1376" s="412"/>
      <c r="E1376" s="977"/>
      <c r="K1376" s="975"/>
      <c r="L1376" s="982"/>
      <c r="M1376" s="978"/>
      <c r="N1376" s="978"/>
      <c r="O1376" s="977"/>
      <c r="P1376" s="412"/>
      <c r="Q1376" s="412"/>
      <c r="R1376" s="412"/>
      <c r="S1376" s="412"/>
      <c r="T1376" s="412"/>
      <c r="U1376" s="412"/>
      <c r="V1376" s="412"/>
      <c r="W1376" s="412"/>
      <c r="X1376" s="412"/>
      <c r="Y1376" s="412"/>
      <c r="Z1376" s="412"/>
      <c r="AA1376" s="412"/>
      <c r="AQ1376" s="1735" t="s">
        <v>8774</v>
      </c>
      <c r="AR1376" s="1495" t="s">
        <v>8775</v>
      </c>
      <c r="AS1376" s="1495" t="s">
        <v>561</v>
      </c>
      <c r="AT1376" s="1495" t="str">
        <f t="shared" si="43"/>
        <v>1106-Parque das Nações</v>
      </c>
      <c r="AU1376" s="1495" t="str">
        <f t="shared" si="44"/>
        <v>110662</v>
      </c>
    </row>
    <row r="1377" spans="1:47">
      <c r="A1377" s="412"/>
      <c r="B1377" s="1013" t="s">
        <v>2448</v>
      </c>
      <c r="C1377" s="976" t="s">
        <v>2447</v>
      </c>
      <c r="D1377" s="412"/>
      <c r="E1377" s="977"/>
      <c r="K1377" s="975"/>
      <c r="L1377" s="982"/>
      <c r="M1377" s="978"/>
      <c r="N1377" s="978"/>
      <c r="O1377" s="977"/>
      <c r="P1377" s="412"/>
      <c r="Q1377" s="412"/>
      <c r="R1377" s="412"/>
      <c r="S1377" s="412"/>
      <c r="T1377" s="412"/>
      <c r="U1377" s="412"/>
      <c r="V1377" s="412"/>
      <c r="W1377" s="412"/>
      <c r="X1377" s="412"/>
      <c r="Y1377" s="412"/>
      <c r="Z1377" s="412"/>
      <c r="AA1377" s="412"/>
      <c r="AQ1377" s="1735" t="s">
        <v>8776</v>
      </c>
      <c r="AR1377" s="1495" t="s">
        <v>8777</v>
      </c>
      <c r="AS1377" s="1495" t="s">
        <v>5351</v>
      </c>
      <c r="AT1377" s="1495" t="str">
        <f t="shared" si="43"/>
        <v>1807-Passô</v>
      </c>
      <c r="AU1377" s="1495" t="str">
        <f t="shared" si="44"/>
        <v>180713</v>
      </c>
    </row>
    <row r="1378" spans="1:47">
      <c r="A1378" s="412"/>
      <c r="B1378" s="1013" t="s">
        <v>2449</v>
      </c>
      <c r="C1378" s="976" t="s">
        <v>2450</v>
      </c>
      <c r="D1378" s="412"/>
      <c r="E1378" s="977"/>
      <c r="K1378" s="975"/>
      <c r="L1378" s="982"/>
      <c r="M1378" s="978"/>
      <c r="N1378" s="978"/>
      <c r="O1378" s="977"/>
      <c r="P1378" s="412"/>
      <c r="Q1378" s="412"/>
      <c r="R1378" s="412"/>
      <c r="S1378" s="412"/>
      <c r="T1378" s="412"/>
      <c r="U1378" s="412"/>
      <c r="V1378" s="412"/>
      <c r="W1378" s="412"/>
      <c r="X1378" s="412"/>
      <c r="Y1378" s="412"/>
      <c r="Z1378" s="412"/>
      <c r="AA1378" s="412"/>
      <c r="AQ1378" s="1735" t="s">
        <v>8778</v>
      </c>
      <c r="AR1378" s="1495" t="s">
        <v>8779</v>
      </c>
      <c r="AS1378" s="1735" t="s">
        <v>514</v>
      </c>
      <c r="AT1378" s="1495" t="str">
        <f t="shared" si="43"/>
        <v>0307-Passos</v>
      </c>
      <c r="AU1378" s="1495" t="str">
        <f t="shared" si="44"/>
        <v>030719</v>
      </c>
    </row>
    <row r="1379" spans="1:47">
      <c r="A1379" s="412"/>
      <c r="B1379" s="1013" t="s">
        <v>2451</v>
      </c>
      <c r="C1379" s="976" t="s">
        <v>4764</v>
      </c>
      <c r="D1379" s="412"/>
      <c r="E1379" s="977"/>
      <c r="K1379" s="975"/>
      <c r="L1379" s="982"/>
      <c r="M1379" s="978"/>
      <c r="N1379" s="978"/>
      <c r="O1379" s="977"/>
      <c r="P1379" s="412"/>
      <c r="Q1379" s="412"/>
      <c r="R1379" s="412"/>
      <c r="S1379" s="412"/>
      <c r="T1379" s="412"/>
      <c r="U1379" s="412"/>
      <c r="V1379" s="412"/>
      <c r="W1379" s="412"/>
      <c r="X1379" s="412"/>
      <c r="Y1379" s="412"/>
      <c r="Z1379" s="412"/>
      <c r="AA1379" s="412"/>
      <c r="AQ1379" s="1735" t="s">
        <v>8780</v>
      </c>
      <c r="AR1379" s="1495" t="s">
        <v>8779</v>
      </c>
      <c r="AS1379" s="1735" t="s">
        <v>5343</v>
      </c>
      <c r="AT1379" s="1495" t="str">
        <f t="shared" si="43"/>
        <v>0407-Passos</v>
      </c>
      <c r="AU1379" s="1495" t="str">
        <f t="shared" si="44"/>
        <v>040724</v>
      </c>
    </row>
    <row r="1380" spans="1:47">
      <c r="A1380" s="412"/>
      <c r="B1380" s="1013" t="s">
        <v>4765</v>
      </c>
      <c r="C1380" s="976" t="s">
        <v>4766</v>
      </c>
      <c r="D1380" s="412"/>
      <c r="E1380" s="977"/>
      <c r="K1380" s="975"/>
      <c r="L1380" s="982"/>
      <c r="M1380" s="978"/>
      <c r="N1380" s="978"/>
      <c r="O1380" s="977"/>
      <c r="P1380" s="412"/>
      <c r="Q1380" s="412"/>
      <c r="R1380" s="412"/>
      <c r="S1380" s="412"/>
      <c r="T1380" s="412"/>
      <c r="U1380" s="412"/>
      <c r="V1380" s="412"/>
      <c r="W1380" s="412"/>
      <c r="X1380" s="412"/>
      <c r="Y1380" s="412"/>
      <c r="Z1380" s="412"/>
      <c r="AA1380" s="412"/>
      <c r="AQ1380" s="1735" t="s">
        <v>8781</v>
      </c>
      <c r="AR1380" s="1495" t="s">
        <v>8782</v>
      </c>
      <c r="AS1380" s="1735" t="s">
        <v>1805</v>
      </c>
      <c r="AT1380" s="1495" t="str">
        <f t="shared" si="43"/>
        <v>0503-Paul</v>
      </c>
      <c r="AU1380" s="1495" t="str">
        <f t="shared" si="44"/>
        <v>050314</v>
      </c>
    </row>
    <row r="1381" spans="1:47">
      <c r="A1381" s="412"/>
      <c r="B1381" s="1013" t="s">
        <v>4767</v>
      </c>
      <c r="C1381" s="976" t="s">
        <v>4766</v>
      </c>
      <c r="D1381" s="412"/>
      <c r="E1381" s="977"/>
      <c r="K1381" s="975"/>
      <c r="L1381" s="982"/>
      <c r="M1381" s="978"/>
      <c r="N1381" s="978"/>
      <c r="O1381" s="977"/>
      <c r="P1381" s="412"/>
      <c r="Q1381" s="412"/>
      <c r="R1381" s="412"/>
      <c r="S1381" s="412"/>
      <c r="T1381" s="412"/>
      <c r="U1381" s="412"/>
      <c r="V1381" s="412"/>
      <c r="W1381" s="412"/>
      <c r="X1381" s="412"/>
      <c r="Y1381" s="412"/>
      <c r="Z1381" s="412"/>
      <c r="AA1381" s="412"/>
      <c r="AQ1381" s="1735" t="s">
        <v>8783</v>
      </c>
      <c r="AR1381" s="1495" t="s">
        <v>8784</v>
      </c>
      <c r="AS1381" s="1495" t="s">
        <v>1296</v>
      </c>
      <c r="AT1381" s="1495" t="str">
        <f t="shared" si="43"/>
        <v>3101-Paul do Mar</v>
      </c>
      <c r="AU1381" s="1495" t="str">
        <f t="shared" si="44"/>
        <v>310106</v>
      </c>
    </row>
    <row r="1382" spans="1:47">
      <c r="A1382" s="412"/>
      <c r="B1382" s="1013" t="s">
        <v>4768</v>
      </c>
      <c r="C1382" s="976" t="s">
        <v>4766</v>
      </c>
      <c r="D1382" s="412"/>
      <c r="E1382" s="977"/>
      <c r="K1382" s="975"/>
      <c r="L1382" s="982"/>
      <c r="M1382" s="978"/>
      <c r="N1382" s="978"/>
      <c r="O1382" s="977"/>
      <c r="P1382" s="412"/>
      <c r="Q1382" s="412"/>
      <c r="R1382" s="412"/>
      <c r="S1382" s="412"/>
      <c r="T1382" s="412"/>
      <c r="U1382" s="412"/>
      <c r="V1382" s="412"/>
      <c r="W1382" s="412"/>
      <c r="X1382" s="412"/>
      <c r="Y1382" s="412"/>
      <c r="Z1382" s="412"/>
      <c r="AA1382" s="412"/>
      <c r="AQ1382" s="1735" t="s">
        <v>8785</v>
      </c>
      <c r="AR1382" s="1495" t="s">
        <v>8786</v>
      </c>
      <c r="AS1382" s="1495" t="s">
        <v>1611</v>
      </c>
      <c r="AT1382" s="1495" t="str">
        <f t="shared" si="43"/>
        <v>1813-Paus</v>
      </c>
      <c r="AU1382" s="1495" t="str">
        <f t="shared" si="44"/>
        <v>181310</v>
      </c>
    </row>
    <row r="1383" spans="1:47">
      <c r="A1383" s="412"/>
      <c r="B1383" s="1013" t="s">
        <v>4769</v>
      </c>
      <c r="C1383" s="976" t="s">
        <v>4770</v>
      </c>
      <c r="D1383" s="412"/>
      <c r="E1383" s="977"/>
      <c r="K1383" s="975"/>
      <c r="L1383" s="982"/>
      <c r="M1383" s="978"/>
      <c r="N1383" s="978"/>
      <c r="O1383" s="977"/>
      <c r="P1383" s="412"/>
      <c r="Q1383" s="412"/>
      <c r="R1383" s="412"/>
      <c r="S1383" s="412"/>
      <c r="T1383" s="412"/>
      <c r="U1383" s="412"/>
      <c r="V1383" s="412"/>
      <c r="W1383" s="412"/>
      <c r="X1383" s="412"/>
      <c r="Y1383" s="412"/>
      <c r="Z1383" s="412"/>
      <c r="AA1383" s="412"/>
      <c r="AQ1383" s="1735" t="s">
        <v>8787</v>
      </c>
      <c r="AR1383" s="1495" t="s">
        <v>8788</v>
      </c>
      <c r="AS1383" s="1735" t="s">
        <v>4227</v>
      </c>
      <c r="AT1383" s="1495" t="str">
        <f t="shared" si="43"/>
        <v>0707-Pavia</v>
      </c>
      <c r="AU1383" s="1495" t="str">
        <f t="shared" si="44"/>
        <v>070704</v>
      </c>
    </row>
    <row r="1384" spans="1:47">
      <c r="A1384" s="412"/>
      <c r="B1384" s="1013" t="s">
        <v>3533</v>
      </c>
      <c r="C1384" s="976" t="s">
        <v>4770</v>
      </c>
      <c r="D1384" s="412"/>
      <c r="E1384" s="977"/>
      <c r="K1384" s="975"/>
      <c r="L1384" s="982"/>
      <c r="M1384" s="978"/>
      <c r="N1384" s="978"/>
      <c r="O1384" s="977"/>
      <c r="P1384" s="412"/>
      <c r="Q1384" s="412"/>
      <c r="R1384" s="412"/>
      <c r="S1384" s="412"/>
      <c r="T1384" s="412"/>
      <c r="U1384" s="412"/>
      <c r="V1384" s="412"/>
      <c r="W1384" s="412"/>
      <c r="X1384" s="412"/>
      <c r="Y1384" s="412"/>
      <c r="Z1384" s="412"/>
      <c r="AA1384" s="412"/>
      <c r="AQ1384" s="1735" t="s">
        <v>8789</v>
      </c>
      <c r="AR1384" s="1495" t="s">
        <v>8790</v>
      </c>
      <c r="AS1384" s="1735" t="s">
        <v>1345</v>
      </c>
      <c r="AT1384" s="1495" t="str">
        <f t="shared" si="43"/>
        <v>0810-Pechão</v>
      </c>
      <c r="AU1384" s="1495" t="str">
        <f t="shared" si="44"/>
        <v>081004</v>
      </c>
    </row>
    <row r="1385" spans="1:47">
      <c r="A1385" s="412"/>
      <c r="B1385" s="1013" t="s">
        <v>3534</v>
      </c>
      <c r="C1385" s="976" t="s">
        <v>4770</v>
      </c>
      <c r="D1385" s="412"/>
      <c r="E1385" s="977"/>
      <c r="K1385" s="975"/>
      <c r="L1385" s="982"/>
      <c r="M1385" s="978"/>
      <c r="N1385" s="978"/>
      <c r="O1385" s="977"/>
      <c r="P1385" s="412"/>
      <c r="Q1385" s="412"/>
      <c r="R1385" s="412"/>
      <c r="S1385" s="412"/>
      <c r="T1385" s="412"/>
      <c r="U1385" s="412"/>
      <c r="V1385" s="412"/>
      <c r="W1385" s="412"/>
      <c r="X1385" s="412"/>
      <c r="Y1385" s="412"/>
      <c r="Z1385" s="412"/>
      <c r="AA1385" s="412"/>
      <c r="AQ1385" s="1735" t="s">
        <v>8791</v>
      </c>
      <c r="AR1385" s="1495" t="s">
        <v>8792</v>
      </c>
      <c r="AS1385" s="1735" t="s">
        <v>30</v>
      </c>
      <c r="AT1385" s="1495" t="str">
        <f t="shared" si="43"/>
        <v>0312-Pedome</v>
      </c>
      <c r="AU1385" s="1495" t="str">
        <f t="shared" si="44"/>
        <v>031230</v>
      </c>
    </row>
    <row r="1386" spans="1:47">
      <c r="A1386" s="412"/>
      <c r="B1386" s="1013" t="s">
        <v>3535</v>
      </c>
      <c r="C1386" s="976" t="s">
        <v>3536</v>
      </c>
      <c r="D1386" s="412"/>
      <c r="E1386" s="977"/>
      <c r="K1386" s="975"/>
      <c r="L1386" s="982"/>
      <c r="M1386" s="978"/>
      <c r="N1386" s="978"/>
      <c r="O1386" s="977"/>
      <c r="P1386" s="412"/>
      <c r="Q1386" s="412"/>
      <c r="R1386" s="412"/>
      <c r="S1386" s="412"/>
      <c r="T1386" s="412"/>
      <c r="U1386" s="412"/>
      <c r="V1386" s="412"/>
      <c r="W1386" s="412"/>
      <c r="X1386" s="412"/>
      <c r="Y1386" s="412"/>
      <c r="Z1386" s="412"/>
      <c r="AA1386" s="412"/>
      <c r="AQ1386" s="1735" t="s">
        <v>8793</v>
      </c>
      <c r="AR1386" s="1495" t="s">
        <v>8794</v>
      </c>
      <c r="AS1386" s="1735" t="s">
        <v>2637</v>
      </c>
      <c r="AT1386" s="1495" t="str">
        <f t="shared" si="43"/>
        <v>0304-Pedraça</v>
      </c>
      <c r="AU1386" s="1495" t="str">
        <f t="shared" si="44"/>
        <v>030413</v>
      </c>
    </row>
    <row r="1387" spans="1:47">
      <c r="A1387" s="412"/>
      <c r="B1387" s="1013" t="s">
        <v>3537</v>
      </c>
      <c r="C1387" s="976" t="s">
        <v>3536</v>
      </c>
      <c r="D1387" s="412"/>
      <c r="E1387" s="977"/>
      <c r="K1387" s="975"/>
      <c r="L1387" s="982"/>
      <c r="M1387" s="978"/>
      <c r="N1387" s="978"/>
      <c r="O1387" s="977"/>
      <c r="P1387" s="412"/>
      <c r="Q1387" s="412"/>
      <c r="R1387" s="412"/>
      <c r="S1387" s="412"/>
      <c r="T1387" s="412"/>
      <c r="U1387" s="412"/>
      <c r="V1387" s="412"/>
      <c r="W1387" s="412"/>
      <c r="X1387" s="412"/>
      <c r="Y1387" s="412"/>
      <c r="Z1387" s="412"/>
      <c r="AA1387" s="412"/>
      <c r="AQ1387" s="1735" t="s">
        <v>8795</v>
      </c>
      <c r="AR1387" s="1495" t="s">
        <v>8796</v>
      </c>
      <c r="AS1387" s="1735" t="s">
        <v>2630</v>
      </c>
      <c r="AT1387" s="1495" t="str">
        <f t="shared" si="43"/>
        <v>0303-Pedralva</v>
      </c>
      <c r="AU1387" s="1495" t="str">
        <f t="shared" si="44"/>
        <v>030334</v>
      </c>
    </row>
    <row r="1388" spans="1:47">
      <c r="A1388" s="412"/>
      <c r="B1388" s="1013" t="s">
        <v>3538</v>
      </c>
      <c r="C1388" s="976" t="s">
        <v>3536</v>
      </c>
      <c r="D1388" s="412"/>
      <c r="E1388" s="977"/>
      <c r="K1388" s="975"/>
      <c r="L1388" s="982"/>
      <c r="M1388" s="978"/>
      <c r="N1388" s="978"/>
      <c r="O1388" s="977"/>
      <c r="P1388" s="412"/>
      <c r="Q1388" s="412"/>
      <c r="R1388" s="412"/>
      <c r="S1388" s="412"/>
      <c r="T1388" s="412"/>
      <c r="U1388" s="412"/>
      <c r="V1388" s="412"/>
      <c r="W1388" s="412"/>
      <c r="X1388" s="412"/>
      <c r="Y1388" s="412"/>
      <c r="Z1388" s="412"/>
      <c r="AA1388" s="412"/>
      <c r="AQ1388" s="1735" t="s">
        <v>8797</v>
      </c>
      <c r="AR1388" s="1495" t="s">
        <v>8798</v>
      </c>
      <c r="AS1388" s="1495" t="s">
        <v>1479</v>
      </c>
      <c r="AT1388" s="1495" t="str">
        <f t="shared" si="43"/>
        <v>1016-Pedreiras</v>
      </c>
      <c r="AU1388" s="1495" t="str">
        <f t="shared" si="44"/>
        <v>101609</v>
      </c>
    </row>
    <row r="1389" spans="1:47">
      <c r="A1389" s="412"/>
      <c r="B1389" s="1013" t="s">
        <v>3539</v>
      </c>
      <c r="C1389" s="976" t="s">
        <v>2417</v>
      </c>
      <c r="D1389" s="412"/>
      <c r="E1389" s="977"/>
      <c r="K1389" s="975"/>
      <c r="L1389" s="982"/>
      <c r="M1389" s="978"/>
      <c r="N1389" s="978"/>
      <c r="O1389" s="977"/>
      <c r="P1389" s="412"/>
      <c r="Q1389" s="412"/>
      <c r="R1389" s="412"/>
      <c r="S1389" s="412"/>
      <c r="T1389" s="412"/>
      <c r="U1389" s="412"/>
      <c r="V1389" s="412"/>
      <c r="W1389" s="412"/>
      <c r="X1389" s="412"/>
      <c r="Y1389" s="412"/>
      <c r="Z1389" s="412"/>
      <c r="AA1389" s="412"/>
      <c r="AQ1389" s="1735" t="s">
        <v>8799</v>
      </c>
      <c r="AR1389" s="1495" t="s">
        <v>8800</v>
      </c>
      <c r="AS1389" s="1495" t="s">
        <v>1055</v>
      </c>
      <c r="AT1389" s="1495" t="str">
        <f t="shared" si="43"/>
        <v>4701-Pedro Miguel</v>
      </c>
      <c r="AU1389" s="1495" t="str">
        <f t="shared" si="44"/>
        <v>470109</v>
      </c>
    </row>
    <row r="1390" spans="1:47">
      <c r="A1390" s="412"/>
      <c r="B1390" s="1013" t="s">
        <v>3540</v>
      </c>
      <c r="C1390" s="976" t="s">
        <v>3541</v>
      </c>
      <c r="D1390" s="412"/>
      <c r="E1390" s="977"/>
      <c r="K1390" s="975"/>
      <c r="L1390" s="982"/>
      <c r="M1390" s="978"/>
      <c r="N1390" s="978"/>
      <c r="O1390" s="977"/>
      <c r="P1390" s="412"/>
      <c r="Q1390" s="412"/>
      <c r="R1390" s="412"/>
      <c r="S1390" s="412"/>
      <c r="T1390" s="412"/>
      <c r="U1390" s="412"/>
      <c r="V1390" s="412"/>
      <c r="W1390" s="412"/>
      <c r="X1390" s="412"/>
      <c r="Y1390" s="412"/>
      <c r="Z1390" s="412"/>
      <c r="AA1390" s="412"/>
      <c r="AQ1390" s="1735" t="s">
        <v>8801</v>
      </c>
      <c r="AR1390" s="1495" t="s">
        <v>8802</v>
      </c>
      <c r="AS1390" s="1735" t="s">
        <v>2199</v>
      </c>
      <c r="AT1390" s="1495" t="str">
        <f t="shared" si="43"/>
        <v>0214-Pedrógão</v>
      </c>
      <c r="AU1390" s="1495" t="str">
        <f t="shared" si="44"/>
        <v>021401</v>
      </c>
    </row>
    <row r="1391" spans="1:47">
      <c r="A1391" s="412"/>
      <c r="B1391" s="1013" t="s">
        <v>3542</v>
      </c>
      <c r="C1391" s="976" t="s">
        <v>3541</v>
      </c>
      <c r="D1391" s="412"/>
      <c r="E1391" s="977"/>
      <c r="K1391" s="975"/>
      <c r="L1391" s="982"/>
      <c r="M1391" s="978"/>
      <c r="N1391" s="978"/>
      <c r="O1391" s="977"/>
      <c r="P1391" s="412"/>
      <c r="Q1391" s="412"/>
      <c r="R1391" s="412"/>
      <c r="S1391" s="412"/>
      <c r="T1391" s="412"/>
      <c r="U1391" s="412"/>
      <c r="V1391" s="412"/>
      <c r="W1391" s="412"/>
      <c r="X1391" s="412"/>
      <c r="Y1391" s="412"/>
      <c r="Z1391" s="412"/>
      <c r="AA1391" s="412"/>
      <c r="AQ1391" s="1735" t="s">
        <v>8803</v>
      </c>
      <c r="AR1391" s="1495" t="s">
        <v>8802</v>
      </c>
      <c r="AS1391" s="1495" t="s">
        <v>1776</v>
      </c>
      <c r="AT1391" s="1495" t="str">
        <f t="shared" si="43"/>
        <v>1419-Pedrógão</v>
      </c>
      <c r="AU1391" s="1495" t="str">
        <f t="shared" si="44"/>
        <v>141909</v>
      </c>
    </row>
    <row r="1392" spans="1:47">
      <c r="A1392" s="412"/>
      <c r="B1392" s="1013" t="s">
        <v>3543</v>
      </c>
      <c r="C1392" s="976" t="s">
        <v>3870</v>
      </c>
      <c r="D1392" s="412"/>
      <c r="E1392" s="977"/>
      <c r="K1392" s="975"/>
      <c r="L1392" s="982"/>
      <c r="M1392" s="978"/>
      <c r="N1392" s="978"/>
      <c r="O1392" s="977"/>
      <c r="P1392" s="412"/>
      <c r="Q1392" s="412"/>
      <c r="R1392" s="412"/>
      <c r="S1392" s="412"/>
      <c r="T1392" s="412"/>
      <c r="U1392" s="412"/>
      <c r="V1392" s="412"/>
      <c r="W1392" s="412"/>
      <c r="X1392" s="412"/>
      <c r="Y1392" s="412"/>
      <c r="Z1392" s="412"/>
      <c r="AA1392" s="412"/>
      <c r="AQ1392" s="1735" t="s">
        <v>8804</v>
      </c>
      <c r="AR1392" s="1495" t="s">
        <v>1406</v>
      </c>
      <c r="AS1392" s="1495" t="s">
        <v>1407</v>
      </c>
      <c r="AT1392" s="1495" t="str">
        <f t="shared" si="43"/>
        <v>1013-Pedrógão Grande</v>
      </c>
      <c r="AU1392" s="1495" t="str">
        <f t="shared" si="44"/>
        <v>101302</v>
      </c>
    </row>
    <row r="1393" spans="1:47">
      <c r="A1393" s="412"/>
      <c r="B1393" s="1013" t="s">
        <v>3871</v>
      </c>
      <c r="C1393" s="976" t="s">
        <v>3870</v>
      </c>
      <c r="D1393" s="412"/>
      <c r="E1393" s="977"/>
      <c r="K1393" s="975"/>
      <c r="L1393" s="982"/>
      <c r="M1393" s="978"/>
      <c r="N1393" s="978"/>
      <c r="O1393" s="977"/>
      <c r="P1393" s="412"/>
      <c r="Q1393" s="412"/>
      <c r="R1393" s="412"/>
      <c r="S1393" s="412"/>
      <c r="T1393" s="412"/>
      <c r="U1393" s="412"/>
      <c r="V1393" s="412"/>
      <c r="W1393" s="412"/>
      <c r="X1393" s="412"/>
      <c r="Y1393" s="412"/>
      <c r="Z1393" s="412"/>
      <c r="AA1393" s="412"/>
      <c r="AQ1393" s="1735" t="s">
        <v>8805</v>
      </c>
      <c r="AR1393" s="1495" t="s">
        <v>8806</v>
      </c>
      <c r="AS1393" s="1735" t="s">
        <v>2980</v>
      </c>
      <c r="AT1393" s="1495" t="str">
        <f t="shared" si="43"/>
        <v>0509-Pedrógão Pequeno</v>
      </c>
      <c r="AU1393" s="1495" t="str">
        <f t="shared" si="44"/>
        <v>050911</v>
      </c>
    </row>
    <row r="1394" spans="1:47">
      <c r="A1394" s="412"/>
      <c r="B1394" s="1013" t="s">
        <v>3872</v>
      </c>
      <c r="C1394" s="976" t="s">
        <v>3873</v>
      </c>
      <c r="D1394" s="412"/>
      <c r="E1394" s="977"/>
      <c r="K1394" s="975"/>
      <c r="L1394" s="982"/>
      <c r="M1394" s="978"/>
      <c r="N1394" s="978"/>
      <c r="O1394" s="977"/>
      <c r="P1394" s="412"/>
      <c r="Q1394" s="412"/>
      <c r="R1394" s="412"/>
      <c r="S1394" s="412"/>
      <c r="T1394" s="412"/>
      <c r="U1394" s="412"/>
      <c r="V1394" s="412"/>
      <c r="W1394" s="412"/>
      <c r="X1394" s="412"/>
      <c r="Y1394" s="412"/>
      <c r="Z1394" s="412"/>
      <c r="AA1394" s="412"/>
      <c r="AQ1394" s="1735" t="s">
        <v>8807</v>
      </c>
      <c r="AR1394" s="1495" t="s">
        <v>8808</v>
      </c>
      <c r="AS1394" s="1495" t="s">
        <v>5308</v>
      </c>
      <c r="AT1394" s="1495" t="str">
        <f t="shared" si="43"/>
        <v>1306-Pedrouços</v>
      </c>
      <c r="AU1394" s="1495" t="str">
        <f t="shared" si="44"/>
        <v>130617</v>
      </c>
    </row>
    <row r="1395" spans="1:47">
      <c r="A1395" s="412"/>
      <c r="B1395" s="1013" t="s">
        <v>3874</v>
      </c>
      <c r="C1395" s="976" t="s">
        <v>3873</v>
      </c>
      <c r="D1395" s="412"/>
      <c r="E1395" s="977"/>
      <c r="K1395" s="975"/>
      <c r="L1395" s="982"/>
      <c r="M1395" s="978"/>
      <c r="N1395" s="978"/>
      <c r="O1395" s="977"/>
      <c r="P1395" s="412"/>
      <c r="Q1395" s="412"/>
      <c r="R1395" s="412"/>
      <c r="S1395" s="412"/>
      <c r="T1395" s="412"/>
      <c r="U1395" s="412"/>
      <c r="V1395" s="412"/>
      <c r="W1395" s="412"/>
      <c r="X1395" s="412"/>
      <c r="Y1395" s="412"/>
      <c r="Z1395" s="412"/>
      <c r="AA1395" s="412"/>
      <c r="AQ1395" s="1735" t="s">
        <v>8809</v>
      </c>
      <c r="AR1395" s="1495" t="s">
        <v>8810</v>
      </c>
      <c r="AS1395" s="1735" t="s">
        <v>1047</v>
      </c>
      <c r="AT1395" s="1495" t="str">
        <f t="shared" si="43"/>
        <v>0907-Pega</v>
      </c>
      <c r="AU1395" s="1495" t="str">
        <f t="shared" si="44"/>
        <v>090729</v>
      </c>
    </row>
    <row r="1396" spans="1:47">
      <c r="A1396" s="412"/>
      <c r="B1396" s="1013" t="s">
        <v>3875</v>
      </c>
      <c r="C1396" s="976" t="s">
        <v>3876</v>
      </c>
      <c r="D1396" s="412"/>
      <c r="E1396" s="977"/>
      <c r="K1396" s="975"/>
      <c r="L1396" s="982"/>
      <c r="M1396" s="978"/>
      <c r="N1396" s="978"/>
      <c r="O1396" s="977"/>
      <c r="P1396" s="412"/>
      <c r="Q1396" s="412"/>
      <c r="R1396" s="412"/>
      <c r="S1396" s="412"/>
      <c r="T1396" s="412"/>
      <c r="U1396" s="412"/>
      <c r="V1396" s="412"/>
      <c r="W1396" s="412"/>
      <c r="X1396" s="412"/>
      <c r="Y1396" s="412"/>
      <c r="Z1396" s="412"/>
      <c r="AA1396" s="412"/>
      <c r="AQ1396" s="1735" t="s">
        <v>8811</v>
      </c>
      <c r="AR1396" s="1495" t="s">
        <v>8812</v>
      </c>
      <c r="AS1396" s="1495" t="s">
        <v>1984</v>
      </c>
      <c r="AT1396" s="1495" t="str">
        <f t="shared" si="43"/>
        <v>1701-Pegarinhos</v>
      </c>
      <c r="AU1396" s="1495" t="str">
        <f t="shared" si="44"/>
        <v>170108</v>
      </c>
    </row>
    <row r="1397" spans="1:47">
      <c r="A1397" s="412"/>
      <c r="B1397" s="1013" t="s">
        <v>3877</v>
      </c>
      <c r="C1397" s="976" t="s">
        <v>1509</v>
      </c>
      <c r="D1397" s="412"/>
      <c r="E1397" s="977"/>
      <c r="K1397" s="975"/>
      <c r="L1397" s="982"/>
      <c r="M1397" s="978"/>
      <c r="N1397" s="978"/>
      <c r="O1397" s="977"/>
      <c r="P1397" s="412"/>
      <c r="Q1397" s="412"/>
      <c r="R1397" s="412"/>
      <c r="S1397" s="412"/>
      <c r="T1397" s="412"/>
      <c r="U1397" s="412"/>
      <c r="V1397" s="412"/>
      <c r="W1397" s="412"/>
      <c r="X1397" s="412"/>
      <c r="Y1397" s="412"/>
      <c r="Z1397" s="412"/>
      <c r="AA1397" s="412"/>
      <c r="AQ1397" s="1735" t="s">
        <v>8813</v>
      </c>
      <c r="AR1397" s="1495" t="s">
        <v>8814</v>
      </c>
      <c r="AS1397" s="1495" t="s">
        <v>3857</v>
      </c>
      <c r="AT1397" s="1495" t="str">
        <f t="shared" si="43"/>
        <v>1401-Pego</v>
      </c>
      <c r="AU1397" s="1495" t="str">
        <f t="shared" si="44"/>
        <v>140107</v>
      </c>
    </row>
    <row r="1398" spans="1:47">
      <c r="A1398" s="412"/>
      <c r="B1398" s="1013" t="s">
        <v>1510</v>
      </c>
      <c r="C1398" s="976" t="s">
        <v>1511</v>
      </c>
      <c r="D1398" s="412"/>
      <c r="E1398" s="977"/>
      <c r="K1398" s="975"/>
      <c r="L1398" s="982"/>
      <c r="M1398" s="978"/>
      <c r="N1398" s="978"/>
      <c r="O1398" s="977"/>
      <c r="P1398" s="412"/>
      <c r="Q1398" s="412"/>
      <c r="R1398" s="412"/>
      <c r="S1398" s="412"/>
      <c r="T1398" s="412"/>
      <c r="U1398" s="412"/>
      <c r="V1398" s="412"/>
      <c r="W1398" s="412"/>
      <c r="X1398" s="412"/>
      <c r="Y1398" s="412"/>
      <c r="Z1398" s="412"/>
      <c r="AA1398" s="412"/>
      <c r="AQ1398" s="1735" t="s">
        <v>8815</v>
      </c>
      <c r="AR1398" s="1495" t="s">
        <v>8816</v>
      </c>
      <c r="AS1398" s="1495" t="s">
        <v>1444</v>
      </c>
      <c r="AT1398" s="1495" t="str">
        <f t="shared" si="43"/>
        <v>1015-Pelariga</v>
      </c>
      <c r="AU1398" s="1495" t="str">
        <f t="shared" si="44"/>
        <v>101508</v>
      </c>
    </row>
    <row r="1399" spans="1:47">
      <c r="A1399" s="412"/>
      <c r="B1399" s="1013" t="s">
        <v>1512</v>
      </c>
      <c r="C1399" s="976" t="s">
        <v>1513</v>
      </c>
      <c r="D1399" s="412"/>
      <c r="E1399" s="977"/>
      <c r="K1399" s="975"/>
      <c r="L1399" s="982"/>
      <c r="M1399" s="978"/>
      <c r="N1399" s="978"/>
      <c r="O1399" s="977"/>
      <c r="P1399" s="412"/>
      <c r="Q1399" s="412"/>
      <c r="R1399" s="412"/>
      <c r="S1399" s="412"/>
      <c r="T1399" s="412"/>
      <c r="U1399" s="412"/>
      <c r="V1399" s="412"/>
      <c r="W1399" s="412"/>
      <c r="X1399" s="412"/>
      <c r="Y1399" s="412"/>
      <c r="Z1399" s="412"/>
      <c r="AA1399" s="412"/>
      <c r="AQ1399" s="1735" t="s">
        <v>8817</v>
      </c>
      <c r="AR1399" s="1495" t="s">
        <v>8818</v>
      </c>
      <c r="AS1399" s="1495" t="s">
        <v>2006</v>
      </c>
      <c r="AT1399" s="1495" t="str">
        <f t="shared" si="43"/>
        <v>1002-Pelmá</v>
      </c>
      <c r="AU1399" s="1495" t="str">
        <f t="shared" si="44"/>
        <v>100205</v>
      </c>
    </row>
    <row r="1400" spans="1:47">
      <c r="A1400" s="412"/>
      <c r="B1400" s="1013" t="s">
        <v>1514</v>
      </c>
      <c r="C1400" s="976" t="s">
        <v>1515</v>
      </c>
      <c r="D1400" s="412"/>
      <c r="E1400" s="977"/>
      <c r="K1400" s="975"/>
      <c r="L1400" s="982"/>
      <c r="M1400" s="978"/>
      <c r="N1400" s="978"/>
      <c r="O1400" s="977"/>
      <c r="P1400" s="412"/>
      <c r="Q1400" s="412"/>
      <c r="R1400" s="412"/>
      <c r="S1400" s="412"/>
      <c r="T1400" s="412"/>
      <c r="U1400" s="412"/>
      <c r="V1400" s="412"/>
      <c r="W1400" s="412"/>
      <c r="X1400" s="412"/>
      <c r="Y1400" s="412"/>
      <c r="Z1400" s="412"/>
      <c r="AA1400" s="412"/>
      <c r="AQ1400" s="1735" t="s">
        <v>8819</v>
      </c>
      <c r="AR1400" s="1495" t="s">
        <v>8820</v>
      </c>
      <c r="AS1400" s="1735" t="s">
        <v>1929</v>
      </c>
      <c r="AT1400" s="1495" t="str">
        <f t="shared" si="43"/>
        <v>0901-Pena Verde</v>
      </c>
      <c r="AU1400" s="1495" t="str">
        <f t="shared" si="44"/>
        <v>090109</v>
      </c>
    </row>
    <row r="1401" spans="1:47">
      <c r="A1401" s="412"/>
      <c r="B1401" s="1013" t="s">
        <v>1516</v>
      </c>
      <c r="C1401" s="976" t="s">
        <v>1517</v>
      </c>
      <c r="D1401" s="412"/>
      <c r="E1401" s="977"/>
      <c r="K1401" s="975"/>
      <c r="L1401" s="982"/>
      <c r="M1401" s="978"/>
      <c r="N1401" s="978"/>
      <c r="O1401" s="977"/>
      <c r="P1401" s="412"/>
      <c r="Q1401" s="412"/>
      <c r="R1401" s="412"/>
      <c r="S1401" s="412"/>
      <c r="T1401" s="412"/>
      <c r="U1401" s="412"/>
      <c r="V1401" s="412"/>
      <c r="W1401" s="412"/>
      <c r="X1401" s="412"/>
      <c r="Y1401" s="412"/>
      <c r="Z1401" s="412"/>
      <c r="AA1401" s="412"/>
      <c r="AQ1401" s="1735" t="s">
        <v>8821</v>
      </c>
      <c r="AR1401" s="1495" t="s">
        <v>1410</v>
      </c>
      <c r="AS1401" s="1735" t="s">
        <v>1411</v>
      </c>
      <c r="AT1401" s="1495" t="str">
        <f t="shared" si="43"/>
        <v>0613-Penacova</v>
      </c>
      <c r="AU1401" s="1495" t="str">
        <f t="shared" si="44"/>
        <v>061307</v>
      </c>
    </row>
    <row r="1402" spans="1:47">
      <c r="A1402" s="412"/>
      <c r="B1402" s="1013" t="s">
        <v>1518</v>
      </c>
      <c r="C1402" s="976" t="s">
        <v>1519</v>
      </c>
      <c r="D1402" s="412"/>
      <c r="E1402" s="977"/>
      <c r="K1402" s="975"/>
      <c r="L1402" s="982"/>
      <c r="M1402" s="978"/>
      <c r="N1402" s="978"/>
      <c r="O1402" s="977"/>
      <c r="P1402" s="412"/>
      <c r="Q1402" s="412"/>
      <c r="R1402" s="412"/>
      <c r="S1402" s="412"/>
      <c r="T1402" s="412"/>
      <c r="U1402" s="412"/>
      <c r="V1402" s="412"/>
      <c r="W1402" s="412"/>
      <c r="X1402" s="412"/>
      <c r="Y1402" s="412"/>
      <c r="Z1402" s="412"/>
      <c r="AA1402" s="412"/>
      <c r="AQ1402" s="1735" t="s">
        <v>8822</v>
      </c>
      <c r="AR1402" s="1495" t="s">
        <v>1410</v>
      </c>
      <c r="AS1402" s="1495" t="s">
        <v>520</v>
      </c>
      <c r="AT1402" s="1495" t="str">
        <f t="shared" si="43"/>
        <v>1303-Penacova</v>
      </c>
      <c r="AU1402" s="1495" t="str">
        <f t="shared" si="44"/>
        <v>130313</v>
      </c>
    </row>
    <row r="1403" spans="1:47">
      <c r="A1403" s="412"/>
      <c r="B1403" s="1013" t="s">
        <v>1520</v>
      </c>
      <c r="C1403" s="976" t="s">
        <v>1521</v>
      </c>
      <c r="D1403" s="412"/>
      <c r="E1403" s="977"/>
      <c r="K1403" s="975"/>
      <c r="L1403" s="982"/>
      <c r="M1403" s="978"/>
      <c r="N1403" s="978"/>
      <c r="O1403" s="977"/>
      <c r="P1403" s="412"/>
      <c r="Q1403" s="412"/>
      <c r="R1403" s="412"/>
      <c r="S1403" s="412"/>
      <c r="T1403" s="412"/>
      <c r="U1403" s="412"/>
      <c r="V1403" s="412"/>
      <c r="W1403" s="412"/>
      <c r="X1403" s="412"/>
      <c r="Y1403" s="412"/>
      <c r="Z1403" s="412"/>
      <c r="AA1403" s="412"/>
      <c r="AQ1403" s="1735" t="s">
        <v>8823</v>
      </c>
      <c r="AR1403" s="1495" t="s">
        <v>1413</v>
      </c>
      <c r="AS1403" s="1495" t="s">
        <v>1414</v>
      </c>
      <c r="AT1403" s="1495" t="str">
        <f t="shared" si="43"/>
        <v>1311-Penafiel</v>
      </c>
      <c r="AU1403" s="1495" t="str">
        <f t="shared" si="44"/>
        <v>131139</v>
      </c>
    </row>
    <row r="1404" spans="1:47">
      <c r="A1404" s="412"/>
      <c r="B1404" s="1013" t="s">
        <v>1522</v>
      </c>
      <c r="C1404" s="976" t="s">
        <v>1523</v>
      </c>
      <c r="D1404" s="412"/>
      <c r="E1404" s="977"/>
      <c r="K1404" s="975"/>
      <c r="L1404" s="982"/>
      <c r="M1404" s="978"/>
      <c r="N1404" s="978"/>
      <c r="O1404" s="977"/>
      <c r="P1404" s="412"/>
      <c r="Q1404" s="412"/>
      <c r="R1404" s="412"/>
      <c r="S1404" s="412"/>
      <c r="T1404" s="412"/>
      <c r="U1404" s="412"/>
      <c r="V1404" s="412"/>
      <c r="W1404" s="412"/>
      <c r="X1404" s="412"/>
      <c r="Y1404" s="412"/>
      <c r="Z1404" s="412"/>
      <c r="AA1404" s="412"/>
      <c r="AQ1404" s="1735" t="s">
        <v>8824</v>
      </c>
      <c r="AR1404" s="1495" t="s">
        <v>8825</v>
      </c>
      <c r="AS1404" s="1495" t="s">
        <v>1085</v>
      </c>
      <c r="AT1404" s="1495" t="str">
        <f t="shared" si="43"/>
        <v>1805-Penajóia</v>
      </c>
      <c r="AU1404" s="1495" t="str">
        <f t="shared" si="44"/>
        <v>180516</v>
      </c>
    </row>
    <row r="1405" spans="1:47">
      <c r="A1405" s="412"/>
      <c r="B1405" s="1013" t="s">
        <v>1524</v>
      </c>
      <c r="C1405" s="976" t="s">
        <v>1525</v>
      </c>
      <c r="D1405" s="412"/>
      <c r="E1405" s="977"/>
      <c r="K1405" s="975"/>
      <c r="L1405" s="982"/>
      <c r="M1405" s="978"/>
      <c r="N1405" s="978"/>
      <c r="O1405" s="977"/>
      <c r="P1405" s="412"/>
      <c r="Q1405" s="412"/>
      <c r="R1405" s="412"/>
      <c r="S1405" s="412"/>
      <c r="T1405" s="412"/>
      <c r="U1405" s="412"/>
      <c r="V1405" s="412"/>
      <c r="W1405" s="412"/>
      <c r="X1405" s="412"/>
      <c r="Y1405" s="412"/>
      <c r="Z1405" s="412"/>
      <c r="AA1405" s="412"/>
      <c r="AQ1405" s="1735" t="s">
        <v>8826</v>
      </c>
      <c r="AR1405" s="1495" t="s">
        <v>1421</v>
      </c>
      <c r="AS1405" s="1735" t="s">
        <v>1422</v>
      </c>
      <c r="AT1405" s="1495" t="str">
        <f t="shared" si="43"/>
        <v>0507-Penamacor</v>
      </c>
      <c r="AU1405" s="1495" t="str">
        <f t="shared" si="44"/>
        <v>050710</v>
      </c>
    </row>
    <row r="1406" spans="1:47">
      <c r="A1406" s="412"/>
      <c r="B1406" s="1013" t="s">
        <v>1526</v>
      </c>
      <c r="C1406" s="976" t="s">
        <v>1527</v>
      </c>
      <c r="D1406" s="412"/>
      <c r="E1406" s="977"/>
      <c r="K1406" s="975"/>
      <c r="L1406" s="982"/>
      <c r="M1406" s="978"/>
      <c r="N1406" s="978"/>
      <c r="O1406" s="977"/>
      <c r="P1406" s="412"/>
      <c r="Q1406" s="412"/>
      <c r="R1406" s="412"/>
      <c r="S1406" s="412"/>
      <c r="T1406" s="412"/>
      <c r="U1406" s="412"/>
      <c r="V1406" s="412"/>
      <c r="W1406" s="412"/>
      <c r="X1406" s="412"/>
      <c r="Y1406" s="412"/>
      <c r="Z1406" s="412"/>
      <c r="AA1406" s="412"/>
      <c r="AQ1406" s="1735" t="s">
        <v>8827</v>
      </c>
      <c r="AR1406" s="1495" t="s">
        <v>8828</v>
      </c>
      <c r="AS1406" s="1495" t="s">
        <v>1389</v>
      </c>
      <c r="AT1406" s="1495" t="str">
        <f t="shared" si="43"/>
        <v>1309-Penamaior</v>
      </c>
      <c r="AU1406" s="1495" t="str">
        <f t="shared" si="44"/>
        <v>130913</v>
      </c>
    </row>
    <row r="1407" spans="1:47">
      <c r="A1407" s="412"/>
      <c r="B1407" s="1013" t="s">
        <v>1528</v>
      </c>
      <c r="C1407" s="976" t="s">
        <v>1529</v>
      </c>
      <c r="D1407" s="412"/>
      <c r="E1407" s="977"/>
      <c r="K1407" s="975"/>
      <c r="L1407" s="982"/>
      <c r="M1407" s="978"/>
      <c r="N1407" s="978"/>
      <c r="O1407" s="977"/>
      <c r="P1407" s="412"/>
      <c r="Q1407" s="412"/>
      <c r="R1407" s="412"/>
      <c r="S1407" s="412"/>
      <c r="T1407" s="412"/>
      <c r="U1407" s="412"/>
      <c r="V1407" s="412"/>
      <c r="W1407" s="412"/>
      <c r="X1407" s="412"/>
      <c r="Y1407" s="412"/>
      <c r="Z1407" s="412"/>
      <c r="AA1407" s="412"/>
      <c r="AQ1407" s="1735" t="s">
        <v>8829</v>
      </c>
      <c r="AR1407" s="1495" t="s">
        <v>8830</v>
      </c>
      <c r="AS1407" s="1735" t="s">
        <v>5347</v>
      </c>
      <c r="AT1407" s="1495" t="str">
        <f t="shared" si="43"/>
        <v>0408-Penas Roias</v>
      </c>
      <c r="AU1407" s="1495" t="str">
        <f t="shared" si="44"/>
        <v>040812</v>
      </c>
    </row>
    <row r="1408" spans="1:47">
      <c r="A1408" s="412"/>
      <c r="B1408" s="1013" t="s">
        <v>1530</v>
      </c>
      <c r="C1408" s="976" t="s">
        <v>1531</v>
      </c>
      <c r="D1408" s="412"/>
      <c r="E1408" s="977"/>
      <c r="K1408" s="975"/>
      <c r="L1408" s="982"/>
      <c r="M1408" s="978"/>
      <c r="N1408" s="978"/>
      <c r="O1408" s="977"/>
      <c r="P1408" s="412"/>
      <c r="Q1408" s="412"/>
      <c r="R1408" s="412"/>
      <c r="S1408" s="412"/>
      <c r="T1408" s="412"/>
      <c r="U1408" s="412"/>
      <c r="V1408" s="412"/>
      <c r="W1408" s="412"/>
      <c r="X1408" s="412"/>
      <c r="Y1408" s="412"/>
      <c r="Z1408" s="412"/>
      <c r="AA1408" s="412"/>
      <c r="AQ1408" s="1735" t="s">
        <v>8831</v>
      </c>
      <c r="AR1408" s="1495" t="s">
        <v>8832</v>
      </c>
      <c r="AS1408" s="1735" t="s">
        <v>1051</v>
      </c>
      <c r="AT1408" s="1495" t="str">
        <f t="shared" si="43"/>
        <v>0308-Pencelo</v>
      </c>
      <c r="AU1408" s="1495" t="str">
        <f t="shared" si="44"/>
        <v>030835</v>
      </c>
    </row>
    <row r="1409" spans="1:47">
      <c r="A1409" s="412"/>
      <c r="B1409" s="1013" t="s">
        <v>1532</v>
      </c>
      <c r="C1409" s="976" t="s">
        <v>1533</v>
      </c>
      <c r="D1409" s="412"/>
      <c r="E1409" s="977"/>
      <c r="K1409" s="975"/>
      <c r="L1409" s="982"/>
      <c r="M1409" s="978"/>
      <c r="N1409" s="978"/>
      <c r="O1409" s="977"/>
      <c r="P1409" s="412"/>
      <c r="Q1409" s="412"/>
      <c r="R1409" s="412"/>
      <c r="S1409" s="412"/>
      <c r="T1409" s="412"/>
      <c r="U1409" s="412"/>
      <c r="V1409" s="412"/>
      <c r="W1409" s="412"/>
      <c r="X1409" s="412"/>
      <c r="Y1409" s="412"/>
      <c r="Z1409" s="412"/>
      <c r="AA1409" s="412"/>
      <c r="AQ1409" s="1735" t="s">
        <v>8833</v>
      </c>
      <c r="AR1409" s="1495" t="s">
        <v>8834</v>
      </c>
      <c r="AS1409" s="1495" t="s">
        <v>41</v>
      </c>
      <c r="AT1409" s="1495" t="str">
        <f t="shared" si="43"/>
        <v>1822-Pendilhe</v>
      </c>
      <c r="AU1409" s="1495" t="str">
        <f t="shared" si="44"/>
        <v>182203</v>
      </c>
    </row>
    <row r="1410" spans="1:47">
      <c r="A1410" s="412"/>
      <c r="B1410" s="1013" t="s">
        <v>1534</v>
      </c>
      <c r="C1410" s="976" t="s">
        <v>1533</v>
      </c>
      <c r="D1410" s="412"/>
      <c r="E1410" s="977"/>
      <c r="K1410" s="975"/>
      <c r="L1410" s="982"/>
      <c r="M1410" s="978"/>
      <c r="N1410" s="978"/>
      <c r="O1410" s="977"/>
      <c r="P1410" s="412"/>
      <c r="Q1410" s="412"/>
      <c r="R1410" s="412"/>
      <c r="S1410" s="412"/>
      <c r="T1410" s="412"/>
      <c r="U1410" s="412"/>
      <c r="V1410" s="412"/>
      <c r="W1410" s="412"/>
      <c r="X1410" s="412"/>
      <c r="Y1410" s="412"/>
      <c r="Z1410" s="412"/>
      <c r="AA1410" s="412"/>
      <c r="AQ1410" s="1735" t="s">
        <v>8835</v>
      </c>
      <c r="AR1410" s="1495" t="s">
        <v>8836</v>
      </c>
      <c r="AS1410" s="1495" t="s">
        <v>1425</v>
      </c>
      <c r="AT1410" s="1495" t="str">
        <f t="shared" si="43"/>
        <v>1812-Penela da Beira</v>
      </c>
      <c r="AU1410" s="1495" t="str">
        <f t="shared" si="44"/>
        <v>181207</v>
      </c>
    </row>
    <row r="1411" spans="1:47">
      <c r="A1411" s="412"/>
      <c r="B1411" s="1013" t="s">
        <v>1535</v>
      </c>
      <c r="C1411" s="976" t="s">
        <v>1536</v>
      </c>
      <c r="D1411" s="412"/>
      <c r="E1411" s="977"/>
      <c r="K1411" s="975"/>
      <c r="L1411" s="982"/>
      <c r="M1411" s="978"/>
      <c r="N1411" s="978"/>
      <c r="O1411" s="977"/>
      <c r="P1411" s="412"/>
      <c r="Q1411" s="412"/>
      <c r="R1411" s="412"/>
      <c r="S1411" s="412"/>
      <c r="T1411" s="412"/>
      <c r="U1411" s="412"/>
      <c r="V1411" s="412"/>
      <c r="W1411" s="412"/>
      <c r="X1411" s="412"/>
      <c r="Y1411" s="412"/>
      <c r="Z1411" s="412"/>
      <c r="AA1411" s="412"/>
      <c r="AQ1411" s="1735" t="s">
        <v>8837</v>
      </c>
      <c r="AR1411" s="1495" t="s">
        <v>8838</v>
      </c>
      <c r="AS1411" s="1495" t="s">
        <v>561</v>
      </c>
      <c r="AT1411" s="1495" t="str">
        <f t="shared" si="43"/>
        <v>1106-Penha de França</v>
      </c>
      <c r="AU1411" s="1495" t="str">
        <f t="shared" si="44"/>
        <v>110663</v>
      </c>
    </row>
    <row r="1412" spans="1:47">
      <c r="A1412" s="412"/>
      <c r="B1412" s="1013" t="s">
        <v>1537</v>
      </c>
      <c r="C1412" s="976" t="s">
        <v>1536</v>
      </c>
      <c r="D1412" s="412"/>
      <c r="E1412" s="977"/>
      <c r="K1412" s="975"/>
      <c r="L1412" s="982"/>
      <c r="M1412" s="978"/>
      <c r="N1412" s="978"/>
      <c r="O1412" s="977"/>
      <c r="P1412" s="412"/>
      <c r="Q1412" s="412"/>
      <c r="R1412" s="412"/>
      <c r="S1412" s="412"/>
      <c r="T1412" s="412"/>
      <c r="U1412" s="412"/>
      <c r="V1412" s="412"/>
      <c r="W1412" s="412"/>
      <c r="X1412" s="412"/>
      <c r="Y1412" s="412"/>
      <c r="Z1412" s="412"/>
      <c r="AA1412" s="412"/>
      <c r="AQ1412" s="1735" t="s">
        <v>8839</v>
      </c>
      <c r="AR1412" s="1495" t="s">
        <v>8840</v>
      </c>
      <c r="AS1412" s="1735" t="s">
        <v>1058</v>
      </c>
      <c r="AT1412" s="1495" t="str">
        <f t="shared" si="43"/>
        <v>0505-Penha Garcia</v>
      </c>
      <c r="AU1412" s="1495" t="str">
        <f t="shared" si="44"/>
        <v>050510</v>
      </c>
    </row>
    <row r="1413" spans="1:47">
      <c r="A1413" s="412"/>
      <c r="B1413" s="1013" t="s">
        <v>1538</v>
      </c>
      <c r="C1413" s="976" t="s">
        <v>1539</v>
      </c>
      <c r="D1413" s="412"/>
      <c r="E1413" s="977"/>
      <c r="K1413" s="975"/>
      <c r="L1413" s="982"/>
      <c r="M1413" s="978"/>
      <c r="N1413" s="978"/>
      <c r="O1413" s="977"/>
      <c r="P1413" s="412"/>
      <c r="Q1413" s="412"/>
      <c r="R1413" s="412"/>
      <c r="S1413" s="412"/>
      <c r="T1413" s="412"/>
      <c r="U1413" s="412"/>
      <c r="V1413" s="412"/>
      <c r="W1413" s="412"/>
      <c r="X1413" s="412"/>
      <c r="Y1413" s="412"/>
      <c r="Z1413" s="412"/>
      <c r="AA1413" s="412"/>
      <c r="AQ1413" s="1735" t="s">
        <v>8841</v>
      </c>
      <c r="AR1413" s="1495" t="s">
        <v>8842</v>
      </c>
      <c r="AS1413" s="1495" t="s">
        <v>5318</v>
      </c>
      <c r="AT1413" s="1495" t="str">
        <f t="shared" si="43"/>
        <v>1307-Penhalonga e Paços de Gaiolo</v>
      </c>
      <c r="AU1413" s="1495" t="str">
        <f t="shared" si="44"/>
        <v>130738</v>
      </c>
    </row>
    <row r="1414" spans="1:47">
      <c r="A1414" s="412"/>
      <c r="B1414" s="1013" t="s">
        <v>1540</v>
      </c>
      <c r="C1414" s="976" t="s">
        <v>1541</v>
      </c>
      <c r="D1414" s="412"/>
      <c r="E1414" s="977"/>
      <c r="K1414" s="975"/>
      <c r="L1414" s="982"/>
      <c r="M1414" s="978"/>
      <c r="N1414" s="978"/>
      <c r="O1414" s="977"/>
      <c r="P1414" s="412"/>
      <c r="Q1414" s="412"/>
      <c r="R1414" s="412"/>
      <c r="S1414" s="412"/>
      <c r="T1414" s="412"/>
      <c r="U1414" s="412"/>
      <c r="V1414" s="412"/>
      <c r="W1414" s="412"/>
      <c r="X1414" s="412"/>
      <c r="Y1414" s="412"/>
      <c r="Z1414" s="412"/>
      <c r="AA1414" s="412"/>
      <c r="AQ1414" s="1735" t="s">
        <v>8843</v>
      </c>
      <c r="AR1414" s="1495" t="s">
        <v>8844</v>
      </c>
      <c r="AS1414" s="1735" t="s">
        <v>73</v>
      </c>
      <c r="AT1414" s="1495" t="str">
        <f t="shared" si="43"/>
        <v>0412-Penhas Juntas</v>
      </c>
      <c r="AU1414" s="1495" t="str">
        <f t="shared" si="44"/>
        <v>041216</v>
      </c>
    </row>
    <row r="1415" spans="1:47">
      <c r="A1415" s="412"/>
      <c r="B1415" s="1013" t="s">
        <v>1542</v>
      </c>
      <c r="C1415" s="976" t="s">
        <v>1541</v>
      </c>
      <c r="D1415" s="412"/>
      <c r="E1415" s="977"/>
      <c r="K1415" s="975"/>
      <c r="L1415" s="982"/>
      <c r="M1415" s="978"/>
      <c r="N1415" s="978"/>
      <c r="O1415" s="977"/>
      <c r="P1415" s="412"/>
      <c r="Q1415" s="412"/>
      <c r="R1415" s="412"/>
      <c r="S1415" s="412"/>
      <c r="T1415" s="412"/>
      <c r="U1415" s="412"/>
      <c r="V1415" s="412"/>
      <c r="W1415" s="412"/>
      <c r="X1415" s="412"/>
      <c r="Y1415" s="412"/>
      <c r="Z1415" s="412"/>
      <c r="AA1415" s="412"/>
      <c r="AQ1415" s="1735" t="s">
        <v>8845</v>
      </c>
      <c r="AR1415" s="1495" t="s">
        <v>1431</v>
      </c>
      <c r="AS1415" s="1495" t="s">
        <v>1432</v>
      </c>
      <c r="AT1415" s="1495" t="str">
        <f t="shared" si="43"/>
        <v>1014-Peniche</v>
      </c>
      <c r="AU1415" s="1495" t="str">
        <f t="shared" si="44"/>
        <v>101407</v>
      </c>
    </row>
    <row r="1416" spans="1:47">
      <c r="A1416" s="412"/>
      <c r="B1416" s="1013" t="s">
        <v>1543</v>
      </c>
      <c r="C1416" s="976" t="s">
        <v>283</v>
      </c>
      <c r="D1416" s="412"/>
      <c r="E1416" s="977"/>
      <c r="K1416" s="975"/>
      <c r="L1416" s="982"/>
      <c r="M1416" s="978"/>
      <c r="N1416" s="978"/>
      <c r="O1416" s="977"/>
      <c r="P1416" s="412"/>
      <c r="Q1416" s="412"/>
      <c r="R1416" s="412"/>
      <c r="S1416" s="412"/>
      <c r="T1416" s="412"/>
      <c r="U1416" s="412"/>
      <c r="V1416" s="412"/>
      <c r="W1416" s="412"/>
      <c r="X1416" s="412"/>
      <c r="Y1416" s="412"/>
      <c r="Z1416" s="412"/>
      <c r="AA1416" s="412"/>
      <c r="AQ1416" s="1735" t="s">
        <v>8846</v>
      </c>
      <c r="AR1416" s="1495" t="s">
        <v>8847</v>
      </c>
      <c r="AS1416" s="1495" t="s">
        <v>5337</v>
      </c>
      <c r="AT1416" s="1495" t="str">
        <f t="shared" si="43"/>
        <v>1603-Penso</v>
      </c>
      <c r="AU1416" s="1495" t="str">
        <f t="shared" si="44"/>
        <v>160313</v>
      </c>
    </row>
    <row r="1417" spans="1:47">
      <c r="A1417" s="412"/>
      <c r="B1417" s="1013" t="s">
        <v>284</v>
      </c>
      <c r="C1417" s="976" t="s">
        <v>283</v>
      </c>
      <c r="D1417" s="412"/>
      <c r="E1417" s="977"/>
      <c r="K1417" s="975"/>
      <c r="L1417" s="982"/>
      <c r="M1417" s="978"/>
      <c r="N1417" s="978"/>
      <c r="O1417" s="977"/>
      <c r="P1417" s="412"/>
      <c r="Q1417" s="412"/>
      <c r="R1417" s="412"/>
      <c r="S1417" s="412"/>
      <c r="T1417" s="412"/>
      <c r="U1417" s="412"/>
      <c r="V1417" s="412"/>
      <c r="W1417" s="412"/>
      <c r="X1417" s="412"/>
      <c r="Y1417" s="412"/>
      <c r="Z1417" s="412"/>
      <c r="AA1417" s="412"/>
      <c r="AQ1417" s="1735" t="s">
        <v>8848</v>
      </c>
      <c r="AR1417" s="1495" t="s">
        <v>8849</v>
      </c>
      <c r="AS1417" s="1495" t="s">
        <v>1085</v>
      </c>
      <c r="AT1417" s="1495" t="str">
        <f t="shared" si="43"/>
        <v>1805-Penude</v>
      </c>
      <c r="AU1417" s="1495" t="str">
        <f t="shared" si="44"/>
        <v>180517</v>
      </c>
    </row>
    <row r="1418" spans="1:47">
      <c r="A1418" s="412"/>
      <c r="B1418" s="1013" t="s">
        <v>285</v>
      </c>
      <c r="C1418" s="976" t="s">
        <v>286</v>
      </c>
      <c r="D1418" s="412"/>
      <c r="E1418" s="977"/>
      <c r="K1418" s="975"/>
      <c r="L1418" s="982"/>
      <c r="M1418" s="978"/>
      <c r="N1418" s="978"/>
      <c r="O1418" s="977"/>
      <c r="P1418" s="412"/>
      <c r="Q1418" s="412"/>
      <c r="R1418" s="412"/>
      <c r="S1418" s="412"/>
      <c r="T1418" s="412"/>
      <c r="U1418" s="412"/>
      <c r="V1418" s="412"/>
      <c r="W1418" s="412"/>
      <c r="X1418" s="412"/>
      <c r="Y1418" s="412"/>
      <c r="Z1418" s="412"/>
      <c r="AA1418" s="412"/>
      <c r="AQ1418" s="1735" t="s">
        <v>8850</v>
      </c>
      <c r="AR1418" s="1495" t="s">
        <v>8851</v>
      </c>
      <c r="AS1418" s="1495" t="s">
        <v>4094</v>
      </c>
      <c r="AT1418" s="1495" t="str">
        <f t="shared" si="43"/>
        <v>1803-Pepim</v>
      </c>
      <c r="AU1418" s="1495" t="str">
        <f t="shared" si="44"/>
        <v>180317</v>
      </c>
    </row>
    <row r="1419" spans="1:47">
      <c r="A1419" s="412"/>
      <c r="B1419" s="1013" t="s">
        <v>287</v>
      </c>
      <c r="C1419" s="976" t="s">
        <v>286</v>
      </c>
      <c r="D1419" s="412"/>
      <c r="E1419" s="977"/>
      <c r="K1419" s="975"/>
      <c r="L1419" s="982"/>
      <c r="M1419" s="978"/>
      <c r="N1419" s="978"/>
      <c r="O1419" s="977"/>
      <c r="P1419" s="412"/>
      <c r="Q1419" s="412"/>
      <c r="R1419" s="412"/>
      <c r="S1419" s="412"/>
      <c r="T1419" s="412"/>
      <c r="U1419" s="412"/>
      <c r="V1419" s="412"/>
      <c r="W1419" s="412"/>
      <c r="X1419" s="412"/>
      <c r="Y1419" s="412"/>
      <c r="Z1419" s="412"/>
      <c r="AA1419" s="412"/>
      <c r="AQ1419" s="1735" t="s">
        <v>8852</v>
      </c>
      <c r="AR1419" s="1495" t="s">
        <v>8853</v>
      </c>
      <c r="AS1419" s="1735" t="s">
        <v>1047</v>
      </c>
      <c r="AT1419" s="1495" t="str">
        <f t="shared" ref="AT1419:AT1482" si="45">AS1419&amp;"-"&amp;AR1419</f>
        <v>0907-Pêra do Moço</v>
      </c>
      <c r="AU1419" s="1495" t="str">
        <f t="shared" ref="AU1419:AU1482" si="46">AQ1419</f>
        <v>090730</v>
      </c>
    </row>
    <row r="1420" spans="1:47">
      <c r="A1420" s="412"/>
      <c r="B1420" s="1013" t="s">
        <v>288</v>
      </c>
      <c r="C1420" s="976" t="s">
        <v>289</v>
      </c>
      <c r="D1420" s="412"/>
      <c r="E1420" s="977"/>
      <c r="K1420" s="975"/>
      <c r="L1420" s="982"/>
      <c r="M1420" s="978"/>
      <c r="N1420" s="978"/>
      <c r="O1420" s="977"/>
      <c r="P1420" s="412"/>
      <c r="Q1420" s="412"/>
      <c r="R1420" s="412"/>
      <c r="S1420" s="412"/>
      <c r="T1420" s="412"/>
      <c r="U1420" s="412"/>
      <c r="V1420" s="412"/>
      <c r="W1420" s="412"/>
      <c r="X1420" s="412"/>
      <c r="Y1420" s="412"/>
      <c r="Z1420" s="412"/>
      <c r="AA1420" s="412"/>
      <c r="AQ1420" s="1735" t="s">
        <v>8854</v>
      </c>
      <c r="AR1420" s="1495" t="s">
        <v>8855</v>
      </c>
      <c r="AS1420" s="1735" t="s">
        <v>1805</v>
      </c>
      <c r="AT1420" s="1495" t="str">
        <f t="shared" si="45"/>
        <v>0503-Peraboa</v>
      </c>
      <c r="AU1420" s="1495" t="str">
        <f t="shared" si="46"/>
        <v>050315</v>
      </c>
    </row>
    <row r="1421" spans="1:47">
      <c r="A1421" s="412"/>
      <c r="B1421" s="1013" t="s">
        <v>290</v>
      </c>
      <c r="C1421" s="976" t="s">
        <v>289</v>
      </c>
      <c r="D1421" s="412"/>
      <c r="E1421" s="977"/>
      <c r="K1421" s="975"/>
      <c r="L1421" s="982"/>
      <c r="M1421" s="978"/>
      <c r="N1421" s="978"/>
      <c r="O1421" s="977"/>
      <c r="P1421" s="412"/>
      <c r="Q1421" s="412"/>
      <c r="R1421" s="412"/>
      <c r="S1421" s="412"/>
      <c r="T1421" s="412"/>
      <c r="U1421" s="412"/>
      <c r="V1421" s="412"/>
      <c r="W1421" s="412"/>
      <c r="X1421" s="412"/>
      <c r="Y1421" s="412"/>
      <c r="Z1421" s="412"/>
      <c r="AA1421" s="412"/>
      <c r="AQ1421" s="1735" t="s">
        <v>8856</v>
      </c>
      <c r="AR1421" s="1495" t="s">
        <v>8857</v>
      </c>
      <c r="AS1421" s="1735" t="s">
        <v>57</v>
      </c>
      <c r="AT1421" s="1495" t="str">
        <f t="shared" si="45"/>
        <v>0511-Perais</v>
      </c>
      <c r="AU1421" s="1495" t="str">
        <f t="shared" si="46"/>
        <v>051102</v>
      </c>
    </row>
    <row r="1422" spans="1:47">
      <c r="A1422" s="412"/>
      <c r="B1422" s="1013" t="s">
        <v>291</v>
      </c>
      <c r="C1422" s="976" t="s">
        <v>292</v>
      </c>
      <c r="D1422" s="412"/>
      <c r="E1422" s="977"/>
      <c r="K1422" s="975"/>
      <c r="L1422" s="982"/>
      <c r="M1422" s="978"/>
      <c r="N1422" s="978"/>
      <c r="O1422" s="977"/>
      <c r="P1422" s="412"/>
      <c r="Q1422" s="412"/>
      <c r="R1422" s="412"/>
      <c r="S1422" s="412"/>
      <c r="T1422" s="412"/>
      <c r="U1422" s="412"/>
      <c r="V1422" s="412"/>
      <c r="W1422" s="412"/>
      <c r="X1422" s="412"/>
      <c r="Y1422" s="412"/>
      <c r="Z1422" s="412"/>
      <c r="AA1422" s="412"/>
      <c r="AQ1422" s="1735" t="s">
        <v>8858</v>
      </c>
      <c r="AR1422" s="1495" t="s">
        <v>8859</v>
      </c>
      <c r="AS1422" s="1495" t="s">
        <v>2641</v>
      </c>
      <c r="AT1422" s="1495" t="str">
        <f t="shared" si="45"/>
        <v>1104-Peral</v>
      </c>
      <c r="AU1422" s="1495" t="str">
        <f t="shared" si="46"/>
        <v>110407</v>
      </c>
    </row>
    <row r="1423" spans="1:47">
      <c r="A1423" s="412"/>
      <c r="B1423" s="1013" t="s">
        <v>293</v>
      </c>
      <c r="C1423" s="976" t="s">
        <v>292</v>
      </c>
      <c r="D1423" s="412"/>
      <c r="E1423" s="977"/>
      <c r="K1423" s="975"/>
      <c r="L1423" s="982"/>
      <c r="M1423" s="978"/>
      <c r="N1423" s="978"/>
      <c r="O1423" s="977"/>
      <c r="P1423" s="412"/>
      <c r="Q1423" s="412"/>
      <c r="R1423" s="412"/>
      <c r="S1423" s="412"/>
      <c r="T1423" s="412"/>
      <c r="U1423" s="412"/>
      <c r="V1423" s="412"/>
      <c r="W1423" s="412"/>
      <c r="X1423" s="412"/>
      <c r="Y1423" s="412"/>
      <c r="Z1423" s="412"/>
      <c r="AA1423" s="412"/>
      <c r="AQ1423" s="1735" t="s">
        <v>8860</v>
      </c>
      <c r="AR1423" s="1495" t="s">
        <v>8861</v>
      </c>
      <c r="AS1423" s="1735" t="s">
        <v>5293</v>
      </c>
      <c r="AT1423" s="1495" t="str">
        <f t="shared" si="45"/>
        <v>0405-Peredo</v>
      </c>
      <c r="AU1423" s="1495" t="str">
        <f t="shared" si="46"/>
        <v>040524</v>
      </c>
    </row>
    <row r="1424" spans="1:47">
      <c r="A1424" s="412"/>
      <c r="B1424" s="1013" t="s">
        <v>294</v>
      </c>
      <c r="C1424" s="976" t="s">
        <v>295</v>
      </c>
      <c r="D1424" s="412"/>
      <c r="E1424" s="977"/>
      <c r="K1424" s="975"/>
      <c r="L1424" s="982"/>
      <c r="M1424" s="978"/>
      <c r="N1424" s="978"/>
      <c r="O1424" s="977"/>
      <c r="P1424" s="412"/>
      <c r="Q1424" s="412"/>
      <c r="R1424" s="412"/>
      <c r="S1424" s="412"/>
      <c r="T1424" s="412"/>
      <c r="U1424" s="412"/>
      <c r="V1424" s="412"/>
      <c r="W1424" s="412"/>
      <c r="X1424" s="412"/>
      <c r="Y1424" s="412"/>
      <c r="Z1424" s="412"/>
      <c r="AA1424" s="412"/>
      <c r="AQ1424" s="1735" t="s">
        <v>8862</v>
      </c>
      <c r="AR1424" s="1495" t="s">
        <v>8863</v>
      </c>
      <c r="AS1424" s="1735" t="s">
        <v>5347</v>
      </c>
      <c r="AT1424" s="1495" t="str">
        <f t="shared" si="45"/>
        <v>0408-Peredo da Bemposta</v>
      </c>
      <c r="AU1424" s="1495" t="str">
        <f t="shared" si="46"/>
        <v>040813</v>
      </c>
    </row>
    <row r="1425" spans="1:47">
      <c r="A1425" s="412"/>
      <c r="B1425" s="1013" t="s">
        <v>296</v>
      </c>
      <c r="C1425" s="976" t="s">
        <v>295</v>
      </c>
      <c r="D1425" s="412"/>
      <c r="E1425" s="977"/>
      <c r="K1425" s="975"/>
      <c r="L1425" s="982"/>
      <c r="M1425" s="978"/>
      <c r="N1425" s="978"/>
      <c r="O1425" s="977"/>
      <c r="P1425" s="412"/>
      <c r="Q1425" s="412"/>
      <c r="R1425" s="412"/>
      <c r="S1425" s="412"/>
      <c r="T1425" s="412"/>
      <c r="U1425" s="412"/>
      <c r="V1425" s="412"/>
      <c r="W1425" s="412"/>
      <c r="X1425" s="412"/>
      <c r="Y1425" s="412"/>
      <c r="Z1425" s="412"/>
      <c r="AA1425" s="412"/>
      <c r="AQ1425" s="1735" t="s">
        <v>8864</v>
      </c>
      <c r="AR1425" s="1495" t="s">
        <v>8865</v>
      </c>
      <c r="AS1425" s="1735" t="s">
        <v>279</v>
      </c>
      <c r="AT1425" s="1495" t="str">
        <f t="shared" si="45"/>
        <v>0302-Pereira</v>
      </c>
      <c r="AU1425" s="1495" t="str">
        <f t="shared" si="46"/>
        <v>030259</v>
      </c>
    </row>
    <row r="1426" spans="1:47">
      <c r="A1426" s="412"/>
      <c r="B1426" s="1013" t="s">
        <v>297</v>
      </c>
      <c r="C1426" s="976" t="s">
        <v>295</v>
      </c>
      <c r="D1426" s="412"/>
      <c r="E1426" s="977"/>
      <c r="K1426" s="975"/>
      <c r="L1426" s="982"/>
      <c r="M1426" s="978"/>
      <c r="N1426" s="978"/>
      <c r="O1426" s="977"/>
      <c r="P1426" s="412"/>
      <c r="Q1426" s="412"/>
      <c r="R1426" s="412"/>
      <c r="S1426" s="412"/>
      <c r="T1426" s="412"/>
      <c r="U1426" s="412"/>
      <c r="V1426" s="412"/>
      <c r="W1426" s="412"/>
      <c r="X1426" s="412"/>
      <c r="Y1426" s="412"/>
      <c r="Z1426" s="412"/>
      <c r="AA1426" s="412"/>
      <c r="AQ1426" s="1735" t="s">
        <v>8866</v>
      </c>
      <c r="AR1426" s="1495" t="s">
        <v>8865</v>
      </c>
      <c r="AS1426" s="1735" t="s">
        <v>4220</v>
      </c>
      <c r="AT1426" s="1495" t="str">
        <f t="shared" si="45"/>
        <v>0610-Pereira</v>
      </c>
      <c r="AU1426" s="1495" t="str">
        <f t="shared" si="46"/>
        <v>061008</v>
      </c>
    </row>
    <row r="1427" spans="1:47">
      <c r="A1427" s="412"/>
      <c r="B1427" s="1013" t="s">
        <v>298</v>
      </c>
      <c r="C1427" s="976" t="s">
        <v>299</v>
      </c>
      <c r="D1427" s="412"/>
      <c r="E1427" s="977"/>
      <c r="K1427" s="975"/>
      <c r="L1427" s="982"/>
      <c r="M1427" s="978"/>
      <c r="N1427" s="978"/>
      <c r="O1427" s="977"/>
      <c r="P1427" s="412"/>
      <c r="Q1427" s="412"/>
      <c r="R1427" s="412"/>
      <c r="S1427" s="412"/>
      <c r="T1427" s="412"/>
      <c r="U1427" s="412"/>
      <c r="V1427" s="412"/>
      <c r="W1427" s="412"/>
      <c r="X1427" s="412"/>
      <c r="Y1427" s="412"/>
      <c r="Z1427" s="412"/>
      <c r="AA1427" s="412"/>
      <c r="AQ1427" s="1735" t="s">
        <v>8867</v>
      </c>
      <c r="AR1427" s="1495" t="s">
        <v>8868</v>
      </c>
      <c r="AS1427" s="1735" t="s">
        <v>1320</v>
      </c>
      <c r="AT1427" s="1495" t="str">
        <f t="shared" si="45"/>
        <v>0403-Pereiros</v>
      </c>
      <c r="AU1427" s="1495" t="str">
        <f t="shared" si="46"/>
        <v>040312</v>
      </c>
    </row>
    <row r="1428" spans="1:47">
      <c r="A1428" s="412"/>
      <c r="B1428" s="1013" t="s">
        <v>300</v>
      </c>
      <c r="C1428" s="976" t="s">
        <v>301</v>
      </c>
      <c r="D1428" s="412"/>
      <c r="E1428" s="977"/>
      <c r="K1428" s="975"/>
      <c r="L1428" s="982"/>
      <c r="M1428" s="978"/>
      <c r="N1428" s="978"/>
      <c r="O1428" s="977"/>
      <c r="P1428" s="412"/>
      <c r="Q1428" s="412"/>
      <c r="R1428" s="412"/>
      <c r="S1428" s="412"/>
      <c r="T1428" s="412"/>
      <c r="U1428" s="412"/>
      <c r="V1428" s="412"/>
      <c r="W1428" s="412"/>
      <c r="X1428" s="412"/>
      <c r="Y1428" s="412"/>
      <c r="Z1428" s="412"/>
      <c r="AA1428" s="412"/>
      <c r="AQ1428" s="1735" t="s">
        <v>8869</v>
      </c>
      <c r="AR1428" s="1495" t="s">
        <v>8870</v>
      </c>
      <c r="AS1428" s="1735" t="s">
        <v>279</v>
      </c>
      <c r="AT1428" s="1495" t="str">
        <f t="shared" si="45"/>
        <v>0302-Perelhal</v>
      </c>
      <c r="AU1428" s="1495" t="str">
        <f t="shared" si="46"/>
        <v>030260</v>
      </c>
    </row>
    <row r="1429" spans="1:47">
      <c r="A1429" s="412"/>
      <c r="B1429" s="1013" t="s">
        <v>302</v>
      </c>
      <c r="C1429" s="976" t="s">
        <v>301</v>
      </c>
      <c r="D1429" s="412"/>
      <c r="E1429" s="977"/>
      <c r="K1429" s="975"/>
      <c r="L1429" s="982"/>
      <c r="M1429" s="978"/>
      <c r="N1429" s="978"/>
      <c r="O1429" s="977"/>
      <c r="P1429" s="412"/>
      <c r="Q1429" s="412"/>
      <c r="R1429" s="412"/>
      <c r="S1429" s="412"/>
      <c r="T1429" s="412"/>
      <c r="U1429" s="412"/>
      <c r="V1429" s="412"/>
      <c r="W1429" s="412"/>
      <c r="X1429" s="412"/>
      <c r="Y1429" s="412"/>
      <c r="Z1429" s="412"/>
      <c r="AA1429" s="412"/>
      <c r="AQ1429" s="1735" t="s">
        <v>8871</v>
      </c>
      <c r="AR1429" s="1495" t="s">
        <v>8872</v>
      </c>
      <c r="AS1429" s="1495" t="s">
        <v>3053</v>
      </c>
      <c r="AT1429" s="1495" t="str">
        <f t="shared" si="45"/>
        <v>1416-Pernes</v>
      </c>
      <c r="AU1429" s="1495" t="str">
        <f t="shared" si="46"/>
        <v>141614</v>
      </c>
    </row>
    <row r="1430" spans="1:47">
      <c r="A1430" s="412"/>
      <c r="B1430" s="1013" t="s">
        <v>303</v>
      </c>
      <c r="C1430" s="976" t="s">
        <v>304</v>
      </c>
      <c r="D1430" s="412"/>
      <c r="E1430" s="977"/>
      <c r="K1430" s="975"/>
      <c r="L1430" s="982"/>
      <c r="M1430" s="978"/>
      <c r="N1430" s="978"/>
      <c r="O1430" s="977"/>
      <c r="P1430" s="412"/>
      <c r="Q1430" s="412"/>
      <c r="R1430" s="412"/>
      <c r="S1430" s="412"/>
      <c r="T1430" s="412"/>
      <c r="U1430" s="412"/>
      <c r="V1430" s="412"/>
      <c r="W1430" s="412"/>
      <c r="X1430" s="412"/>
      <c r="Y1430" s="412"/>
      <c r="Z1430" s="412"/>
      <c r="AA1430" s="412"/>
      <c r="AQ1430" s="1735" t="s">
        <v>8873</v>
      </c>
      <c r="AR1430" s="1495" t="s">
        <v>8874</v>
      </c>
      <c r="AS1430" s="1735" t="s">
        <v>1024</v>
      </c>
      <c r="AT1430" s="1495" t="str">
        <f t="shared" si="45"/>
        <v>0504-Pêro Viseu</v>
      </c>
      <c r="AU1430" s="1495" t="str">
        <f t="shared" si="46"/>
        <v>050421</v>
      </c>
    </row>
    <row r="1431" spans="1:47">
      <c r="A1431" s="412"/>
      <c r="B1431" s="1013" t="s">
        <v>305</v>
      </c>
      <c r="C1431" s="976" t="s">
        <v>306</v>
      </c>
      <c r="D1431" s="412"/>
      <c r="E1431" s="977"/>
      <c r="K1431" s="975"/>
      <c r="L1431" s="982"/>
      <c r="M1431" s="978"/>
      <c r="N1431" s="978"/>
      <c r="O1431" s="977"/>
      <c r="P1431" s="412"/>
      <c r="Q1431" s="412"/>
      <c r="R1431" s="412"/>
      <c r="S1431" s="412"/>
      <c r="T1431" s="412"/>
      <c r="U1431" s="412"/>
      <c r="V1431" s="412"/>
      <c r="W1431" s="412"/>
      <c r="X1431" s="412"/>
      <c r="Y1431" s="412"/>
      <c r="Z1431" s="412"/>
      <c r="AA1431" s="412"/>
      <c r="AQ1431" s="1735" t="s">
        <v>8875</v>
      </c>
      <c r="AR1431" s="1495" t="s">
        <v>8876</v>
      </c>
      <c r="AS1431" s="1495" t="s">
        <v>1414</v>
      </c>
      <c r="AT1431" s="1495" t="str">
        <f t="shared" si="45"/>
        <v>1311-Perozelo</v>
      </c>
      <c r="AU1431" s="1495" t="str">
        <f t="shared" si="46"/>
        <v>131125</v>
      </c>
    </row>
    <row r="1432" spans="1:47">
      <c r="A1432" s="412"/>
      <c r="B1432" s="1013" t="s">
        <v>307</v>
      </c>
      <c r="C1432" s="976" t="s">
        <v>308</v>
      </c>
      <c r="D1432" s="412"/>
      <c r="E1432" s="977"/>
      <c r="K1432" s="975"/>
      <c r="L1432" s="982"/>
      <c r="M1432" s="978"/>
      <c r="N1432" s="978"/>
      <c r="O1432" s="977"/>
      <c r="P1432" s="412"/>
      <c r="Q1432" s="412"/>
      <c r="R1432" s="412"/>
      <c r="S1432" s="412"/>
      <c r="T1432" s="412"/>
      <c r="U1432" s="412"/>
      <c r="V1432" s="412"/>
      <c r="W1432" s="412"/>
      <c r="X1432" s="412"/>
      <c r="Y1432" s="412"/>
      <c r="Z1432" s="412"/>
      <c r="AA1432" s="412"/>
      <c r="AQ1432" s="1735" t="s">
        <v>8877</v>
      </c>
      <c r="AR1432" s="1495" t="s">
        <v>8878</v>
      </c>
      <c r="AS1432" s="1495" t="s">
        <v>2196</v>
      </c>
      <c r="AT1432" s="1495" t="str">
        <f t="shared" si="45"/>
        <v>1609-Perre</v>
      </c>
      <c r="AU1432" s="1495" t="str">
        <f t="shared" si="46"/>
        <v>160926</v>
      </c>
    </row>
    <row r="1433" spans="1:47">
      <c r="A1433" s="412"/>
      <c r="B1433" s="1013" t="s">
        <v>309</v>
      </c>
      <c r="C1433" s="976" t="s">
        <v>310</v>
      </c>
      <c r="D1433" s="412"/>
      <c r="E1433" s="977"/>
      <c r="K1433" s="975"/>
      <c r="L1433" s="982"/>
      <c r="M1433" s="978"/>
      <c r="N1433" s="978"/>
      <c r="O1433" s="977"/>
      <c r="P1433" s="412"/>
      <c r="Q1433" s="412"/>
      <c r="R1433" s="412"/>
      <c r="S1433" s="412"/>
      <c r="T1433" s="412"/>
      <c r="U1433" s="412"/>
      <c r="V1433" s="412"/>
      <c r="W1433" s="412"/>
      <c r="X1433" s="412"/>
      <c r="Y1433" s="412"/>
      <c r="Z1433" s="412"/>
      <c r="AA1433" s="412"/>
      <c r="AQ1433" s="1735" t="s">
        <v>8879</v>
      </c>
      <c r="AR1433" s="1495" t="s">
        <v>8880</v>
      </c>
      <c r="AS1433" s="1735" t="s">
        <v>1397</v>
      </c>
      <c r="AT1433" s="1495" t="str">
        <f t="shared" si="45"/>
        <v>0612-Pessegueiro</v>
      </c>
      <c r="AU1433" s="1495" t="str">
        <f t="shared" si="46"/>
        <v>061207</v>
      </c>
    </row>
    <row r="1434" spans="1:47">
      <c r="A1434" s="412"/>
      <c r="B1434" s="1013" t="s">
        <v>311</v>
      </c>
      <c r="C1434" s="976" t="s">
        <v>312</v>
      </c>
      <c r="D1434" s="412"/>
      <c r="E1434" s="977"/>
      <c r="K1434" s="975"/>
      <c r="L1434" s="982"/>
      <c r="M1434" s="978"/>
      <c r="N1434" s="978"/>
      <c r="O1434" s="977"/>
      <c r="P1434" s="412"/>
      <c r="Q1434" s="412"/>
      <c r="R1434" s="412"/>
      <c r="S1434" s="412"/>
      <c r="T1434" s="412"/>
      <c r="U1434" s="412"/>
      <c r="V1434" s="412"/>
      <c r="W1434" s="412"/>
      <c r="X1434" s="412"/>
      <c r="Y1434" s="412"/>
      <c r="Z1434" s="412"/>
      <c r="AA1434" s="412"/>
      <c r="AQ1434" s="1735" t="s">
        <v>8881</v>
      </c>
      <c r="AR1434" s="1495" t="s">
        <v>8882</v>
      </c>
      <c r="AS1434" s="1735" t="s">
        <v>1725</v>
      </c>
      <c r="AT1434" s="1495" t="str">
        <f t="shared" si="45"/>
        <v>0117-Pessegueiro do Vouga</v>
      </c>
      <c r="AU1434" s="1495" t="str">
        <f t="shared" si="46"/>
        <v>011704</v>
      </c>
    </row>
    <row r="1435" spans="1:47">
      <c r="A1435" s="412"/>
      <c r="B1435" s="1013" t="s">
        <v>313</v>
      </c>
      <c r="C1435" s="976" t="s">
        <v>314</v>
      </c>
      <c r="D1435" s="412"/>
      <c r="E1435" s="977"/>
      <c r="K1435" s="975"/>
      <c r="L1435" s="982"/>
      <c r="M1435" s="978"/>
      <c r="N1435" s="978"/>
      <c r="O1435" s="977"/>
      <c r="P1435" s="412"/>
      <c r="Q1435" s="412"/>
      <c r="R1435" s="412"/>
      <c r="S1435" s="412"/>
      <c r="T1435" s="412"/>
      <c r="U1435" s="412"/>
      <c r="V1435" s="412"/>
      <c r="W1435" s="412"/>
      <c r="X1435" s="412"/>
      <c r="Y1435" s="412"/>
      <c r="Z1435" s="412"/>
      <c r="AA1435" s="412"/>
      <c r="AQ1435" s="1735" t="s">
        <v>8883</v>
      </c>
      <c r="AR1435" s="1495" t="s">
        <v>8884</v>
      </c>
      <c r="AS1435" s="1735" t="s">
        <v>2976</v>
      </c>
      <c r="AT1435" s="1495" t="str">
        <f t="shared" si="45"/>
        <v>0213-Pias</v>
      </c>
      <c r="AU1435" s="1495" t="str">
        <f t="shared" si="46"/>
        <v>021303</v>
      </c>
    </row>
    <row r="1436" spans="1:47">
      <c r="A1436" s="412"/>
      <c r="B1436" s="1013" t="s">
        <v>315</v>
      </c>
      <c r="C1436" s="976" t="s">
        <v>316</v>
      </c>
      <c r="D1436" s="412"/>
      <c r="E1436" s="977"/>
      <c r="K1436" s="975"/>
      <c r="L1436" s="982"/>
      <c r="M1436" s="978"/>
      <c r="N1436" s="978"/>
      <c r="O1436" s="977"/>
      <c r="P1436" s="412"/>
      <c r="Q1436" s="412"/>
      <c r="R1436" s="412"/>
      <c r="S1436" s="412"/>
      <c r="T1436" s="412"/>
      <c r="U1436" s="412"/>
      <c r="V1436" s="412"/>
      <c r="W1436" s="412"/>
      <c r="X1436" s="412"/>
      <c r="Y1436" s="412"/>
      <c r="Z1436" s="412"/>
      <c r="AA1436" s="412"/>
      <c r="AQ1436" s="1735" t="s">
        <v>8885</v>
      </c>
      <c r="AR1436" s="1495" t="s">
        <v>8884</v>
      </c>
      <c r="AS1436" s="1495" t="s">
        <v>5358</v>
      </c>
      <c r="AT1436" s="1495" t="str">
        <f t="shared" si="45"/>
        <v>1604-Pias</v>
      </c>
      <c r="AU1436" s="1495" t="str">
        <f t="shared" si="46"/>
        <v>160420</v>
      </c>
    </row>
    <row r="1437" spans="1:47">
      <c r="A1437" s="412"/>
      <c r="B1437" s="1013" t="s">
        <v>317</v>
      </c>
      <c r="C1437" s="976" t="s">
        <v>316</v>
      </c>
      <c r="D1437" s="412"/>
      <c r="E1437" s="977"/>
      <c r="K1437" s="975"/>
      <c r="L1437" s="982"/>
      <c r="M1437" s="978"/>
      <c r="N1437" s="978"/>
      <c r="O1437" s="977"/>
      <c r="P1437" s="412"/>
      <c r="Q1437" s="412"/>
      <c r="R1437" s="412"/>
      <c r="S1437" s="412"/>
      <c r="T1437" s="412"/>
      <c r="U1437" s="412"/>
      <c r="V1437" s="412"/>
      <c r="W1437" s="412"/>
      <c r="X1437" s="412"/>
      <c r="Y1437" s="412"/>
      <c r="Z1437" s="412"/>
      <c r="AA1437" s="412"/>
      <c r="AQ1437" s="1735" t="s">
        <v>8886</v>
      </c>
      <c r="AR1437" s="1495" t="s">
        <v>8887</v>
      </c>
      <c r="AS1437" s="1735" t="s">
        <v>61</v>
      </c>
      <c r="AT1437" s="1495" t="str">
        <f t="shared" si="45"/>
        <v>0313-Pico</v>
      </c>
      <c r="AU1437" s="1495" t="str">
        <f t="shared" si="46"/>
        <v>031335</v>
      </c>
    </row>
    <row r="1438" spans="1:47">
      <c r="A1438" s="412"/>
      <c r="B1438" s="1013" t="s">
        <v>318</v>
      </c>
      <c r="C1438" s="976" t="s">
        <v>319</v>
      </c>
      <c r="D1438" s="412"/>
      <c r="E1438" s="977"/>
      <c r="K1438" s="975"/>
      <c r="L1438" s="982"/>
      <c r="M1438" s="978"/>
      <c r="N1438" s="978"/>
      <c r="O1438" s="977"/>
      <c r="P1438" s="412"/>
      <c r="Q1438" s="412"/>
      <c r="R1438" s="412"/>
      <c r="S1438" s="412"/>
      <c r="T1438" s="412"/>
      <c r="U1438" s="412"/>
      <c r="V1438" s="412"/>
      <c r="W1438" s="412"/>
      <c r="X1438" s="412"/>
      <c r="Y1438" s="412"/>
      <c r="Z1438" s="412"/>
      <c r="AA1438" s="412"/>
      <c r="AQ1438" s="1735" t="s">
        <v>8888</v>
      </c>
      <c r="AR1438" s="1495" t="s">
        <v>8889</v>
      </c>
      <c r="AS1438" s="1495" t="s">
        <v>1622</v>
      </c>
      <c r="AT1438" s="1495" t="str">
        <f t="shared" si="45"/>
        <v>4205-Pico da Pedra</v>
      </c>
      <c r="AU1438" s="1495" t="str">
        <f t="shared" si="46"/>
        <v>420506</v>
      </c>
    </row>
    <row r="1439" spans="1:47">
      <c r="A1439" s="412"/>
      <c r="B1439" s="1013" t="s">
        <v>320</v>
      </c>
      <c r="C1439" s="976" t="s">
        <v>319</v>
      </c>
      <c r="D1439" s="412"/>
      <c r="E1439" s="977"/>
      <c r="K1439" s="975"/>
      <c r="L1439" s="982"/>
      <c r="M1439" s="978"/>
      <c r="N1439" s="978"/>
      <c r="O1439" s="977"/>
      <c r="P1439" s="412"/>
      <c r="Q1439" s="412"/>
      <c r="R1439" s="412"/>
      <c r="S1439" s="412"/>
      <c r="T1439" s="412"/>
      <c r="U1439" s="412"/>
      <c r="V1439" s="412"/>
      <c r="W1439" s="412"/>
      <c r="X1439" s="412"/>
      <c r="Y1439" s="412"/>
      <c r="Z1439" s="412"/>
      <c r="AA1439" s="412"/>
      <c r="AQ1439" s="1735" t="s">
        <v>8890</v>
      </c>
      <c r="AR1439" s="1495" t="s">
        <v>8891</v>
      </c>
      <c r="AS1439" s="1735" t="s">
        <v>2834</v>
      </c>
      <c r="AT1439" s="1495" t="str">
        <f t="shared" si="45"/>
        <v>0406-Picote</v>
      </c>
      <c r="AU1439" s="1495" t="str">
        <f t="shared" si="46"/>
        <v>040611</v>
      </c>
    </row>
    <row r="1440" spans="1:47">
      <c r="A1440" s="412"/>
      <c r="B1440" s="1013" t="s">
        <v>321</v>
      </c>
      <c r="C1440" s="976" t="s">
        <v>319</v>
      </c>
      <c r="D1440" s="412"/>
      <c r="E1440" s="977"/>
      <c r="K1440" s="975"/>
      <c r="L1440" s="982"/>
      <c r="M1440" s="978"/>
      <c r="N1440" s="978"/>
      <c r="O1440" s="977"/>
      <c r="P1440" s="412"/>
      <c r="Q1440" s="412"/>
      <c r="R1440" s="412"/>
      <c r="S1440" s="412"/>
      <c r="T1440" s="412"/>
      <c r="U1440" s="412"/>
      <c r="V1440" s="412"/>
      <c r="W1440" s="412"/>
      <c r="X1440" s="412"/>
      <c r="Y1440" s="412"/>
      <c r="Z1440" s="412"/>
      <c r="AA1440" s="412"/>
      <c r="AQ1440" s="1735" t="s">
        <v>8892</v>
      </c>
      <c r="AR1440" s="1495" t="s">
        <v>8893</v>
      </c>
      <c r="AS1440" s="1495" t="s">
        <v>1082</v>
      </c>
      <c r="AT1440" s="1495" t="str">
        <f t="shared" si="45"/>
        <v>4601-Piedade</v>
      </c>
      <c r="AU1440" s="1495" t="str">
        <f t="shared" si="46"/>
        <v>460103</v>
      </c>
    </row>
    <row r="1441" spans="1:47">
      <c r="A1441" s="412"/>
      <c r="B1441" s="1013" t="s">
        <v>322</v>
      </c>
      <c r="C1441" s="976" t="s">
        <v>323</v>
      </c>
      <c r="D1441" s="412"/>
      <c r="E1441" s="977"/>
      <c r="K1441" s="975"/>
      <c r="L1441" s="982"/>
      <c r="M1441" s="978"/>
      <c r="N1441" s="978"/>
      <c r="O1441" s="977"/>
      <c r="P1441" s="412"/>
      <c r="Q1441" s="412"/>
      <c r="R1441" s="412"/>
      <c r="S1441" s="412"/>
      <c r="T1441" s="412"/>
      <c r="U1441" s="412"/>
      <c r="V1441" s="412"/>
      <c r="W1441" s="412"/>
      <c r="X1441" s="412"/>
      <c r="Y1441" s="412"/>
      <c r="Z1441" s="412"/>
      <c r="AA1441" s="412"/>
      <c r="AQ1441" s="1735" t="s">
        <v>8894</v>
      </c>
      <c r="AR1441" s="1495" t="s">
        <v>8895</v>
      </c>
      <c r="AS1441" s="1495" t="s">
        <v>1448</v>
      </c>
      <c r="AT1441" s="1495" t="str">
        <f t="shared" si="45"/>
        <v>4203-Pilar da Bretanha</v>
      </c>
      <c r="AU1441" s="1495" t="str">
        <f t="shared" si="46"/>
        <v>420324</v>
      </c>
    </row>
    <row r="1442" spans="1:47">
      <c r="A1442" s="412"/>
      <c r="B1442" s="1013" t="s">
        <v>324</v>
      </c>
      <c r="C1442" s="976" t="s">
        <v>1547</v>
      </c>
      <c r="D1442" s="412"/>
      <c r="E1442" s="977"/>
      <c r="K1442" s="975"/>
      <c r="L1442" s="982"/>
      <c r="M1442" s="978"/>
      <c r="N1442" s="978"/>
      <c r="O1442" s="977"/>
      <c r="P1442" s="412"/>
      <c r="Q1442" s="412"/>
      <c r="R1442" s="412"/>
      <c r="S1442" s="412"/>
      <c r="T1442" s="412"/>
      <c r="U1442" s="412"/>
      <c r="V1442" s="412"/>
      <c r="W1442" s="412"/>
      <c r="X1442" s="412"/>
      <c r="Y1442" s="412"/>
      <c r="Z1442" s="412"/>
      <c r="AA1442" s="412"/>
      <c r="AQ1442" s="1735" t="s">
        <v>8896</v>
      </c>
      <c r="AR1442" s="1495" t="s">
        <v>8897</v>
      </c>
      <c r="AS1442" s="1495" t="s">
        <v>3076</v>
      </c>
      <c r="AT1442" s="1495" t="str">
        <f t="shared" si="45"/>
        <v>1816-Pindelo dos Milagres</v>
      </c>
      <c r="AU1442" s="1495" t="str">
        <f t="shared" si="46"/>
        <v>181608</v>
      </c>
    </row>
    <row r="1443" spans="1:47">
      <c r="A1443" s="412"/>
      <c r="B1443" s="1013" t="s">
        <v>1548</v>
      </c>
      <c r="C1443" s="976" t="s">
        <v>1547</v>
      </c>
      <c r="D1443" s="412"/>
      <c r="E1443" s="977"/>
      <c r="K1443" s="975"/>
      <c r="L1443" s="982"/>
      <c r="M1443" s="978"/>
      <c r="N1443" s="978"/>
      <c r="O1443" s="977"/>
      <c r="P1443" s="412"/>
      <c r="Q1443" s="412"/>
      <c r="R1443" s="412"/>
      <c r="S1443" s="412"/>
      <c r="T1443" s="412"/>
      <c r="U1443" s="412"/>
      <c r="V1443" s="412"/>
      <c r="W1443" s="412"/>
      <c r="X1443" s="412"/>
      <c r="Y1443" s="412"/>
      <c r="Z1443" s="412"/>
      <c r="AA1443" s="412"/>
      <c r="AQ1443" s="1735" t="s">
        <v>8898</v>
      </c>
      <c r="AR1443" s="1495" t="s">
        <v>8899</v>
      </c>
      <c r="AS1443" s="1495" t="s">
        <v>1418</v>
      </c>
      <c r="AT1443" s="1495" t="str">
        <f t="shared" si="45"/>
        <v>1811-Pindo</v>
      </c>
      <c r="AU1443" s="1495" t="str">
        <f t="shared" si="46"/>
        <v>181109</v>
      </c>
    </row>
    <row r="1444" spans="1:47">
      <c r="A1444" s="412"/>
      <c r="B1444" s="1013" t="s">
        <v>1549</v>
      </c>
      <c r="C1444" s="976" t="s">
        <v>1550</v>
      </c>
      <c r="D1444" s="412"/>
      <c r="E1444" s="977"/>
      <c r="K1444" s="975"/>
      <c r="L1444" s="982"/>
      <c r="M1444" s="978"/>
      <c r="N1444" s="978"/>
      <c r="O1444" s="977"/>
      <c r="P1444" s="412"/>
      <c r="Q1444" s="412"/>
      <c r="R1444" s="412"/>
      <c r="S1444" s="412"/>
      <c r="T1444" s="412"/>
      <c r="U1444" s="412"/>
      <c r="V1444" s="412"/>
      <c r="W1444" s="412"/>
      <c r="X1444" s="412"/>
      <c r="Y1444" s="412"/>
      <c r="Z1444" s="412"/>
      <c r="AA1444" s="412"/>
      <c r="AQ1444" s="1735" t="s">
        <v>8900</v>
      </c>
      <c r="AR1444" s="1495" t="s">
        <v>8901</v>
      </c>
      <c r="AS1444" s="1735" t="s">
        <v>2633</v>
      </c>
      <c r="AT1444" s="1495" t="str">
        <f t="shared" si="45"/>
        <v>0402-Pinela</v>
      </c>
      <c r="AU1444" s="1495" t="str">
        <f t="shared" si="46"/>
        <v>040230</v>
      </c>
    </row>
    <row r="1445" spans="1:47">
      <c r="A1445" s="412"/>
      <c r="B1445" s="1013" t="s">
        <v>1551</v>
      </c>
      <c r="C1445" s="976" t="s">
        <v>1552</v>
      </c>
      <c r="D1445" s="412"/>
      <c r="E1445" s="977"/>
      <c r="K1445" s="975"/>
      <c r="L1445" s="982"/>
      <c r="M1445" s="978"/>
      <c r="N1445" s="978"/>
      <c r="O1445" s="977"/>
      <c r="P1445" s="412"/>
      <c r="Q1445" s="412"/>
      <c r="R1445" s="412"/>
      <c r="S1445" s="412"/>
      <c r="T1445" s="412"/>
      <c r="U1445" s="412"/>
      <c r="V1445" s="412"/>
      <c r="W1445" s="412"/>
      <c r="X1445" s="412"/>
      <c r="Y1445" s="412"/>
      <c r="Z1445" s="412"/>
      <c r="AA1445" s="412"/>
      <c r="AQ1445" s="1735" t="s">
        <v>8902</v>
      </c>
      <c r="AR1445" s="1495" t="s">
        <v>8903</v>
      </c>
      <c r="AS1445" s="1735" t="s">
        <v>69</v>
      </c>
      <c r="AT1445" s="1495" t="str">
        <f t="shared" si="45"/>
        <v>0411-Pinelo</v>
      </c>
      <c r="AU1445" s="1495" t="str">
        <f t="shared" si="46"/>
        <v>041109</v>
      </c>
    </row>
    <row r="1446" spans="1:47">
      <c r="A1446" s="412"/>
      <c r="B1446" s="1013" t="s">
        <v>1553</v>
      </c>
      <c r="C1446" s="976" t="s">
        <v>1554</v>
      </c>
      <c r="D1446" s="412"/>
      <c r="E1446" s="977"/>
      <c r="K1446" s="975"/>
      <c r="L1446" s="982"/>
      <c r="M1446" s="978"/>
      <c r="N1446" s="978"/>
      <c r="O1446" s="977"/>
      <c r="P1446" s="412"/>
      <c r="Q1446" s="412"/>
      <c r="R1446" s="412"/>
      <c r="S1446" s="412"/>
      <c r="T1446" s="412"/>
      <c r="U1446" s="412"/>
      <c r="V1446" s="412"/>
      <c r="W1446" s="412"/>
      <c r="X1446" s="412"/>
      <c r="Y1446" s="412"/>
      <c r="Z1446" s="412"/>
      <c r="AA1446" s="412"/>
      <c r="AQ1446" s="1735" t="s">
        <v>8904</v>
      </c>
      <c r="AR1446" s="1495" t="s">
        <v>8905</v>
      </c>
      <c r="AS1446" s="1735" t="s">
        <v>1320</v>
      </c>
      <c r="AT1446" s="1495" t="str">
        <f t="shared" si="45"/>
        <v>0403-Pinhal do Norte</v>
      </c>
      <c r="AU1446" s="1495" t="str">
        <f t="shared" si="46"/>
        <v>040313</v>
      </c>
    </row>
    <row r="1447" spans="1:47">
      <c r="A1447" s="412"/>
      <c r="B1447" s="1013" t="s">
        <v>1555</v>
      </c>
      <c r="C1447" s="976" t="s">
        <v>1556</v>
      </c>
      <c r="D1447" s="412"/>
      <c r="E1447" s="977"/>
      <c r="K1447" s="975"/>
      <c r="L1447" s="982"/>
      <c r="M1447" s="978"/>
      <c r="N1447" s="978"/>
      <c r="O1447" s="977"/>
      <c r="P1447" s="412"/>
      <c r="Q1447" s="412"/>
      <c r="R1447" s="412"/>
      <c r="S1447" s="412"/>
      <c r="T1447" s="412"/>
      <c r="U1447" s="412"/>
      <c r="V1447" s="412"/>
      <c r="W1447" s="412"/>
      <c r="X1447" s="412"/>
      <c r="Y1447" s="412"/>
      <c r="Z1447" s="412"/>
      <c r="AA1447" s="412"/>
      <c r="AQ1447" s="1735" t="s">
        <v>8906</v>
      </c>
      <c r="AR1447" s="1495" t="s">
        <v>8907</v>
      </c>
      <c r="AS1447" s="1495" t="s">
        <v>1393</v>
      </c>
      <c r="AT1447" s="1495" t="str">
        <f t="shared" si="45"/>
        <v>1508-Pinhal Novo</v>
      </c>
      <c r="AU1447" s="1495" t="str">
        <f t="shared" si="46"/>
        <v>150803</v>
      </c>
    </row>
    <row r="1448" spans="1:47">
      <c r="A1448" s="412"/>
      <c r="B1448" s="1013" t="s">
        <v>1557</v>
      </c>
      <c r="C1448" s="976" t="s">
        <v>1558</v>
      </c>
      <c r="D1448" s="412"/>
      <c r="E1448" s="977"/>
      <c r="K1448" s="975"/>
      <c r="L1448" s="982"/>
      <c r="M1448" s="978"/>
      <c r="N1448" s="978"/>
      <c r="O1448" s="977"/>
      <c r="P1448" s="412"/>
      <c r="Q1448" s="412"/>
      <c r="R1448" s="412"/>
      <c r="S1448" s="412"/>
      <c r="T1448" s="412"/>
      <c r="U1448" s="412"/>
      <c r="V1448" s="412"/>
      <c r="W1448" s="412"/>
      <c r="X1448" s="412"/>
      <c r="Y1448" s="412"/>
      <c r="Z1448" s="412"/>
      <c r="AA1448" s="412"/>
      <c r="AQ1448" s="1735" t="s">
        <v>8908</v>
      </c>
      <c r="AR1448" s="1495" t="s">
        <v>8909</v>
      </c>
      <c r="AS1448" s="1735" t="s">
        <v>626</v>
      </c>
      <c r="AT1448" s="1495" t="str">
        <f t="shared" si="45"/>
        <v>0912-Pinhanços</v>
      </c>
      <c r="AU1448" s="1495" t="str">
        <f t="shared" si="46"/>
        <v>091209</v>
      </c>
    </row>
    <row r="1449" spans="1:47">
      <c r="A1449" s="412"/>
      <c r="B1449" s="1013" t="s">
        <v>1559</v>
      </c>
      <c r="C1449" s="976" t="s">
        <v>1560</v>
      </c>
      <c r="D1449" s="412"/>
      <c r="E1449" s="977"/>
      <c r="K1449" s="975"/>
      <c r="L1449" s="982"/>
      <c r="M1449" s="978"/>
      <c r="N1449" s="978"/>
      <c r="O1449" s="977"/>
      <c r="P1449" s="412"/>
      <c r="Q1449" s="412"/>
      <c r="R1449" s="412"/>
      <c r="S1449" s="412"/>
      <c r="T1449" s="412"/>
      <c r="U1449" s="412"/>
      <c r="V1449" s="412"/>
      <c r="W1449" s="412"/>
      <c r="X1449" s="412"/>
      <c r="Y1449" s="412"/>
      <c r="Z1449" s="412"/>
      <c r="AA1449" s="412"/>
      <c r="AQ1449" s="1735" t="s">
        <v>8910</v>
      </c>
      <c r="AR1449" s="1495" t="s">
        <v>8911</v>
      </c>
      <c r="AS1449" s="1495" t="s">
        <v>1984</v>
      </c>
      <c r="AT1449" s="1495" t="str">
        <f t="shared" si="45"/>
        <v>1701-Pinhão</v>
      </c>
      <c r="AU1449" s="1495" t="str">
        <f t="shared" si="46"/>
        <v>170109</v>
      </c>
    </row>
    <row r="1450" spans="1:47">
      <c r="A1450" s="412"/>
      <c r="B1450" s="1013" t="s">
        <v>1561</v>
      </c>
      <c r="C1450" s="976" t="s">
        <v>1560</v>
      </c>
      <c r="D1450" s="412"/>
      <c r="E1450" s="977"/>
      <c r="K1450" s="975"/>
      <c r="L1450" s="982"/>
      <c r="M1450" s="978"/>
      <c r="N1450" s="978"/>
      <c r="O1450" s="977"/>
      <c r="P1450" s="412"/>
      <c r="Q1450" s="412"/>
      <c r="R1450" s="412"/>
      <c r="S1450" s="412"/>
      <c r="T1450" s="412"/>
      <c r="U1450" s="412"/>
      <c r="V1450" s="412"/>
      <c r="W1450" s="412"/>
      <c r="X1450" s="412"/>
      <c r="Y1450" s="412"/>
      <c r="Z1450" s="412"/>
      <c r="AA1450" s="412"/>
      <c r="AQ1450" s="1735" t="s">
        <v>8912</v>
      </c>
      <c r="AR1450" s="1495" t="s">
        <v>8913</v>
      </c>
      <c r="AS1450" s="1735" t="s">
        <v>1051</v>
      </c>
      <c r="AT1450" s="1495" t="str">
        <f t="shared" si="45"/>
        <v>0308-Pinheiro</v>
      </c>
      <c r="AU1450" s="1495" t="str">
        <f t="shared" si="46"/>
        <v>030836</v>
      </c>
    </row>
    <row r="1451" spans="1:47">
      <c r="A1451" s="412"/>
      <c r="B1451" s="1013" t="s">
        <v>1562</v>
      </c>
      <c r="C1451" s="976" t="s">
        <v>1563</v>
      </c>
      <c r="D1451" s="412"/>
      <c r="E1451" s="977"/>
      <c r="K1451" s="975"/>
      <c r="L1451" s="982"/>
      <c r="M1451" s="978"/>
      <c r="N1451" s="978"/>
      <c r="O1451" s="977"/>
      <c r="P1451" s="412"/>
      <c r="Q1451" s="412"/>
      <c r="R1451" s="412"/>
      <c r="S1451" s="412"/>
      <c r="T1451" s="412"/>
      <c r="U1451" s="412"/>
      <c r="V1451" s="412"/>
      <c r="W1451" s="412"/>
      <c r="X1451" s="412"/>
      <c r="Y1451" s="412"/>
      <c r="Z1451" s="412"/>
      <c r="AA1451" s="412"/>
      <c r="AQ1451" s="1735" t="s">
        <v>8914</v>
      </c>
      <c r="AR1451" s="1495" t="s">
        <v>8913</v>
      </c>
      <c r="AS1451" s="1735" t="s">
        <v>2203</v>
      </c>
      <c r="AT1451" s="1495" t="str">
        <f t="shared" si="45"/>
        <v>0311-Pinheiro</v>
      </c>
      <c r="AU1451" s="1495" t="str">
        <f t="shared" si="46"/>
        <v>031112</v>
      </c>
    </row>
    <row r="1452" spans="1:47">
      <c r="A1452" s="412"/>
      <c r="B1452" s="1013" t="s">
        <v>1564</v>
      </c>
      <c r="C1452" s="976" t="s">
        <v>1563</v>
      </c>
      <c r="D1452" s="412"/>
      <c r="E1452" s="977"/>
      <c r="K1452" s="975"/>
      <c r="L1452" s="982"/>
      <c r="M1452" s="978"/>
      <c r="N1452" s="978"/>
      <c r="O1452" s="977"/>
      <c r="P1452" s="412"/>
      <c r="Q1452" s="412"/>
      <c r="R1452" s="412"/>
      <c r="S1452" s="412"/>
      <c r="T1452" s="412"/>
      <c r="U1452" s="412"/>
      <c r="V1452" s="412"/>
      <c r="W1452" s="412"/>
      <c r="X1452" s="412"/>
      <c r="Y1452" s="412"/>
      <c r="Z1452" s="412"/>
      <c r="AA1452" s="412"/>
      <c r="AQ1452" s="1735" t="s">
        <v>8915</v>
      </c>
      <c r="AR1452" s="1495" t="s">
        <v>8913</v>
      </c>
      <c r="AS1452" s="1735" t="s">
        <v>1929</v>
      </c>
      <c r="AT1452" s="1495" t="str">
        <f t="shared" si="45"/>
        <v>0901-Pinheiro</v>
      </c>
      <c r="AU1452" s="1495" t="str">
        <f t="shared" si="46"/>
        <v>090110</v>
      </c>
    </row>
    <row r="1453" spans="1:47">
      <c r="A1453" s="412"/>
      <c r="B1453" s="1013" t="s">
        <v>1565</v>
      </c>
      <c r="C1453" s="976" t="s">
        <v>1566</v>
      </c>
      <c r="D1453" s="412"/>
      <c r="E1453" s="977"/>
      <c r="K1453" s="975"/>
      <c r="L1453" s="982"/>
      <c r="M1453" s="978"/>
      <c r="N1453" s="978"/>
      <c r="O1453" s="977"/>
      <c r="P1453" s="412"/>
      <c r="Q1453" s="412"/>
      <c r="R1453" s="412"/>
      <c r="S1453" s="412"/>
      <c r="T1453" s="412"/>
      <c r="U1453" s="412"/>
      <c r="V1453" s="412"/>
      <c r="W1453" s="412"/>
      <c r="X1453" s="412"/>
      <c r="Y1453" s="412"/>
      <c r="Z1453" s="412"/>
      <c r="AA1453" s="412"/>
      <c r="AQ1453" s="1735" t="s">
        <v>8916</v>
      </c>
      <c r="AR1453" s="1495" t="s">
        <v>8913</v>
      </c>
      <c r="AS1453" s="1495" t="s">
        <v>520</v>
      </c>
      <c r="AT1453" s="1495" t="str">
        <f t="shared" si="45"/>
        <v>1303-Pinheiro</v>
      </c>
      <c r="AU1453" s="1495" t="str">
        <f t="shared" si="46"/>
        <v>130314</v>
      </c>
    </row>
    <row r="1454" spans="1:47">
      <c r="A1454" s="412"/>
      <c r="B1454" s="1013" t="s">
        <v>1567</v>
      </c>
      <c r="C1454" s="976" t="s">
        <v>1566</v>
      </c>
      <c r="D1454" s="412"/>
      <c r="E1454" s="977"/>
      <c r="K1454" s="975"/>
      <c r="L1454" s="982"/>
      <c r="M1454" s="978"/>
      <c r="N1454" s="978"/>
      <c r="O1454" s="977"/>
      <c r="P1454" s="412"/>
      <c r="Q1454" s="412"/>
      <c r="R1454" s="412"/>
      <c r="S1454" s="412"/>
      <c r="T1454" s="412"/>
      <c r="U1454" s="412"/>
      <c r="V1454" s="412"/>
      <c r="W1454" s="412"/>
      <c r="X1454" s="412"/>
      <c r="Y1454" s="412"/>
      <c r="Z1454" s="412"/>
      <c r="AA1454" s="412"/>
      <c r="AQ1454" s="1735" t="s">
        <v>8917</v>
      </c>
      <c r="AR1454" s="1495" t="s">
        <v>8913</v>
      </c>
      <c r="AS1454" s="1495" t="s">
        <v>4094</v>
      </c>
      <c r="AT1454" s="1495" t="str">
        <f t="shared" si="45"/>
        <v>1803-Pinheiro</v>
      </c>
      <c r="AU1454" s="1495" t="str">
        <f t="shared" si="46"/>
        <v>180319</v>
      </c>
    </row>
    <row r="1455" spans="1:47">
      <c r="A1455" s="412"/>
      <c r="B1455" s="1013" t="s">
        <v>1568</v>
      </c>
      <c r="C1455" s="976" t="s">
        <v>1569</v>
      </c>
      <c r="D1455" s="412"/>
      <c r="E1455" s="977"/>
      <c r="K1455" s="975"/>
      <c r="L1455" s="982"/>
      <c r="M1455" s="978"/>
      <c r="N1455" s="978"/>
      <c r="O1455" s="977"/>
      <c r="P1455" s="412"/>
      <c r="Q1455" s="412"/>
      <c r="R1455" s="412"/>
      <c r="S1455" s="412"/>
      <c r="T1455" s="412"/>
      <c r="U1455" s="412"/>
      <c r="V1455" s="412"/>
      <c r="W1455" s="412"/>
      <c r="X1455" s="412"/>
      <c r="Y1455" s="412"/>
      <c r="Z1455" s="412"/>
      <c r="AA1455" s="412"/>
      <c r="AQ1455" s="1735" t="s">
        <v>8918</v>
      </c>
      <c r="AR1455" s="1495" t="s">
        <v>8913</v>
      </c>
      <c r="AS1455" s="1495" t="s">
        <v>1351</v>
      </c>
      <c r="AT1455" s="1495" t="str">
        <f t="shared" si="45"/>
        <v>1810-Pinheiro</v>
      </c>
      <c r="AU1455" s="1495" t="str">
        <f t="shared" si="46"/>
        <v>181005</v>
      </c>
    </row>
    <row r="1456" spans="1:47">
      <c r="A1456" s="412"/>
      <c r="B1456" s="1013" t="s">
        <v>1570</v>
      </c>
      <c r="C1456" s="976" t="s">
        <v>1571</v>
      </c>
      <c r="D1456" s="412"/>
      <c r="E1456" s="977"/>
      <c r="K1456" s="975"/>
      <c r="L1456" s="982"/>
      <c r="M1456" s="978"/>
      <c r="N1456" s="978"/>
      <c r="O1456" s="977"/>
      <c r="P1456" s="412"/>
      <c r="Q1456" s="412"/>
      <c r="R1456" s="412"/>
      <c r="S1456" s="412"/>
      <c r="T1456" s="412"/>
      <c r="U1456" s="412"/>
      <c r="V1456" s="412"/>
      <c r="W1456" s="412"/>
      <c r="X1456" s="412"/>
      <c r="Y1456" s="412"/>
      <c r="Z1456" s="412"/>
      <c r="AA1456" s="412"/>
      <c r="AQ1456" s="1735" t="s">
        <v>8919</v>
      </c>
      <c r="AR1456" s="1495" t="s">
        <v>8920</v>
      </c>
      <c r="AS1456" s="1495" t="s">
        <v>3026</v>
      </c>
      <c r="AT1456" s="1495" t="str">
        <f t="shared" si="45"/>
        <v>1814-Pinheiro de Ázere</v>
      </c>
      <c r="AU1456" s="1495" t="str">
        <f t="shared" si="46"/>
        <v>181403</v>
      </c>
    </row>
    <row r="1457" spans="1:47">
      <c r="A1457" s="412"/>
      <c r="B1457" s="1013" t="s">
        <v>1572</v>
      </c>
      <c r="C1457" s="976" t="s">
        <v>1573</v>
      </c>
      <c r="D1457" s="412"/>
      <c r="E1457" s="977"/>
      <c r="K1457" s="975"/>
      <c r="L1457" s="982"/>
      <c r="M1457" s="978"/>
      <c r="N1457" s="978"/>
      <c r="O1457" s="977"/>
      <c r="P1457" s="412"/>
      <c r="Q1457" s="412"/>
      <c r="R1457" s="412"/>
      <c r="S1457" s="412"/>
      <c r="T1457" s="412"/>
      <c r="U1457" s="412"/>
      <c r="V1457" s="412"/>
      <c r="W1457" s="412"/>
      <c r="X1457" s="412"/>
      <c r="Y1457" s="412"/>
      <c r="Z1457" s="412"/>
      <c r="AA1457" s="412"/>
      <c r="AQ1457" s="1735" t="s">
        <v>8921</v>
      </c>
      <c r="AR1457" s="1495" t="s">
        <v>8922</v>
      </c>
      <c r="AS1457" s="1495" t="s">
        <v>5358</v>
      </c>
      <c r="AT1457" s="1495" t="str">
        <f t="shared" si="45"/>
        <v>1604-Pinheiros</v>
      </c>
      <c r="AU1457" s="1495" t="str">
        <f t="shared" si="46"/>
        <v>160421</v>
      </c>
    </row>
    <row r="1458" spans="1:47">
      <c r="A1458" s="412"/>
      <c r="B1458" s="1013" t="s">
        <v>1574</v>
      </c>
      <c r="C1458" s="976" t="s">
        <v>1575</v>
      </c>
      <c r="D1458" s="412"/>
      <c r="E1458" s="977"/>
      <c r="K1458" s="975"/>
      <c r="L1458" s="982"/>
      <c r="M1458" s="978"/>
      <c r="N1458" s="978"/>
      <c r="O1458" s="977"/>
      <c r="P1458" s="412"/>
      <c r="Q1458" s="412"/>
      <c r="R1458" s="412"/>
      <c r="S1458" s="412"/>
      <c r="T1458" s="412"/>
      <c r="U1458" s="412"/>
      <c r="V1458" s="412"/>
      <c r="W1458" s="412"/>
      <c r="X1458" s="412"/>
      <c r="Y1458" s="412"/>
      <c r="Z1458" s="412"/>
      <c r="AA1458" s="412"/>
      <c r="AQ1458" s="1735" t="s">
        <v>8923</v>
      </c>
      <c r="AR1458" s="1495" t="s">
        <v>1439</v>
      </c>
      <c r="AS1458" s="1735" t="s">
        <v>1440</v>
      </c>
      <c r="AT1458" s="1495" t="str">
        <f t="shared" si="45"/>
        <v>0910-Pinhel</v>
      </c>
      <c r="AU1458" s="1495" t="str">
        <f t="shared" si="46"/>
        <v>091017</v>
      </c>
    </row>
    <row r="1459" spans="1:47">
      <c r="A1459" s="412"/>
      <c r="B1459" s="1013" t="s">
        <v>1576</v>
      </c>
      <c r="C1459" s="976" t="s">
        <v>1577</v>
      </c>
      <c r="D1459" s="412"/>
      <c r="E1459" s="977"/>
      <c r="K1459" s="975"/>
      <c r="L1459" s="982"/>
      <c r="M1459" s="978"/>
      <c r="N1459" s="978"/>
      <c r="O1459" s="977"/>
      <c r="P1459" s="412"/>
      <c r="Q1459" s="412"/>
      <c r="R1459" s="412"/>
      <c r="S1459" s="412"/>
      <c r="T1459" s="412"/>
      <c r="U1459" s="412"/>
      <c r="V1459" s="412"/>
      <c r="W1459" s="412"/>
      <c r="X1459" s="412"/>
      <c r="Y1459" s="412"/>
      <c r="Z1459" s="412"/>
      <c r="AA1459" s="412"/>
      <c r="AQ1459" s="1735" t="s">
        <v>8924</v>
      </c>
      <c r="AR1459" s="1495" t="s">
        <v>8925</v>
      </c>
      <c r="AS1459" s="1495" t="s">
        <v>2628</v>
      </c>
      <c r="AT1459" s="1495" t="str">
        <f t="shared" si="45"/>
        <v>1702-Pinho</v>
      </c>
      <c r="AU1459" s="1495" t="str">
        <f t="shared" si="46"/>
        <v>170213</v>
      </c>
    </row>
    <row r="1460" spans="1:47">
      <c r="A1460" s="412"/>
      <c r="B1460" s="1013" t="s">
        <v>1578</v>
      </c>
      <c r="C1460" s="976" t="s">
        <v>1579</v>
      </c>
      <c r="D1460" s="412"/>
      <c r="E1460" s="977"/>
      <c r="K1460" s="975"/>
      <c r="L1460" s="982"/>
      <c r="M1460" s="978"/>
      <c r="N1460" s="978"/>
      <c r="O1460" s="977"/>
      <c r="P1460" s="412"/>
      <c r="Q1460" s="412"/>
      <c r="R1460" s="412"/>
      <c r="S1460" s="412"/>
      <c r="T1460" s="412"/>
      <c r="U1460" s="412"/>
      <c r="V1460" s="412"/>
      <c r="W1460" s="412"/>
      <c r="X1460" s="412"/>
      <c r="Y1460" s="412"/>
      <c r="Z1460" s="412"/>
      <c r="AA1460" s="412"/>
      <c r="AQ1460" s="1735" t="s">
        <v>8926</v>
      </c>
      <c r="AR1460" s="1495" t="s">
        <v>8925</v>
      </c>
      <c r="AS1460" s="1495" t="s">
        <v>3076</v>
      </c>
      <c r="AT1460" s="1495" t="str">
        <f t="shared" si="45"/>
        <v>1816-Pinho</v>
      </c>
      <c r="AU1460" s="1495" t="str">
        <f t="shared" si="46"/>
        <v>181609</v>
      </c>
    </row>
    <row r="1461" spans="1:47">
      <c r="A1461" s="412"/>
      <c r="B1461" s="1013" t="s">
        <v>1580</v>
      </c>
      <c r="C1461" s="976" t="s">
        <v>1581</v>
      </c>
      <c r="D1461" s="412"/>
      <c r="E1461" s="977"/>
      <c r="K1461" s="975"/>
      <c r="L1461" s="982"/>
      <c r="M1461" s="978"/>
      <c r="N1461" s="978"/>
      <c r="O1461" s="977"/>
      <c r="P1461" s="412"/>
      <c r="Q1461" s="412"/>
      <c r="R1461" s="412"/>
      <c r="S1461" s="412"/>
      <c r="T1461" s="412"/>
      <c r="U1461" s="412"/>
      <c r="V1461" s="412"/>
      <c r="W1461" s="412"/>
      <c r="X1461" s="412"/>
      <c r="Y1461" s="412"/>
      <c r="Z1461" s="412"/>
      <c r="AA1461" s="412"/>
      <c r="AQ1461" s="1735" t="s">
        <v>8927</v>
      </c>
      <c r="AR1461" s="1495" t="s">
        <v>8928</v>
      </c>
      <c r="AS1461" s="1735" t="s">
        <v>1440</v>
      </c>
      <c r="AT1461" s="1495" t="str">
        <f t="shared" si="45"/>
        <v>0910-Pínzio</v>
      </c>
      <c r="AU1461" s="1495" t="str">
        <f t="shared" si="46"/>
        <v>091018</v>
      </c>
    </row>
    <row r="1462" spans="1:47">
      <c r="A1462" s="412"/>
      <c r="B1462" s="1013" t="s">
        <v>1582</v>
      </c>
      <c r="C1462" s="976" t="s">
        <v>1581</v>
      </c>
      <c r="D1462" s="412"/>
      <c r="E1462" s="977"/>
      <c r="K1462" s="975"/>
      <c r="L1462" s="982"/>
      <c r="M1462" s="978"/>
      <c r="N1462" s="978"/>
      <c r="O1462" s="977"/>
      <c r="P1462" s="412"/>
      <c r="Q1462" s="412"/>
      <c r="R1462" s="412"/>
      <c r="S1462" s="412"/>
      <c r="T1462" s="412"/>
      <c r="U1462" s="412"/>
      <c r="V1462" s="412"/>
      <c r="W1462" s="412"/>
      <c r="X1462" s="412"/>
      <c r="Y1462" s="412"/>
      <c r="Z1462" s="412"/>
      <c r="AA1462" s="412"/>
      <c r="AQ1462" s="1735" t="s">
        <v>8929</v>
      </c>
      <c r="AR1462" s="1495" t="s">
        <v>8930</v>
      </c>
      <c r="AS1462" s="1735" t="s">
        <v>2531</v>
      </c>
      <c r="AT1462" s="1495" t="str">
        <f t="shared" si="45"/>
        <v>0601-Piódão</v>
      </c>
      <c r="AU1462" s="1495" t="str">
        <f t="shared" si="46"/>
        <v>060111</v>
      </c>
    </row>
    <row r="1463" spans="1:47">
      <c r="A1463" s="412"/>
      <c r="B1463" s="1013" t="s">
        <v>1583</v>
      </c>
      <c r="C1463" s="976" t="s">
        <v>1581</v>
      </c>
      <c r="D1463" s="412"/>
      <c r="E1463" s="977"/>
      <c r="K1463" s="975"/>
      <c r="L1463" s="982"/>
      <c r="M1463" s="978"/>
      <c r="N1463" s="978"/>
      <c r="O1463" s="977"/>
      <c r="P1463" s="412"/>
      <c r="Q1463" s="412"/>
      <c r="R1463" s="412"/>
      <c r="S1463" s="412"/>
      <c r="T1463" s="412"/>
      <c r="U1463" s="412"/>
      <c r="V1463" s="412"/>
      <c r="W1463" s="412"/>
      <c r="X1463" s="412"/>
      <c r="Y1463" s="412"/>
      <c r="Z1463" s="412"/>
      <c r="AA1463" s="412"/>
      <c r="AQ1463" s="1735" t="s">
        <v>8931</v>
      </c>
      <c r="AR1463" s="1495" t="s">
        <v>8932</v>
      </c>
      <c r="AS1463" s="1495" t="s">
        <v>5374</v>
      </c>
      <c r="AT1463" s="1495" t="str">
        <f t="shared" si="45"/>
        <v>1706-Pitões das Junias</v>
      </c>
      <c r="AU1463" s="1495" t="str">
        <f t="shared" si="46"/>
        <v>170623</v>
      </c>
    </row>
    <row r="1464" spans="1:47">
      <c r="A1464" s="412"/>
      <c r="B1464" s="1013" t="s">
        <v>1584</v>
      </c>
      <c r="C1464" s="976" t="s">
        <v>1585</v>
      </c>
      <c r="D1464" s="412"/>
      <c r="E1464" s="977"/>
      <c r="K1464" s="975"/>
      <c r="L1464" s="982"/>
      <c r="M1464" s="978"/>
      <c r="N1464" s="978"/>
      <c r="O1464" s="977"/>
      <c r="P1464" s="412"/>
      <c r="Q1464" s="412"/>
      <c r="R1464" s="412"/>
      <c r="S1464" s="412"/>
      <c r="T1464" s="412"/>
      <c r="U1464" s="412"/>
      <c r="V1464" s="412"/>
      <c r="W1464" s="412"/>
      <c r="X1464" s="412"/>
      <c r="Y1464" s="412"/>
      <c r="Z1464" s="412"/>
      <c r="AA1464" s="412"/>
      <c r="AQ1464" s="1735" t="s">
        <v>8933</v>
      </c>
      <c r="AR1464" s="1495" t="s">
        <v>8934</v>
      </c>
      <c r="AS1464" s="1495" t="s">
        <v>4115</v>
      </c>
      <c r="AT1464" s="1495" t="str">
        <f t="shared" si="45"/>
        <v>1703-Planalto de Monforte (União das freguesias de Oucidres e Bobadela)</v>
      </c>
      <c r="AU1464" s="1495" t="str">
        <f t="shared" si="46"/>
        <v>170353</v>
      </c>
    </row>
    <row r="1465" spans="1:47">
      <c r="A1465" s="412"/>
      <c r="B1465" s="1013" t="s">
        <v>1586</v>
      </c>
      <c r="C1465" s="976" t="s">
        <v>1587</v>
      </c>
      <c r="D1465" s="412"/>
      <c r="E1465" s="977"/>
      <c r="K1465" s="975"/>
      <c r="L1465" s="982"/>
      <c r="M1465" s="978"/>
      <c r="N1465" s="978"/>
      <c r="O1465" s="977"/>
      <c r="P1465" s="412"/>
      <c r="Q1465" s="412"/>
      <c r="R1465" s="412"/>
      <c r="S1465" s="412"/>
      <c r="T1465" s="412"/>
      <c r="U1465" s="412"/>
      <c r="V1465" s="412"/>
      <c r="W1465" s="412"/>
      <c r="X1465" s="412"/>
      <c r="Y1465" s="412"/>
      <c r="Z1465" s="412"/>
      <c r="AA1465" s="412"/>
      <c r="AQ1465" s="1735" t="s">
        <v>8935</v>
      </c>
      <c r="AR1465" s="1495" t="s">
        <v>8936</v>
      </c>
      <c r="AS1465" s="1495" t="s">
        <v>2620</v>
      </c>
      <c r="AT1465" s="1495" t="str">
        <f t="shared" si="45"/>
        <v>1005-Pó</v>
      </c>
      <c r="AU1465" s="1495" t="str">
        <f t="shared" si="46"/>
        <v>100505</v>
      </c>
    </row>
    <row r="1466" spans="1:47">
      <c r="A1466" s="412"/>
      <c r="B1466" s="1013" t="s">
        <v>1588</v>
      </c>
      <c r="C1466" s="976" t="s">
        <v>1589</v>
      </c>
      <c r="D1466" s="412"/>
      <c r="E1466" s="977"/>
      <c r="K1466" s="975"/>
      <c r="L1466" s="982"/>
      <c r="M1466" s="978"/>
      <c r="N1466" s="978"/>
      <c r="O1466" s="977"/>
      <c r="P1466" s="412"/>
      <c r="Q1466" s="412"/>
      <c r="R1466" s="412"/>
      <c r="S1466" s="412"/>
      <c r="T1466" s="412"/>
      <c r="U1466" s="412"/>
      <c r="V1466" s="412"/>
      <c r="W1466" s="412"/>
      <c r="X1466" s="412"/>
      <c r="Y1466" s="412"/>
      <c r="Z1466" s="412"/>
      <c r="AA1466" s="412"/>
      <c r="AQ1466" s="1735" t="s">
        <v>8937</v>
      </c>
      <c r="AR1466" s="1495" t="s">
        <v>8938</v>
      </c>
      <c r="AS1466" s="1735" t="s">
        <v>5334</v>
      </c>
      <c r="AT1466" s="1495" t="str">
        <f t="shared" si="45"/>
        <v>0909-Poço do Canto</v>
      </c>
      <c r="AU1466" s="1495" t="str">
        <f t="shared" si="46"/>
        <v>090912</v>
      </c>
    </row>
    <row r="1467" spans="1:47">
      <c r="A1467" s="412"/>
      <c r="B1467" s="1013" t="s">
        <v>1590</v>
      </c>
      <c r="C1467" s="976" t="s">
        <v>1591</v>
      </c>
      <c r="D1467" s="412"/>
      <c r="E1467" s="977"/>
      <c r="K1467" s="975"/>
      <c r="L1467" s="982"/>
      <c r="M1467" s="978"/>
      <c r="N1467" s="978"/>
      <c r="O1467" s="977"/>
      <c r="P1467" s="412"/>
      <c r="Q1467" s="412"/>
      <c r="R1467" s="412"/>
      <c r="S1467" s="412"/>
      <c r="T1467" s="412"/>
      <c r="U1467" s="412"/>
      <c r="V1467" s="412"/>
      <c r="W1467" s="412"/>
      <c r="X1467" s="412"/>
      <c r="Y1467" s="412"/>
      <c r="Z1467" s="412"/>
      <c r="AA1467" s="412"/>
      <c r="AQ1467" s="1735" t="s">
        <v>8939</v>
      </c>
      <c r="AR1467" s="1495" t="s">
        <v>8940</v>
      </c>
      <c r="AS1467" s="1495" t="s">
        <v>5358</v>
      </c>
      <c r="AT1467" s="1495" t="str">
        <f t="shared" si="45"/>
        <v>1604-Podame</v>
      </c>
      <c r="AU1467" s="1495" t="str">
        <f t="shared" si="46"/>
        <v>160422</v>
      </c>
    </row>
    <row r="1468" spans="1:47">
      <c r="A1468" s="412"/>
      <c r="B1468" s="1013" t="s">
        <v>1592</v>
      </c>
      <c r="C1468" s="976" t="s">
        <v>1593</v>
      </c>
      <c r="D1468" s="412"/>
      <c r="E1468" s="977"/>
      <c r="K1468" s="975"/>
      <c r="L1468" s="982"/>
      <c r="M1468" s="978"/>
      <c r="N1468" s="978"/>
      <c r="O1468" s="977"/>
      <c r="P1468" s="412"/>
      <c r="Q1468" s="412"/>
      <c r="R1468" s="412"/>
      <c r="S1468" s="412"/>
      <c r="T1468" s="412"/>
      <c r="U1468" s="412"/>
      <c r="V1468" s="412"/>
      <c r="W1468" s="412"/>
      <c r="X1468" s="412"/>
      <c r="Y1468" s="412"/>
      <c r="Z1468" s="412"/>
      <c r="AA1468" s="412"/>
      <c r="AQ1468" s="1735" t="s">
        <v>8941</v>
      </c>
      <c r="AR1468" s="1495" t="s">
        <v>8942</v>
      </c>
      <c r="AS1468" s="1735" t="s">
        <v>1429</v>
      </c>
      <c r="AT1468" s="1495" t="str">
        <f t="shared" si="45"/>
        <v>0614-Podentes</v>
      </c>
      <c r="AU1468" s="1495" t="str">
        <f t="shared" si="46"/>
        <v>061403</v>
      </c>
    </row>
    <row r="1469" spans="1:47">
      <c r="A1469" s="412"/>
      <c r="B1469" s="1013" t="s">
        <v>1594</v>
      </c>
      <c r="C1469" s="976" t="s">
        <v>1595</v>
      </c>
      <c r="D1469" s="412"/>
      <c r="E1469" s="977"/>
      <c r="K1469" s="975"/>
      <c r="L1469" s="982"/>
      <c r="M1469" s="978"/>
      <c r="N1469" s="978"/>
      <c r="O1469" s="977"/>
      <c r="P1469" s="412"/>
      <c r="Q1469" s="412"/>
      <c r="R1469" s="412"/>
      <c r="S1469" s="412"/>
      <c r="T1469" s="412"/>
      <c r="U1469" s="412"/>
      <c r="V1469" s="412"/>
      <c r="W1469" s="412"/>
      <c r="X1469" s="412"/>
      <c r="Y1469" s="412"/>
      <c r="Z1469" s="412"/>
      <c r="AA1469" s="412"/>
      <c r="AQ1469" s="1735" t="s">
        <v>8943</v>
      </c>
      <c r="AR1469" s="1495" t="s">
        <v>8944</v>
      </c>
      <c r="AS1469" s="1735" t="s">
        <v>1014</v>
      </c>
      <c r="AT1469" s="1495" t="str">
        <f t="shared" si="45"/>
        <v>0404-Poiares</v>
      </c>
      <c r="AU1469" s="1495" t="str">
        <f t="shared" si="46"/>
        <v>040406</v>
      </c>
    </row>
    <row r="1470" spans="1:47">
      <c r="A1470" s="412"/>
      <c r="B1470" s="1013" t="s">
        <v>1596</v>
      </c>
      <c r="C1470" s="976" t="s">
        <v>1597</v>
      </c>
      <c r="D1470" s="412"/>
      <c r="E1470" s="977"/>
      <c r="K1470" s="975"/>
      <c r="L1470" s="982"/>
      <c r="M1470" s="978"/>
      <c r="N1470" s="978"/>
      <c r="O1470" s="977"/>
      <c r="P1470" s="412"/>
      <c r="Q1470" s="412"/>
      <c r="R1470" s="412"/>
      <c r="S1470" s="412"/>
      <c r="T1470" s="412"/>
      <c r="U1470" s="412"/>
      <c r="V1470" s="412"/>
      <c r="W1470" s="412"/>
      <c r="X1470" s="412"/>
      <c r="Y1470" s="412"/>
      <c r="Z1470" s="412"/>
      <c r="AA1470" s="412"/>
      <c r="AQ1470" s="1735" t="s">
        <v>8945</v>
      </c>
      <c r="AR1470" s="1495" t="s">
        <v>8944</v>
      </c>
      <c r="AS1470" s="1495" t="s">
        <v>1459</v>
      </c>
      <c r="AT1470" s="1495" t="str">
        <f t="shared" si="45"/>
        <v>1607-Poiares</v>
      </c>
      <c r="AU1470" s="1495" t="str">
        <f t="shared" si="46"/>
        <v>160734</v>
      </c>
    </row>
    <row r="1471" spans="1:47">
      <c r="A1471" s="412"/>
      <c r="B1471" s="1013" t="s">
        <v>1598</v>
      </c>
      <c r="C1471" s="976" t="s">
        <v>1599</v>
      </c>
      <c r="D1471" s="412"/>
      <c r="E1471" s="977"/>
      <c r="K1471" s="975"/>
      <c r="L1471" s="982"/>
      <c r="M1471" s="978"/>
      <c r="N1471" s="978"/>
      <c r="O1471" s="977"/>
      <c r="P1471" s="412"/>
      <c r="Q1471" s="412"/>
      <c r="R1471" s="412"/>
      <c r="S1471" s="412"/>
      <c r="T1471" s="412"/>
      <c r="U1471" s="412"/>
      <c r="V1471" s="412"/>
      <c r="W1471" s="412"/>
      <c r="X1471" s="412"/>
      <c r="Y1471" s="412"/>
      <c r="Z1471" s="412"/>
      <c r="AA1471" s="412"/>
      <c r="AQ1471" s="1735" t="s">
        <v>8946</v>
      </c>
      <c r="AR1471" s="1495" t="s">
        <v>8947</v>
      </c>
      <c r="AS1471" s="1735" t="s">
        <v>45</v>
      </c>
      <c r="AT1471" s="1495" t="str">
        <f t="shared" si="45"/>
        <v>0617-Poiares (Santo André)</v>
      </c>
      <c r="AU1471" s="1495" t="str">
        <f t="shared" si="46"/>
        <v>061703</v>
      </c>
    </row>
    <row r="1472" spans="1:47">
      <c r="A1472" s="412"/>
      <c r="B1472" s="1013" t="s">
        <v>1600</v>
      </c>
      <c r="C1472" s="976" t="s">
        <v>1601</v>
      </c>
      <c r="D1472" s="412"/>
      <c r="E1472" s="977"/>
      <c r="K1472" s="975"/>
      <c r="L1472" s="982"/>
      <c r="M1472" s="978"/>
      <c r="N1472" s="978"/>
      <c r="O1472" s="977"/>
      <c r="P1472" s="412"/>
      <c r="Q1472" s="412"/>
      <c r="R1472" s="412"/>
      <c r="S1472" s="412"/>
      <c r="T1472" s="412"/>
      <c r="U1472" s="412"/>
      <c r="V1472" s="412"/>
      <c r="W1472" s="412"/>
      <c r="X1472" s="412"/>
      <c r="Y1472" s="412"/>
      <c r="Z1472" s="412"/>
      <c r="AA1472" s="412"/>
      <c r="AQ1472" s="1735" t="s">
        <v>8948</v>
      </c>
      <c r="AR1472" s="1495" t="s">
        <v>8949</v>
      </c>
      <c r="AS1472" s="1735" t="s">
        <v>1051</v>
      </c>
      <c r="AT1472" s="1495" t="str">
        <f t="shared" si="45"/>
        <v>0308-Polvoreira</v>
      </c>
      <c r="AU1472" s="1495" t="str">
        <f t="shared" si="46"/>
        <v>030837</v>
      </c>
    </row>
    <row r="1473" spans="1:47">
      <c r="A1473" s="412"/>
      <c r="B1473" s="1013" t="s">
        <v>1602</v>
      </c>
      <c r="C1473" s="976" t="s">
        <v>3979</v>
      </c>
      <c r="D1473" s="412"/>
      <c r="E1473" s="977"/>
      <c r="K1473" s="975"/>
      <c r="L1473" s="982"/>
      <c r="M1473" s="978"/>
      <c r="N1473" s="978"/>
      <c r="O1473" s="977"/>
      <c r="P1473" s="412"/>
      <c r="Q1473" s="412"/>
      <c r="R1473" s="412"/>
      <c r="S1473" s="412"/>
      <c r="T1473" s="412"/>
      <c r="U1473" s="412"/>
      <c r="V1473" s="412"/>
      <c r="W1473" s="412"/>
      <c r="X1473" s="412"/>
      <c r="Y1473" s="412"/>
      <c r="Z1473" s="412"/>
      <c r="AA1473" s="412"/>
      <c r="AQ1473" s="1735" t="s">
        <v>8950</v>
      </c>
      <c r="AR1473" s="1495" t="s">
        <v>8951</v>
      </c>
      <c r="AS1473" s="1735" t="s">
        <v>2531</v>
      </c>
      <c r="AT1473" s="1495" t="str">
        <f t="shared" si="45"/>
        <v>0601-Pomares</v>
      </c>
      <c r="AU1473" s="1495" t="str">
        <f t="shared" si="46"/>
        <v>060112</v>
      </c>
    </row>
    <row r="1474" spans="1:47">
      <c r="A1474" s="412"/>
      <c r="B1474" s="1013" t="s">
        <v>3980</v>
      </c>
      <c r="C1474" s="976" t="s">
        <v>3981</v>
      </c>
      <c r="D1474" s="412"/>
      <c r="E1474" s="977"/>
      <c r="K1474" s="975"/>
      <c r="L1474" s="982"/>
      <c r="M1474" s="978"/>
      <c r="N1474" s="978"/>
      <c r="O1474" s="977"/>
      <c r="P1474" s="412"/>
      <c r="Q1474" s="412"/>
      <c r="R1474" s="412"/>
      <c r="S1474" s="412"/>
      <c r="T1474" s="412"/>
      <c r="U1474" s="412"/>
      <c r="V1474" s="412"/>
      <c r="W1474" s="412"/>
      <c r="X1474" s="412"/>
      <c r="Y1474" s="412"/>
      <c r="Z1474" s="412"/>
      <c r="AA1474" s="412"/>
      <c r="AQ1474" s="1735" t="s">
        <v>8952</v>
      </c>
      <c r="AR1474" s="1495" t="s">
        <v>1443</v>
      </c>
      <c r="AS1474" s="1735" t="s">
        <v>1320</v>
      </c>
      <c r="AT1474" s="1495" t="str">
        <f t="shared" si="45"/>
        <v>0403-Pombal</v>
      </c>
      <c r="AU1474" s="1495" t="str">
        <f t="shared" si="46"/>
        <v>040314</v>
      </c>
    </row>
    <row r="1475" spans="1:47">
      <c r="A1475" s="412"/>
      <c r="B1475" s="1013" t="s">
        <v>3982</v>
      </c>
      <c r="C1475" s="976" t="s">
        <v>3983</v>
      </c>
      <c r="D1475" s="412"/>
      <c r="E1475" s="977"/>
      <c r="K1475" s="975"/>
      <c r="L1475" s="982"/>
      <c r="M1475" s="978"/>
      <c r="N1475" s="978"/>
      <c r="O1475" s="977"/>
      <c r="P1475" s="412"/>
      <c r="Q1475" s="412"/>
      <c r="R1475" s="412"/>
      <c r="S1475" s="412"/>
      <c r="T1475" s="412"/>
      <c r="U1475" s="412"/>
      <c r="V1475" s="412"/>
      <c r="W1475" s="412"/>
      <c r="X1475" s="412"/>
      <c r="Y1475" s="412"/>
      <c r="Z1475" s="412"/>
      <c r="AA1475" s="412"/>
      <c r="AQ1475" s="1735" t="s">
        <v>8953</v>
      </c>
      <c r="AR1475" s="1495" t="s">
        <v>1443</v>
      </c>
      <c r="AS1475" s="1495" t="s">
        <v>1444</v>
      </c>
      <c r="AT1475" s="1495" t="str">
        <f t="shared" si="45"/>
        <v>1015-Pombal</v>
      </c>
      <c r="AU1475" s="1495" t="str">
        <f t="shared" si="46"/>
        <v>101509</v>
      </c>
    </row>
    <row r="1476" spans="1:47">
      <c r="A1476" s="412"/>
      <c r="B1476" s="1013" t="s">
        <v>3984</v>
      </c>
      <c r="C1476" s="976" t="s">
        <v>3983</v>
      </c>
      <c r="D1476" s="412"/>
      <c r="E1476" s="977"/>
      <c r="K1476" s="975"/>
      <c r="L1476" s="982"/>
      <c r="M1476" s="978"/>
      <c r="N1476" s="978"/>
      <c r="O1476" s="977"/>
      <c r="P1476" s="412"/>
      <c r="Q1476" s="412"/>
      <c r="R1476" s="412"/>
      <c r="S1476" s="412"/>
      <c r="T1476" s="412"/>
      <c r="U1476" s="412"/>
      <c r="V1476" s="412"/>
      <c r="W1476" s="412"/>
      <c r="X1476" s="412"/>
      <c r="Y1476" s="412"/>
      <c r="Z1476" s="412"/>
      <c r="AA1476" s="412"/>
      <c r="AQ1476" s="1735" t="s">
        <v>8954</v>
      </c>
      <c r="AR1476" s="1495" t="s">
        <v>8955</v>
      </c>
      <c r="AS1476" s="1495" t="s">
        <v>1035</v>
      </c>
      <c r="AT1476" s="1495" t="str">
        <f t="shared" si="45"/>
        <v>1412-Pombalinho</v>
      </c>
      <c r="AU1476" s="1495" t="str">
        <f t="shared" si="46"/>
        <v>141203</v>
      </c>
    </row>
    <row r="1477" spans="1:47">
      <c r="A1477" s="412"/>
      <c r="B1477" s="1013" t="s">
        <v>3985</v>
      </c>
      <c r="C1477" s="976" t="s">
        <v>3983</v>
      </c>
      <c r="D1477" s="412"/>
      <c r="E1477" s="977"/>
      <c r="K1477" s="975"/>
      <c r="L1477" s="982"/>
      <c r="M1477" s="978"/>
      <c r="N1477" s="978"/>
      <c r="O1477" s="977"/>
      <c r="P1477" s="412"/>
      <c r="Q1477" s="412"/>
      <c r="R1477" s="412"/>
      <c r="S1477" s="412"/>
      <c r="T1477" s="412"/>
      <c r="U1477" s="412"/>
      <c r="V1477" s="412"/>
      <c r="W1477" s="412"/>
      <c r="X1477" s="412"/>
      <c r="Y1477" s="412"/>
      <c r="Z1477" s="412"/>
      <c r="AA1477" s="412"/>
      <c r="AQ1477" s="1735" t="s">
        <v>8956</v>
      </c>
      <c r="AR1477" s="1495" t="s">
        <v>8957</v>
      </c>
      <c r="AS1477" s="1735" t="s">
        <v>2531</v>
      </c>
      <c r="AT1477" s="1495" t="str">
        <f t="shared" si="45"/>
        <v>0601-Pombeiro da Beira</v>
      </c>
      <c r="AU1477" s="1495" t="str">
        <f t="shared" si="46"/>
        <v>060113</v>
      </c>
    </row>
    <row r="1478" spans="1:47">
      <c r="A1478" s="412"/>
      <c r="B1478" s="1013" t="s">
        <v>3986</v>
      </c>
      <c r="C1478" s="976" t="s">
        <v>3987</v>
      </c>
      <c r="D1478" s="412"/>
      <c r="E1478" s="977"/>
      <c r="K1478" s="975"/>
      <c r="L1478" s="982"/>
      <c r="M1478" s="978"/>
      <c r="N1478" s="978"/>
      <c r="O1478" s="977"/>
      <c r="P1478" s="412"/>
      <c r="Q1478" s="412"/>
      <c r="R1478" s="412"/>
      <c r="S1478" s="412"/>
      <c r="T1478" s="412"/>
      <c r="U1478" s="412"/>
      <c r="V1478" s="412"/>
      <c r="W1478" s="412"/>
      <c r="X1478" s="412"/>
      <c r="Y1478" s="412"/>
      <c r="Z1478" s="412"/>
      <c r="AA1478" s="412"/>
      <c r="AQ1478" s="1735" t="s">
        <v>8958</v>
      </c>
      <c r="AR1478" s="1495" t="s">
        <v>8959</v>
      </c>
      <c r="AS1478" s="1495" t="s">
        <v>520</v>
      </c>
      <c r="AT1478" s="1495" t="str">
        <f t="shared" si="45"/>
        <v>1303-Pombeiro de Ribavizela</v>
      </c>
      <c r="AU1478" s="1495" t="str">
        <f t="shared" si="46"/>
        <v>130315</v>
      </c>
    </row>
    <row r="1479" spans="1:47">
      <c r="A1479" s="412"/>
      <c r="B1479" s="1013" t="s">
        <v>3988</v>
      </c>
      <c r="C1479" s="976" t="s">
        <v>3989</v>
      </c>
      <c r="D1479" s="412"/>
      <c r="E1479" s="977"/>
      <c r="K1479" s="975"/>
      <c r="L1479" s="982"/>
      <c r="M1479" s="978"/>
      <c r="N1479" s="978"/>
      <c r="O1479" s="977"/>
      <c r="P1479" s="412"/>
      <c r="Q1479" s="412"/>
      <c r="R1479" s="412"/>
      <c r="S1479" s="412"/>
      <c r="T1479" s="412"/>
      <c r="U1479" s="412"/>
      <c r="V1479" s="412"/>
      <c r="W1479" s="412"/>
      <c r="X1479" s="412"/>
      <c r="Y1479" s="412"/>
      <c r="Z1479" s="412"/>
      <c r="AA1479" s="412"/>
      <c r="AQ1479" s="1735" t="s">
        <v>8960</v>
      </c>
      <c r="AR1479" s="1495" t="s">
        <v>1447</v>
      </c>
      <c r="AS1479" s="1495" t="s">
        <v>3084</v>
      </c>
      <c r="AT1479" s="1495" t="str">
        <f t="shared" si="45"/>
        <v>3110-Ponta Delgada</v>
      </c>
      <c r="AU1479" s="1495" t="str">
        <f t="shared" si="46"/>
        <v>311002</v>
      </c>
    </row>
    <row r="1480" spans="1:47">
      <c r="A1480" s="412"/>
      <c r="B1480" s="1013" t="s">
        <v>3990</v>
      </c>
      <c r="C1480" s="976" t="s">
        <v>3991</v>
      </c>
      <c r="D1480" s="412"/>
      <c r="E1480" s="977"/>
      <c r="K1480" s="975"/>
      <c r="L1480" s="982"/>
      <c r="M1480" s="978"/>
      <c r="N1480" s="978"/>
      <c r="O1480" s="977"/>
      <c r="P1480" s="412"/>
      <c r="Q1480" s="412"/>
      <c r="R1480" s="412"/>
      <c r="S1480" s="412"/>
      <c r="T1480" s="412"/>
      <c r="U1480" s="412"/>
      <c r="V1480" s="412"/>
      <c r="W1480" s="412"/>
      <c r="X1480" s="412"/>
      <c r="Y1480" s="412"/>
      <c r="Z1480" s="412"/>
      <c r="AA1480" s="412"/>
      <c r="AQ1480" s="1735" t="s">
        <v>8961</v>
      </c>
      <c r="AR1480" s="1495" t="s">
        <v>1447</v>
      </c>
      <c r="AS1480" s="1495" t="s">
        <v>3038</v>
      </c>
      <c r="AT1480" s="1495" t="str">
        <f t="shared" si="45"/>
        <v>4802-Ponta Delgada</v>
      </c>
      <c r="AU1480" s="1495" t="str">
        <f t="shared" si="46"/>
        <v>480203</v>
      </c>
    </row>
    <row r="1481" spans="1:47">
      <c r="A1481" s="412"/>
      <c r="B1481" s="1013" t="s">
        <v>3992</v>
      </c>
      <c r="C1481" s="976" t="s">
        <v>3999</v>
      </c>
      <c r="D1481" s="412"/>
      <c r="E1481" s="977"/>
      <c r="K1481" s="975"/>
      <c r="L1481" s="982"/>
      <c r="M1481" s="978"/>
      <c r="N1481" s="978"/>
      <c r="O1481" s="977"/>
      <c r="P1481" s="412"/>
      <c r="Q1481" s="412"/>
      <c r="R1481" s="412"/>
      <c r="S1481" s="412"/>
      <c r="T1481" s="412"/>
      <c r="U1481" s="412"/>
      <c r="V1481" s="412"/>
      <c r="W1481" s="412"/>
      <c r="X1481" s="412"/>
      <c r="Y1481" s="412"/>
      <c r="Z1481" s="412"/>
      <c r="AA1481" s="412"/>
      <c r="AQ1481" s="1735" t="s">
        <v>8962</v>
      </c>
      <c r="AR1481" s="1495" t="s">
        <v>8963</v>
      </c>
      <c r="AS1481" s="1495" t="s">
        <v>1448</v>
      </c>
      <c r="AT1481" s="1495" t="str">
        <f t="shared" si="45"/>
        <v>4203-Ponta Delgada (São José)</v>
      </c>
      <c r="AU1481" s="1495" t="str">
        <f t="shared" si="46"/>
        <v>420313</v>
      </c>
    </row>
    <row r="1482" spans="1:47">
      <c r="A1482" s="412"/>
      <c r="B1482" s="1013" t="s">
        <v>4000</v>
      </c>
      <c r="C1482" s="976" t="s">
        <v>4001</v>
      </c>
      <c r="D1482" s="412"/>
      <c r="E1482" s="977"/>
      <c r="K1482" s="975"/>
      <c r="L1482" s="982"/>
      <c r="M1482" s="978"/>
      <c r="N1482" s="978"/>
      <c r="O1482" s="977"/>
      <c r="P1482" s="412"/>
      <c r="Q1482" s="412"/>
      <c r="R1482" s="412"/>
      <c r="S1482" s="412"/>
      <c r="T1482" s="412"/>
      <c r="U1482" s="412"/>
      <c r="V1482" s="412"/>
      <c r="W1482" s="412"/>
      <c r="X1482" s="412"/>
      <c r="Y1482" s="412"/>
      <c r="Z1482" s="412"/>
      <c r="AA1482" s="412"/>
      <c r="AQ1482" s="1735" t="s">
        <v>8964</v>
      </c>
      <c r="AR1482" s="1495" t="s">
        <v>8965</v>
      </c>
      <c r="AS1482" s="1495" t="s">
        <v>1448</v>
      </c>
      <c r="AT1482" s="1495" t="str">
        <f t="shared" si="45"/>
        <v>4203-Ponta Delgada (São Pedro)</v>
      </c>
      <c r="AU1482" s="1495" t="str">
        <f t="shared" si="46"/>
        <v>420314</v>
      </c>
    </row>
    <row r="1483" spans="1:47">
      <c r="A1483" s="412"/>
      <c r="B1483" s="1013" t="s">
        <v>4002</v>
      </c>
      <c r="C1483" s="976" t="s">
        <v>5086</v>
      </c>
      <c r="D1483" s="412"/>
      <c r="E1483" s="977"/>
      <c r="K1483" s="975"/>
      <c r="L1483" s="982"/>
      <c r="M1483" s="978"/>
      <c r="N1483" s="978"/>
      <c r="O1483" s="977"/>
      <c r="P1483" s="412"/>
      <c r="Q1483" s="412"/>
      <c r="R1483" s="412"/>
      <c r="S1483" s="412"/>
      <c r="T1483" s="412"/>
      <c r="U1483" s="412"/>
      <c r="V1483" s="412"/>
      <c r="W1483" s="412"/>
      <c r="X1483" s="412"/>
      <c r="Y1483" s="412"/>
      <c r="Z1483" s="412"/>
      <c r="AA1483" s="412"/>
      <c r="AQ1483" s="1735" t="s">
        <v>8966</v>
      </c>
      <c r="AR1483" s="1495" t="s">
        <v>8967</v>
      </c>
      <c r="AS1483" s="1495" t="s">
        <v>1448</v>
      </c>
      <c r="AT1483" s="1495" t="str">
        <f t="shared" ref="AT1483:AT1546" si="47">AS1483&amp;"-"&amp;AR1483</f>
        <v>4203-Ponta Delgada (São Sebastião)</v>
      </c>
      <c r="AU1483" s="1495" t="str">
        <f t="shared" ref="AU1483:AU1546" si="48">AQ1483</f>
        <v>420312</v>
      </c>
    </row>
    <row r="1484" spans="1:47">
      <c r="A1484" s="412"/>
      <c r="B1484" s="1013" t="s">
        <v>5087</v>
      </c>
      <c r="C1484" s="976" t="s">
        <v>5086</v>
      </c>
      <c r="D1484" s="412"/>
      <c r="E1484" s="977"/>
      <c r="K1484" s="975"/>
      <c r="L1484" s="982"/>
      <c r="M1484" s="978"/>
      <c r="N1484" s="978"/>
      <c r="O1484" s="977"/>
      <c r="P1484" s="412"/>
      <c r="Q1484" s="412"/>
      <c r="R1484" s="412"/>
      <c r="S1484" s="412"/>
      <c r="T1484" s="412"/>
      <c r="U1484" s="412"/>
      <c r="V1484" s="412"/>
      <c r="W1484" s="412"/>
      <c r="X1484" s="412"/>
      <c r="Y1484" s="412"/>
      <c r="Z1484" s="412"/>
      <c r="AA1484" s="412"/>
      <c r="AQ1484" s="1735" t="s">
        <v>8968</v>
      </c>
      <c r="AR1484" s="1495" t="s">
        <v>8969</v>
      </c>
      <c r="AS1484" s="1495" t="s">
        <v>1296</v>
      </c>
      <c r="AT1484" s="1495" t="str">
        <f t="shared" si="47"/>
        <v>3101-Ponta do Pargo</v>
      </c>
      <c r="AU1484" s="1495" t="str">
        <f t="shared" si="48"/>
        <v>310107</v>
      </c>
    </row>
    <row r="1485" spans="1:47">
      <c r="A1485" s="412"/>
      <c r="B1485" s="1013" t="s">
        <v>5088</v>
      </c>
      <c r="C1485" s="976" t="s">
        <v>5089</v>
      </c>
      <c r="D1485" s="412"/>
      <c r="E1485" s="977"/>
      <c r="K1485" s="975"/>
      <c r="L1485" s="982"/>
      <c r="M1485" s="978"/>
      <c r="N1485" s="978"/>
      <c r="O1485" s="977"/>
      <c r="P1485" s="412"/>
      <c r="Q1485" s="412"/>
      <c r="R1485" s="412"/>
      <c r="S1485" s="412"/>
      <c r="T1485" s="412"/>
      <c r="U1485" s="412"/>
      <c r="V1485" s="412"/>
      <c r="W1485" s="412"/>
      <c r="X1485" s="412"/>
      <c r="Y1485" s="412"/>
      <c r="Z1485" s="412"/>
      <c r="AA1485" s="412"/>
      <c r="AQ1485" s="1735" t="s">
        <v>8970</v>
      </c>
      <c r="AR1485" s="1495" t="s">
        <v>1451</v>
      </c>
      <c r="AS1485" s="1495" t="s">
        <v>1452</v>
      </c>
      <c r="AT1485" s="1495" t="str">
        <f t="shared" si="47"/>
        <v>3105-Ponta do Sol</v>
      </c>
      <c r="AU1485" s="1495" t="str">
        <f t="shared" si="48"/>
        <v>310503</v>
      </c>
    </row>
    <row r="1486" spans="1:47">
      <c r="A1486" s="412"/>
      <c r="B1486" s="1013" t="s">
        <v>5090</v>
      </c>
      <c r="C1486" s="976" t="s">
        <v>5089</v>
      </c>
      <c r="D1486" s="412"/>
      <c r="E1486" s="977"/>
      <c r="K1486" s="975"/>
      <c r="L1486" s="982"/>
      <c r="M1486" s="978"/>
      <c r="N1486" s="978"/>
      <c r="O1486" s="977"/>
      <c r="P1486" s="412"/>
      <c r="Q1486" s="412"/>
      <c r="R1486" s="412"/>
      <c r="S1486" s="412"/>
      <c r="T1486" s="412"/>
      <c r="U1486" s="412"/>
      <c r="V1486" s="412"/>
      <c r="W1486" s="412"/>
      <c r="X1486" s="412"/>
      <c r="Y1486" s="412"/>
      <c r="Z1486" s="412"/>
      <c r="AA1486" s="412"/>
      <c r="AQ1486" s="1735" t="s">
        <v>8971</v>
      </c>
      <c r="AR1486" s="1495" t="s">
        <v>8972</v>
      </c>
      <c r="AS1486" s="1495" t="s">
        <v>20</v>
      </c>
      <c r="AT1486" s="1495" t="str">
        <f t="shared" si="47"/>
        <v>4206-Ponta Garça</v>
      </c>
      <c r="AU1486" s="1495" t="str">
        <f t="shared" si="48"/>
        <v>420602</v>
      </c>
    </row>
    <row r="1487" spans="1:47">
      <c r="A1487" s="412"/>
      <c r="B1487" s="1013" t="s">
        <v>5091</v>
      </c>
      <c r="C1487" s="976" t="s">
        <v>5092</v>
      </c>
      <c r="D1487" s="412"/>
      <c r="E1487" s="977"/>
      <c r="K1487" s="975"/>
      <c r="L1487" s="982"/>
      <c r="M1487" s="978"/>
      <c r="N1487" s="978"/>
      <c r="O1487" s="977"/>
      <c r="P1487" s="412"/>
      <c r="Q1487" s="412"/>
      <c r="R1487" s="412"/>
      <c r="S1487" s="412"/>
      <c r="T1487" s="412"/>
      <c r="U1487" s="412"/>
      <c r="V1487" s="412"/>
      <c r="W1487" s="412"/>
      <c r="X1487" s="412"/>
      <c r="Y1487" s="412"/>
      <c r="Z1487" s="412"/>
      <c r="AA1487" s="412"/>
      <c r="AQ1487" s="1735" t="s">
        <v>8973</v>
      </c>
      <c r="AR1487" s="1495" t="s">
        <v>8974</v>
      </c>
      <c r="AS1487" s="1735" t="s">
        <v>1051</v>
      </c>
      <c r="AT1487" s="1495" t="str">
        <f t="shared" si="47"/>
        <v>0308-Ponte</v>
      </c>
      <c r="AU1487" s="1495" t="str">
        <f t="shared" si="48"/>
        <v>030838</v>
      </c>
    </row>
    <row r="1488" spans="1:47">
      <c r="A1488" s="412"/>
      <c r="B1488" s="1013" t="s">
        <v>5093</v>
      </c>
      <c r="C1488" s="976" t="s">
        <v>5092</v>
      </c>
      <c r="D1488" s="412"/>
      <c r="E1488" s="977"/>
      <c r="K1488" s="975"/>
      <c r="L1488" s="982"/>
      <c r="M1488" s="978"/>
      <c r="N1488" s="978"/>
      <c r="O1488" s="977"/>
      <c r="P1488" s="412"/>
      <c r="Q1488" s="412"/>
      <c r="R1488" s="412"/>
      <c r="S1488" s="412"/>
      <c r="T1488" s="412"/>
      <c r="U1488" s="412"/>
      <c r="V1488" s="412"/>
      <c r="W1488" s="412"/>
      <c r="X1488" s="412"/>
      <c r="Y1488" s="412"/>
      <c r="Z1488" s="412"/>
      <c r="AA1488" s="412"/>
      <c r="AQ1488" s="1735" t="s">
        <v>8975</v>
      </c>
      <c r="AR1488" s="1495" t="s">
        <v>8974</v>
      </c>
      <c r="AS1488" s="1735" t="s">
        <v>61</v>
      </c>
      <c r="AT1488" s="1495" t="str">
        <f t="shared" si="47"/>
        <v>0313-Ponte</v>
      </c>
      <c r="AU1488" s="1495" t="str">
        <f t="shared" si="48"/>
        <v>031337</v>
      </c>
    </row>
    <row r="1489" spans="1:47">
      <c r="A1489" s="412"/>
      <c r="B1489" s="1013" t="s">
        <v>5094</v>
      </c>
      <c r="C1489" s="976" t="s">
        <v>5092</v>
      </c>
      <c r="D1489" s="412"/>
      <c r="E1489" s="977"/>
      <c r="K1489" s="975"/>
      <c r="L1489" s="982"/>
      <c r="M1489" s="978"/>
      <c r="N1489" s="978"/>
      <c r="O1489" s="977"/>
      <c r="P1489" s="412"/>
      <c r="Q1489" s="412"/>
      <c r="R1489" s="412"/>
      <c r="S1489" s="412"/>
      <c r="T1489" s="412"/>
      <c r="U1489" s="412"/>
      <c r="V1489" s="412"/>
      <c r="W1489" s="412"/>
      <c r="X1489" s="412"/>
      <c r="Y1489" s="412"/>
      <c r="Z1489" s="412"/>
      <c r="AA1489" s="412"/>
      <c r="AQ1489" s="1735" t="s">
        <v>8976</v>
      </c>
      <c r="AR1489" s="1495" t="s">
        <v>8977</v>
      </c>
      <c r="AS1489" s="1495" t="s">
        <v>1780</v>
      </c>
      <c r="AT1489" s="1495" t="str">
        <f t="shared" si="47"/>
        <v>1113-Ponte do Rol</v>
      </c>
      <c r="AU1489" s="1495" t="str">
        <f t="shared" si="48"/>
        <v>111310</v>
      </c>
    </row>
    <row r="1490" spans="1:47">
      <c r="A1490" s="412"/>
      <c r="B1490" s="1013" t="s">
        <v>5095</v>
      </c>
      <c r="C1490" s="976" t="s">
        <v>5096</v>
      </c>
      <c r="D1490" s="412"/>
      <c r="E1490" s="977"/>
      <c r="K1490" s="975"/>
      <c r="L1490" s="982"/>
      <c r="M1490" s="978"/>
      <c r="N1490" s="978"/>
      <c r="O1490" s="977"/>
      <c r="P1490" s="412"/>
      <c r="Q1490" s="412"/>
      <c r="R1490" s="412"/>
      <c r="S1490" s="412"/>
      <c r="T1490" s="412"/>
      <c r="U1490" s="412"/>
      <c r="V1490" s="412"/>
      <c r="W1490" s="412"/>
      <c r="X1490" s="412"/>
      <c r="Y1490" s="412"/>
      <c r="Z1490" s="412"/>
      <c r="AA1490" s="412"/>
      <c r="AQ1490" s="1735" t="s">
        <v>8978</v>
      </c>
      <c r="AR1490" s="1495" t="s">
        <v>8979</v>
      </c>
      <c r="AS1490" s="1495" t="s">
        <v>1327</v>
      </c>
      <c r="AT1490" s="1495" t="str">
        <f t="shared" si="47"/>
        <v>1406-Pontével</v>
      </c>
      <c r="AU1490" s="1495" t="str">
        <f t="shared" si="48"/>
        <v>140604</v>
      </c>
    </row>
    <row r="1491" spans="1:47">
      <c r="A1491" s="412"/>
      <c r="B1491" s="1013" t="s">
        <v>5097</v>
      </c>
      <c r="C1491" s="976" t="s">
        <v>5098</v>
      </c>
      <c r="D1491" s="412"/>
      <c r="E1491" s="977"/>
      <c r="K1491" s="975"/>
      <c r="L1491" s="982"/>
      <c r="M1491" s="978"/>
      <c r="N1491" s="978"/>
      <c r="O1491" s="977"/>
      <c r="P1491" s="412"/>
      <c r="Q1491" s="412"/>
      <c r="R1491" s="412"/>
      <c r="S1491" s="412"/>
      <c r="T1491" s="412"/>
      <c r="U1491" s="412"/>
      <c r="V1491" s="412"/>
      <c r="W1491" s="412"/>
      <c r="X1491" s="412"/>
      <c r="Y1491" s="412"/>
      <c r="Z1491" s="412"/>
      <c r="AA1491" s="412"/>
      <c r="AQ1491" s="1735" t="s">
        <v>8980</v>
      </c>
      <c r="AR1491" s="1495" t="s">
        <v>8981</v>
      </c>
      <c r="AS1491" s="1735" t="s">
        <v>1065</v>
      </c>
      <c r="AT1491" s="1495" t="str">
        <f t="shared" si="47"/>
        <v>0806-Porches</v>
      </c>
      <c r="AU1491" s="1495" t="str">
        <f t="shared" si="48"/>
        <v>080604</v>
      </c>
    </row>
    <row r="1492" spans="1:47">
      <c r="A1492" s="412"/>
      <c r="B1492" s="1013" t="s">
        <v>5099</v>
      </c>
      <c r="C1492" s="976" t="s">
        <v>5098</v>
      </c>
      <c r="D1492" s="412"/>
      <c r="E1492" s="977"/>
      <c r="K1492" s="975"/>
      <c r="L1492" s="982"/>
      <c r="M1492" s="978"/>
      <c r="N1492" s="978"/>
      <c r="O1492" s="977"/>
      <c r="P1492" s="412"/>
      <c r="Q1492" s="412"/>
      <c r="R1492" s="412"/>
      <c r="S1492" s="412"/>
      <c r="T1492" s="412"/>
      <c r="U1492" s="412"/>
      <c r="V1492" s="412"/>
      <c r="W1492" s="412"/>
      <c r="X1492" s="412"/>
      <c r="Y1492" s="412"/>
      <c r="Z1492" s="412"/>
      <c r="AA1492" s="412"/>
      <c r="AQ1492" s="1735" t="s">
        <v>8982</v>
      </c>
      <c r="AR1492" s="1495" t="s">
        <v>1468</v>
      </c>
      <c r="AS1492" s="1735" t="s">
        <v>1469</v>
      </c>
      <c r="AT1492" s="1495" t="str">
        <f t="shared" si="47"/>
        <v>0709-Portel</v>
      </c>
      <c r="AU1492" s="1495" t="str">
        <f t="shared" si="48"/>
        <v>070905</v>
      </c>
    </row>
    <row r="1493" spans="1:47">
      <c r="A1493" s="412"/>
      <c r="B1493" s="1013" t="s">
        <v>5100</v>
      </c>
      <c r="C1493" s="976" t="s">
        <v>5101</v>
      </c>
      <c r="D1493" s="412"/>
      <c r="E1493" s="977"/>
      <c r="K1493" s="975"/>
      <c r="L1493" s="982"/>
      <c r="M1493" s="978"/>
      <c r="N1493" s="978"/>
      <c r="O1493" s="977"/>
      <c r="P1493" s="412"/>
      <c r="Q1493" s="412"/>
      <c r="R1493" s="412"/>
      <c r="S1493" s="412"/>
      <c r="T1493" s="412"/>
      <c r="U1493" s="412"/>
      <c r="V1493" s="412"/>
      <c r="W1493" s="412"/>
      <c r="X1493" s="412"/>
      <c r="Y1493" s="412"/>
      <c r="Z1493" s="412"/>
      <c r="AA1493" s="412"/>
      <c r="AQ1493" s="1735" t="s">
        <v>8983</v>
      </c>
      <c r="AR1493" s="1495" t="s">
        <v>8984</v>
      </c>
      <c r="AS1493" s="1495" t="s">
        <v>5358</v>
      </c>
      <c r="AT1493" s="1495" t="str">
        <f t="shared" si="47"/>
        <v>1604-Portela</v>
      </c>
      <c r="AU1493" s="1495" t="str">
        <f t="shared" si="48"/>
        <v>160423</v>
      </c>
    </row>
    <row r="1494" spans="1:47">
      <c r="A1494" s="412"/>
      <c r="B1494" s="1013" t="s">
        <v>5102</v>
      </c>
      <c r="C1494" s="976" t="s">
        <v>5101</v>
      </c>
      <c r="D1494" s="412"/>
      <c r="E1494" s="977"/>
      <c r="K1494" s="975"/>
      <c r="L1494" s="982"/>
      <c r="M1494" s="978"/>
      <c r="N1494" s="978"/>
      <c r="O1494" s="977"/>
      <c r="P1494" s="412"/>
      <c r="Q1494" s="412"/>
      <c r="R1494" s="412"/>
      <c r="S1494" s="412"/>
      <c r="T1494" s="412"/>
      <c r="U1494" s="412"/>
      <c r="V1494" s="412"/>
      <c r="W1494" s="412"/>
      <c r="X1494" s="412"/>
      <c r="Y1494" s="412"/>
      <c r="Z1494" s="412"/>
      <c r="AA1494" s="412"/>
      <c r="AQ1494" s="1735" t="s">
        <v>8985</v>
      </c>
      <c r="AR1494" s="1495" t="s">
        <v>8986</v>
      </c>
      <c r="AS1494" s="1735" t="s">
        <v>1397</v>
      </c>
      <c r="AT1494" s="1495" t="str">
        <f t="shared" si="47"/>
        <v>0612-Portela do Fojo-Machio</v>
      </c>
      <c r="AU1494" s="1495" t="str">
        <f t="shared" si="48"/>
        <v>061212</v>
      </c>
    </row>
    <row r="1495" spans="1:47">
      <c r="A1495" s="412"/>
      <c r="B1495" s="1013" t="s">
        <v>5103</v>
      </c>
      <c r="C1495" s="976" t="s">
        <v>5104</v>
      </c>
      <c r="D1495" s="412"/>
      <c r="E1495" s="977"/>
      <c r="K1495" s="975"/>
      <c r="L1495" s="982"/>
      <c r="M1495" s="978"/>
      <c r="N1495" s="978"/>
      <c r="O1495" s="977"/>
      <c r="P1495" s="412"/>
      <c r="Q1495" s="412"/>
      <c r="R1495" s="412"/>
      <c r="S1495" s="412"/>
      <c r="T1495" s="412"/>
      <c r="U1495" s="412"/>
      <c r="V1495" s="412"/>
      <c r="W1495" s="412"/>
      <c r="X1495" s="412"/>
      <c r="Y1495" s="412"/>
      <c r="Z1495" s="412"/>
      <c r="AA1495" s="412"/>
      <c r="AQ1495" s="1735" t="s">
        <v>8987</v>
      </c>
      <c r="AR1495" s="1495" t="s">
        <v>1472</v>
      </c>
      <c r="AS1495" s="1735" t="s">
        <v>1473</v>
      </c>
      <c r="AT1495" s="1495" t="str">
        <f t="shared" si="47"/>
        <v>0811-Portimão</v>
      </c>
      <c r="AU1495" s="1495" t="str">
        <f t="shared" si="48"/>
        <v>081103</v>
      </c>
    </row>
    <row r="1496" spans="1:47">
      <c r="A1496" s="412"/>
      <c r="B1496" s="1013" t="s">
        <v>5105</v>
      </c>
      <c r="C1496" s="976" t="s">
        <v>5106</v>
      </c>
      <c r="D1496" s="412"/>
      <c r="E1496" s="977"/>
      <c r="K1496" s="975"/>
      <c r="L1496" s="982"/>
      <c r="M1496" s="978"/>
      <c r="N1496" s="978"/>
      <c r="O1496" s="977"/>
      <c r="P1496" s="412"/>
      <c r="Q1496" s="412"/>
      <c r="R1496" s="412"/>
      <c r="S1496" s="412"/>
      <c r="T1496" s="412"/>
      <c r="U1496" s="412"/>
      <c r="V1496" s="412"/>
      <c r="W1496" s="412"/>
      <c r="X1496" s="412"/>
      <c r="Y1496" s="412"/>
      <c r="Z1496" s="412"/>
      <c r="AA1496" s="412"/>
      <c r="AQ1496" s="1735" t="s">
        <v>8988</v>
      </c>
      <c r="AR1496" s="1495" t="s">
        <v>8989</v>
      </c>
      <c r="AS1496" s="1495" t="s">
        <v>4231</v>
      </c>
      <c r="AT1496" s="1495" t="str">
        <f t="shared" si="47"/>
        <v>1513-Porto Covo</v>
      </c>
      <c r="AU1496" s="1495" t="str">
        <f t="shared" si="48"/>
        <v>151302</v>
      </c>
    </row>
    <row r="1497" spans="1:47">
      <c r="A1497" s="412"/>
      <c r="B1497" s="1013" t="s">
        <v>5107</v>
      </c>
      <c r="C1497" s="976" t="s">
        <v>5108</v>
      </c>
      <c r="D1497" s="412"/>
      <c r="E1497" s="977"/>
      <c r="K1497" s="975"/>
      <c r="L1497" s="982"/>
      <c r="M1497" s="978"/>
      <c r="N1497" s="978"/>
      <c r="O1497" s="977"/>
      <c r="P1497" s="412"/>
      <c r="Q1497" s="412"/>
      <c r="R1497" s="412"/>
      <c r="S1497" s="412"/>
      <c r="T1497" s="412"/>
      <c r="U1497" s="412"/>
      <c r="V1497" s="412"/>
      <c r="W1497" s="412"/>
      <c r="X1497" s="412"/>
      <c r="Y1497" s="412"/>
      <c r="Z1497" s="412"/>
      <c r="AA1497" s="412"/>
      <c r="AQ1497" s="1735" t="s">
        <v>8990</v>
      </c>
      <c r="AR1497" s="1495" t="s">
        <v>8991</v>
      </c>
      <c r="AS1497" s="1735" t="s">
        <v>1047</v>
      </c>
      <c r="AT1497" s="1495" t="str">
        <f t="shared" si="47"/>
        <v>0907-Porto da Carne</v>
      </c>
      <c r="AU1497" s="1495" t="str">
        <f t="shared" si="48"/>
        <v>090732</v>
      </c>
    </row>
    <row r="1498" spans="1:47">
      <c r="A1498" s="412"/>
      <c r="B1498" s="1013" t="s">
        <v>5109</v>
      </c>
      <c r="C1498" s="976" t="s">
        <v>5110</v>
      </c>
      <c r="D1498" s="412"/>
      <c r="E1498" s="977"/>
      <c r="K1498" s="975"/>
      <c r="L1498" s="982"/>
      <c r="M1498" s="978"/>
      <c r="N1498" s="978"/>
      <c r="O1498" s="977"/>
      <c r="P1498" s="412"/>
      <c r="Q1498" s="412"/>
      <c r="R1498" s="412"/>
      <c r="S1498" s="412"/>
      <c r="T1498" s="412"/>
      <c r="U1498" s="412"/>
      <c r="V1498" s="412"/>
      <c r="W1498" s="412"/>
      <c r="X1498" s="412"/>
      <c r="Y1498" s="412"/>
      <c r="Z1498" s="412"/>
      <c r="AA1498" s="412"/>
      <c r="AQ1498" s="1735" t="s">
        <v>8992</v>
      </c>
      <c r="AR1498" s="1495" t="s">
        <v>8993</v>
      </c>
      <c r="AS1498" s="1495" t="s">
        <v>5297</v>
      </c>
      <c r="AT1498" s="1495" t="str">
        <f t="shared" si="47"/>
        <v>3104-Porto da Cruz</v>
      </c>
      <c r="AU1498" s="1495" t="str">
        <f t="shared" si="48"/>
        <v>310404</v>
      </c>
    </row>
    <row r="1499" spans="1:47">
      <c r="A1499" s="412"/>
      <c r="B1499" s="1013" t="s">
        <v>5111</v>
      </c>
      <c r="C1499" s="976" t="s">
        <v>5112</v>
      </c>
      <c r="D1499" s="412"/>
      <c r="E1499" s="977"/>
      <c r="K1499" s="975"/>
      <c r="L1499" s="982"/>
      <c r="M1499" s="978"/>
      <c r="N1499" s="978"/>
      <c r="O1499" s="977"/>
      <c r="P1499" s="412"/>
      <c r="Q1499" s="412"/>
      <c r="R1499" s="412"/>
      <c r="S1499" s="412"/>
      <c r="T1499" s="412"/>
      <c r="U1499" s="412"/>
      <c r="V1499" s="412"/>
      <c r="W1499" s="412"/>
      <c r="X1499" s="412"/>
      <c r="Y1499" s="412"/>
      <c r="Z1499" s="412"/>
      <c r="AA1499" s="412"/>
      <c r="AQ1499" s="1735" t="s">
        <v>8994</v>
      </c>
      <c r="AR1499" s="1495" t="s">
        <v>8995</v>
      </c>
      <c r="AS1499" s="1495" t="s">
        <v>1479</v>
      </c>
      <c r="AT1499" s="1495" t="str">
        <f t="shared" si="47"/>
        <v>1016-Porto de Mós - São João Baptista e São Pedro</v>
      </c>
      <c r="AU1499" s="1495" t="str">
        <f t="shared" si="48"/>
        <v>101614</v>
      </c>
    </row>
    <row r="1500" spans="1:47">
      <c r="A1500" s="412"/>
      <c r="B1500" s="1013" t="s">
        <v>5113</v>
      </c>
      <c r="C1500" s="976" t="s">
        <v>5114</v>
      </c>
      <c r="D1500" s="412"/>
      <c r="E1500" s="977"/>
      <c r="K1500" s="975"/>
      <c r="L1500" s="982"/>
      <c r="M1500" s="978"/>
      <c r="N1500" s="978"/>
      <c r="O1500" s="977"/>
      <c r="P1500" s="412"/>
      <c r="Q1500" s="412"/>
      <c r="R1500" s="412"/>
      <c r="S1500" s="412"/>
      <c r="T1500" s="412"/>
      <c r="U1500" s="412"/>
      <c r="V1500" s="412"/>
      <c r="W1500" s="412"/>
      <c r="X1500" s="412"/>
      <c r="Y1500" s="412"/>
      <c r="Z1500" s="412"/>
      <c r="AA1500" s="412"/>
      <c r="AQ1500" s="1735" t="s">
        <v>8996</v>
      </c>
      <c r="AR1500" s="1495" t="s">
        <v>8997</v>
      </c>
      <c r="AS1500" s="1495" t="s">
        <v>1622</v>
      </c>
      <c r="AT1500" s="1495" t="str">
        <f t="shared" si="47"/>
        <v>4205-Porto Formoso</v>
      </c>
      <c r="AU1500" s="1495" t="str">
        <f t="shared" si="48"/>
        <v>420507</v>
      </c>
    </row>
    <row r="1501" spans="1:47">
      <c r="A1501" s="412"/>
      <c r="B1501" s="1013" t="s">
        <v>5115</v>
      </c>
      <c r="C1501" s="976" t="s">
        <v>5116</v>
      </c>
      <c r="D1501" s="412"/>
      <c r="E1501" s="977"/>
      <c r="K1501" s="975"/>
      <c r="L1501" s="982"/>
      <c r="M1501" s="978"/>
      <c r="N1501" s="978"/>
      <c r="O1501" s="977"/>
      <c r="P1501" s="412"/>
      <c r="Q1501" s="412"/>
      <c r="R1501" s="412"/>
      <c r="S1501" s="412"/>
      <c r="T1501" s="412"/>
      <c r="U1501" s="412"/>
      <c r="V1501" s="412"/>
      <c r="W1501" s="412"/>
      <c r="X1501" s="412"/>
      <c r="Y1501" s="412"/>
      <c r="Z1501" s="412"/>
      <c r="AA1501" s="412"/>
      <c r="AQ1501" s="1735" t="s">
        <v>8998</v>
      </c>
      <c r="AR1501" s="1495" t="s">
        <v>8999</v>
      </c>
      <c r="AS1501" s="1495" t="s">
        <v>5229</v>
      </c>
      <c r="AT1501" s="1495" t="str">
        <f t="shared" si="47"/>
        <v>4301-Porto Judeu</v>
      </c>
      <c r="AU1501" s="1495" t="str">
        <f t="shared" si="48"/>
        <v>430109</v>
      </c>
    </row>
    <row r="1502" spans="1:47">
      <c r="A1502" s="412"/>
      <c r="B1502" s="1013" t="s">
        <v>5117</v>
      </c>
      <c r="C1502" s="976" t="s">
        <v>5118</v>
      </c>
      <c r="D1502" s="412"/>
      <c r="E1502" s="977"/>
      <c r="K1502" s="975"/>
      <c r="L1502" s="982"/>
      <c r="M1502" s="978"/>
      <c r="N1502" s="978"/>
      <c r="O1502" s="977"/>
      <c r="P1502" s="412"/>
      <c r="Q1502" s="412"/>
      <c r="R1502" s="412"/>
      <c r="S1502" s="412"/>
      <c r="T1502" s="412"/>
      <c r="U1502" s="412"/>
      <c r="V1502" s="412"/>
      <c r="W1502" s="412"/>
      <c r="X1502" s="412"/>
      <c r="Y1502" s="412"/>
      <c r="Z1502" s="412"/>
      <c r="AA1502" s="412"/>
      <c r="AQ1502" s="1735" t="s">
        <v>9000</v>
      </c>
      <c r="AR1502" s="1495" t="s">
        <v>9001</v>
      </c>
      <c r="AS1502" s="1495" t="s">
        <v>2206</v>
      </c>
      <c r="AT1502" s="1495" t="str">
        <f t="shared" si="47"/>
        <v>4302-Porto Martins</v>
      </c>
      <c r="AU1502" s="1495" t="str">
        <f t="shared" si="48"/>
        <v>430211</v>
      </c>
    </row>
    <row r="1503" spans="1:47">
      <c r="A1503" s="412"/>
      <c r="B1503" s="1013" t="s">
        <v>5119</v>
      </c>
      <c r="C1503" s="976" t="s">
        <v>5120</v>
      </c>
      <c r="D1503" s="412"/>
      <c r="E1503" s="977"/>
      <c r="K1503" s="975"/>
      <c r="L1503" s="982"/>
      <c r="M1503" s="978"/>
      <c r="N1503" s="978"/>
      <c r="O1503" s="977"/>
      <c r="P1503" s="412"/>
      <c r="Q1503" s="412"/>
      <c r="R1503" s="412"/>
      <c r="S1503" s="412"/>
      <c r="T1503" s="412"/>
      <c r="U1503" s="412"/>
      <c r="V1503" s="412"/>
      <c r="W1503" s="412"/>
      <c r="X1503" s="412"/>
      <c r="Y1503" s="412"/>
      <c r="Z1503" s="412"/>
      <c r="AA1503" s="412"/>
      <c r="AQ1503" s="1735" t="s">
        <v>9002</v>
      </c>
      <c r="AR1503" s="1495" t="s">
        <v>1482</v>
      </c>
      <c r="AS1503" s="1495" t="s">
        <v>1483</v>
      </c>
      <c r="AT1503" s="1495" t="str">
        <f t="shared" si="47"/>
        <v>3106-Porto Moniz</v>
      </c>
      <c r="AU1503" s="1495" t="str">
        <f t="shared" si="48"/>
        <v>310602</v>
      </c>
    </row>
    <row r="1504" spans="1:47">
      <c r="A1504" s="412"/>
      <c r="B1504" s="1013" t="s">
        <v>5121</v>
      </c>
      <c r="C1504" s="976" t="s">
        <v>5122</v>
      </c>
      <c r="D1504" s="412"/>
      <c r="E1504" s="977"/>
      <c r="K1504" s="975"/>
      <c r="L1504" s="982"/>
      <c r="M1504" s="978"/>
      <c r="N1504" s="978"/>
      <c r="O1504" s="977"/>
      <c r="P1504" s="412"/>
      <c r="Q1504" s="412"/>
      <c r="R1504" s="412"/>
      <c r="S1504" s="412"/>
      <c r="T1504" s="412"/>
      <c r="U1504" s="412"/>
      <c r="V1504" s="412"/>
      <c r="W1504" s="412"/>
      <c r="X1504" s="412"/>
      <c r="Y1504" s="412"/>
      <c r="Z1504" s="412"/>
      <c r="AA1504" s="412"/>
      <c r="AQ1504" s="1735" t="s">
        <v>9003</v>
      </c>
      <c r="AR1504" s="1495" t="s">
        <v>9004</v>
      </c>
      <c r="AS1504" s="1495" t="s">
        <v>1033</v>
      </c>
      <c r="AT1504" s="1495" t="str">
        <f t="shared" si="47"/>
        <v>1110-Porto Salvo</v>
      </c>
      <c r="AU1504" s="1495" t="str">
        <f t="shared" si="48"/>
        <v>111009</v>
      </c>
    </row>
    <row r="1505" spans="1:47">
      <c r="A1505" s="412"/>
      <c r="B1505" s="1013" t="s">
        <v>5123</v>
      </c>
      <c r="C1505" s="976" t="s">
        <v>5122</v>
      </c>
      <c r="D1505" s="412"/>
      <c r="E1505" s="977"/>
      <c r="K1505" s="975"/>
      <c r="L1505" s="982"/>
      <c r="M1505" s="978"/>
      <c r="N1505" s="978"/>
      <c r="O1505" s="977"/>
      <c r="P1505" s="412"/>
      <c r="Q1505" s="412"/>
      <c r="R1505" s="412"/>
      <c r="S1505" s="412"/>
      <c r="T1505" s="412"/>
      <c r="U1505" s="412"/>
      <c r="V1505" s="412"/>
      <c r="W1505" s="412"/>
      <c r="X1505" s="412"/>
      <c r="Y1505" s="412"/>
      <c r="Z1505" s="412"/>
      <c r="AA1505" s="412"/>
      <c r="AQ1505" s="1735" t="s">
        <v>9005</v>
      </c>
      <c r="AR1505" s="1495" t="s">
        <v>1486</v>
      </c>
      <c r="AS1505" s="1495" t="s">
        <v>1488</v>
      </c>
      <c r="AT1505" s="1495" t="str">
        <f t="shared" si="47"/>
        <v>3201-Porto Santo</v>
      </c>
      <c r="AU1505" s="1495" t="str">
        <f t="shared" si="48"/>
        <v>320101</v>
      </c>
    </row>
    <row r="1506" spans="1:47">
      <c r="A1506" s="412"/>
      <c r="B1506" s="1013" t="s">
        <v>5124</v>
      </c>
      <c r="C1506" s="976" t="s">
        <v>5125</v>
      </c>
      <c r="D1506" s="412"/>
      <c r="E1506" s="977"/>
      <c r="K1506" s="975"/>
      <c r="L1506" s="982"/>
      <c r="M1506" s="978"/>
      <c r="N1506" s="978"/>
      <c r="O1506" s="977"/>
      <c r="P1506" s="412"/>
      <c r="Q1506" s="412"/>
      <c r="R1506" s="412"/>
      <c r="S1506" s="412"/>
      <c r="T1506" s="412"/>
      <c r="U1506" s="412"/>
      <c r="V1506" s="412"/>
      <c r="W1506" s="412"/>
      <c r="X1506" s="412"/>
      <c r="Y1506" s="412"/>
      <c r="Z1506" s="412"/>
      <c r="AA1506" s="412"/>
      <c r="AQ1506" s="1735" t="s">
        <v>9006</v>
      </c>
      <c r="AR1506" s="1495" t="s">
        <v>9007</v>
      </c>
      <c r="AS1506" s="1495" t="s">
        <v>1756</v>
      </c>
      <c r="AT1506" s="1495" t="str">
        <f t="shared" si="47"/>
        <v>1712-Possacos</v>
      </c>
      <c r="AU1506" s="1495" t="str">
        <f t="shared" si="48"/>
        <v>171216</v>
      </c>
    </row>
    <row r="1507" spans="1:47">
      <c r="A1507" s="412"/>
      <c r="B1507" s="1013" t="s">
        <v>5126</v>
      </c>
      <c r="C1507" s="976" t="s">
        <v>5125</v>
      </c>
      <c r="D1507" s="412"/>
      <c r="E1507" s="977"/>
      <c r="K1507" s="975"/>
      <c r="L1507" s="982"/>
      <c r="M1507" s="978"/>
      <c r="N1507" s="978"/>
      <c r="O1507" s="977"/>
      <c r="P1507" s="412"/>
      <c r="Q1507" s="412"/>
      <c r="R1507" s="412"/>
      <c r="S1507" s="412"/>
      <c r="T1507" s="412"/>
      <c r="U1507" s="412"/>
      <c r="V1507" s="412"/>
      <c r="W1507" s="412"/>
      <c r="X1507" s="412"/>
      <c r="Y1507" s="412"/>
      <c r="Z1507" s="412"/>
      <c r="AA1507" s="412"/>
      <c r="AQ1507" s="1735" t="s">
        <v>9008</v>
      </c>
      <c r="AR1507" s="1495" t="s">
        <v>9009</v>
      </c>
      <c r="AS1507" s="1495" t="s">
        <v>5229</v>
      </c>
      <c r="AT1507" s="1495" t="str">
        <f t="shared" si="47"/>
        <v>4301-Posto Santo</v>
      </c>
      <c r="AU1507" s="1495" t="str">
        <f t="shared" si="48"/>
        <v>430110</v>
      </c>
    </row>
    <row r="1508" spans="1:47">
      <c r="A1508" s="412"/>
      <c r="B1508" s="1013" t="s">
        <v>5127</v>
      </c>
      <c r="C1508" s="976" t="s">
        <v>5128</v>
      </c>
      <c r="D1508" s="412"/>
      <c r="E1508" s="977"/>
      <c r="K1508" s="975"/>
      <c r="L1508" s="982"/>
      <c r="M1508" s="978"/>
      <c r="N1508" s="978"/>
      <c r="O1508" s="977"/>
      <c r="P1508" s="412"/>
      <c r="Q1508" s="412"/>
      <c r="R1508" s="412"/>
      <c r="S1508" s="412"/>
      <c r="T1508" s="412"/>
      <c r="U1508" s="412"/>
      <c r="V1508" s="412"/>
      <c r="W1508" s="412"/>
      <c r="X1508" s="412"/>
      <c r="Y1508" s="412"/>
      <c r="Z1508" s="412"/>
      <c r="AA1508" s="412"/>
      <c r="AQ1508" s="1735" t="s">
        <v>9010</v>
      </c>
      <c r="AR1508" s="1495" t="s">
        <v>9011</v>
      </c>
      <c r="AS1508" s="1735" t="s">
        <v>279</v>
      </c>
      <c r="AT1508" s="1495" t="str">
        <f t="shared" si="47"/>
        <v>0302-Pousa</v>
      </c>
      <c r="AU1508" s="1495" t="str">
        <f t="shared" si="48"/>
        <v>030261</v>
      </c>
    </row>
    <row r="1509" spans="1:47">
      <c r="A1509" s="412"/>
      <c r="B1509" s="1013" t="s">
        <v>5129</v>
      </c>
      <c r="C1509" s="976" t="s">
        <v>5128</v>
      </c>
      <c r="D1509" s="412"/>
      <c r="E1509" s="977"/>
      <c r="K1509" s="975"/>
      <c r="L1509" s="982"/>
      <c r="M1509" s="978"/>
      <c r="N1509" s="978"/>
      <c r="O1509" s="977"/>
      <c r="P1509" s="412"/>
      <c r="Q1509" s="412"/>
      <c r="R1509" s="412"/>
      <c r="S1509" s="412"/>
      <c r="T1509" s="412"/>
      <c r="U1509" s="412"/>
      <c r="V1509" s="412"/>
      <c r="W1509" s="412"/>
      <c r="X1509" s="412"/>
      <c r="Y1509" s="412"/>
      <c r="Z1509" s="412"/>
      <c r="AA1509" s="412"/>
      <c r="AQ1509" s="1735" t="s">
        <v>9012</v>
      </c>
      <c r="AR1509" s="1495" t="s">
        <v>9013</v>
      </c>
      <c r="AS1509" s="1735" t="s">
        <v>30</v>
      </c>
      <c r="AT1509" s="1495" t="str">
        <f t="shared" si="47"/>
        <v>0312-Pousada de Saramagos</v>
      </c>
      <c r="AU1509" s="1495" t="str">
        <f t="shared" si="48"/>
        <v>031232</v>
      </c>
    </row>
    <row r="1510" spans="1:47">
      <c r="A1510" s="412"/>
      <c r="B1510" s="1013" t="s">
        <v>5130</v>
      </c>
      <c r="C1510" s="976" t="s">
        <v>5128</v>
      </c>
      <c r="D1510" s="412"/>
      <c r="E1510" s="977"/>
      <c r="K1510" s="975"/>
      <c r="L1510" s="982"/>
      <c r="M1510" s="978"/>
      <c r="N1510" s="978"/>
      <c r="O1510" s="977"/>
      <c r="P1510" s="412"/>
      <c r="Q1510" s="412"/>
      <c r="R1510" s="412"/>
      <c r="S1510" s="412"/>
      <c r="T1510" s="412"/>
      <c r="U1510" s="412"/>
      <c r="V1510" s="412"/>
      <c r="W1510" s="412"/>
      <c r="X1510" s="412"/>
      <c r="Y1510" s="412"/>
      <c r="Z1510" s="412"/>
      <c r="AA1510" s="412"/>
      <c r="AQ1510" s="1735" t="s">
        <v>9014</v>
      </c>
      <c r="AR1510" s="1495" t="s">
        <v>9015</v>
      </c>
      <c r="AS1510" s="1495" t="s">
        <v>2520</v>
      </c>
      <c r="AT1510" s="1495" t="str">
        <f t="shared" si="47"/>
        <v>1003-Pousaflores</v>
      </c>
      <c r="AU1510" s="1495" t="str">
        <f t="shared" si="48"/>
        <v>100306</v>
      </c>
    </row>
    <row r="1511" spans="1:47">
      <c r="A1511" s="412"/>
      <c r="B1511" s="1013" t="s">
        <v>5131</v>
      </c>
      <c r="C1511" s="976" t="s">
        <v>5132</v>
      </c>
      <c r="D1511" s="412"/>
      <c r="E1511" s="977"/>
      <c r="K1511" s="975"/>
      <c r="L1511" s="982"/>
      <c r="M1511" s="978"/>
      <c r="N1511" s="978"/>
      <c r="O1511" s="977"/>
      <c r="P1511" s="412"/>
      <c r="Q1511" s="412"/>
      <c r="R1511" s="412"/>
      <c r="S1511" s="412"/>
      <c r="T1511" s="412"/>
      <c r="U1511" s="412"/>
      <c r="V1511" s="412"/>
      <c r="W1511" s="412"/>
      <c r="X1511" s="412"/>
      <c r="Y1511" s="412"/>
      <c r="Z1511" s="412"/>
      <c r="AA1511" s="412"/>
      <c r="AQ1511" s="1735" t="s">
        <v>9016</v>
      </c>
      <c r="AR1511" s="1495" t="s">
        <v>9017</v>
      </c>
      <c r="AS1511" s="1735" t="s">
        <v>2834</v>
      </c>
      <c r="AT1511" s="1495" t="str">
        <f t="shared" si="47"/>
        <v>0406-Póvoa</v>
      </c>
      <c r="AU1511" s="1495" t="str">
        <f t="shared" si="48"/>
        <v>040612</v>
      </c>
    </row>
    <row r="1512" spans="1:47">
      <c r="A1512" s="412"/>
      <c r="B1512" s="1013" t="s">
        <v>5133</v>
      </c>
      <c r="C1512" s="976" t="s">
        <v>5134</v>
      </c>
      <c r="D1512" s="412"/>
      <c r="E1512" s="977"/>
      <c r="K1512" s="975"/>
      <c r="L1512" s="982"/>
      <c r="M1512" s="978"/>
      <c r="N1512" s="978"/>
      <c r="O1512" s="977"/>
      <c r="P1512" s="412"/>
      <c r="Q1512" s="412"/>
      <c r="R1512" s="412"/>
      <c r="S1512" s="412"/>
      <c r="T1512" s="412"/>
      <c r="U1512" s="412"/>
      <c r="V1512" s="412"/>
      <c r="W1512" s="412"/>
      <c r="X1512" s="412"/>
      <c r="Y1512" s="412"/>
      <c r="Z1512" s="412"/>
      <c r="AA1512" s="412"/>
      <c r="AQ1512" s="1735" t="s">
        <v>9018</v>
      </c>
      <c r="AR1512" s="1495" t="s">
        <v>9019</v>
      </c>
      <c r="AS1512" s="1495" t="s">
        <v>3053</v>
      </c>
      <c r="AT1512" s="1495" t="str">
        <f t="shared" si="47"/>
        <v>1416-Póvoa da Isenta</v>
      </c>
      <c r="AU1512" s="1495" t="str">
        <f t="shared" si="48"/>
        <v>141616</v>
      </c>
    </row>
    <row r="1513" spans="1:47">
      <c r="A1513" s="412"/>
      <c r="B1513" s="1013" t="s">
        <v>5135</v>
      </c>
      <c r="C1513" s="976" t="s">
        <v>5136</v>
      </c>
      <c r="D1513" s="412"/>
      <c r="E1513" s="977"/>
      <c r="K1513" s="975"/>
      <c r="L1513" s="982"/>
      <c r="M1513" s="978"/>
      <c r="N1513" s="978"/>
      <c r="O1513" s="977"/>
      <c r="P1513" s="412"/>
      <c r="Q1513" s="412"/>
      <c r="R1513" s="412"/>
      <c r="S1513" s="412"/>
      <c r="T1513" s="412"/>
      <c r="U1513" s="412"/>
      <c r="V1513" s="412"/>
      <c r="W1513" s="412"/>
      <c r="X1513" s="412"/>
      <c r="Y1513" s="412"/>
      <c r="Z1513" s="412"/>
      <c r="AA1513" s="412"/>
      <c r="AQ1513" s="1735" t="s">
        <v>9020</v>
      </c>
      <c r="AR1513" s="1495" t="s">
        <v>9021</v>
      </c>
      <c r="AS1513" s="1735" t="s">
        <v>1492</v>
      </c>
      <c r="AT1513" s="1495" t="str">
        <f t="shared" si="47"/>
        <v>0309-Póvoa de Lanhoso (Nossa Senhora do Amparo)</v>
      </c>
      <c r="AU1513" s="1495" t="str">
        <f t="shared" si="48"/>
        <v>030919</v>
      </c>
    </row>
    <row r="1514" spans="1:47">
      <c r="A1514" s="412"/>
      <c r="B1514" s="1013" t="s">
        <v>5137</v>
      </c>
      <c r="C1514" s="976" t="s">
        <v>5138</v>
      </c>
      <c r="D1514" s="412"/>
      <c r="E1514" s="977"/>
      <c r="K1514" s="975"/>
      <c r="L1514" s="982"/>
      <c r="M1514" s="978"/>
      <c r="N1514" s="978"/>
      <c r="O1514" s="977"/>
      <c r="P1514" s="412"/>
      <c r="Q1514" s="412"/>
      <c r="R1514" s="412"/>
      <c r="S1514" s="412"/>
      <c r="T1514" s="412"/>
      <c r="U1514" s="412"/>
      <c r="V1514" s="412"/>
      <c r="W1514" s="412"/>
      <c r="X1514" s="412"/>
      <c r="Y1514" s="412"/>
      <c r="Z1514" s="412"/>
      <c r="AA1514" s="412"/>
      <c r="AQ1514" s="1735" t="s">
        <v>9022</v>
      </c>
      <c r="AR1514" s="1495" t="s">
        <v>9023</v>
      </c>
      <c r="AS1514" s="1735" t="s">
        <v>1749</v>
      </c>
      <c r="AT1514" s="1495" t="str">
        <f t="shared" si="47"/>
        <v>0616-Póvoa de Midões</v>
      </c>
      <c r="AU1514" s="1495" t="str">
        <f t="shared" si="48"/>
        <v>061611</v>
      </c>
    </row>
    <row r="1515" spans="1:47">
      <c r="A1515" s="412"/>
      <c r="B1515" s="1013" t="s">
        <v>5139</v>
      </c>
      <c r="C1515" s="976" t="s">
        <v>5140</v>
      </c>
      <c r="D1515" s="412"/>
      <c r="E1515" s="977"/>
      <c r="K1515" s="975"/>
      <c r="L1515" s="982"/>
      <c r="M1515" s="978"/>
      <c r="N1515" s="978"/>
      <c r="O1515" s="977"/>
      <c r="P1515" s="412"/>
      <c r="Q1515" s="412"/>
      <c r="R1515" s="412"/>
      <c r="S1515" s="412"/>
      <c r="T1515" s="412"/>
      <c r="U1515" s="412"/>
      <c r="V1515" s="412"/>
      <c r="W1515" s="412"/>
      <c r="X1515" s="412"/>
      <c r="Y1515" s="412"/>
      <c r="Z1515" s="412"/>
      <c r="AA1515" s="412"/>
      <c r="AQ1515" s="1735" t="s">
        <v>9024</v>
      </c>
      <c r="AR1515" s="1495" t="s">
        <v>9025</v>
      </c>
      <c r="AS1515" s="1495" t="s">
        <v>1425</v>
      </c>
      <c r="AT1515" s="1495" t="str">
        <f t="shared" si="47"/>
        <v>1812-Póvoa de Penela</v>
      </c>
      <c r="AU1515" s="1495" t="str">
        <f t="shared" si="48"/>
        <v>181208</v>
      </c>
    </row>
    <row r="1516" spans="1:47">
      <c r="A1516" s="412"/>
      <c r="B1516" s="1013" t="s">
        <v>5141</v>
      </c>
      <c r="C1516" s="976" t="s">
        <v>5140</v>
      </c>
      <c r="D1516" s="412"/>
      <c r="E1516" s="977"/>
      <c r="K1516" s="975"/>
      <c r="L1516" s="982"/>
      <c r="M1516" s="978"/>
      <c r="N1516" s="978"/>
      <c r="O1516" s="977"/>
      <c r="P1516" s="412"/>
      <c r="Q1516" s="412"/>
      <c r="R1516" s="412"/>
      <c r="S1516" s="412"/>
      <c r="T1516" s="412"/>
      <c r="U1516" s="412"/>
      <c r="V1516" s="412"/>
      <c r="W1516" s="412"/>
      <c r="X1516" s="412"/>
      <c r="Y1516" s="412"/>
      <c r="Z1516" s="412"/>
      <c r="AA1516" s="412"/>
      <c r="AQ1516" s="1735" t="s">
        <v>9026</v>
      </c>
      <c r="AR1516" s="1495" t="s">
        <v>9027</v>
      </c>
      <c r="AS1516" s="1735" t="s">
        <v>4234</v>
      </c>
      <c r="AT1516" s="1495" t="str">
        <f t="shared" si="47"/>
        <v>0210-Póvoa de São Miguel</v>
      </c>
      <c r="AU1516" s="1495" t="str">
        <f t="shared" si="48"/>
        <v>021002</v>
      </c>
    </row>
    <row r="1517" spans="1:47">
      <c r="A1517" s="412"/>
      <c r="B1517" s="1013" t="s">
        <v>5142</v>
      </c>
      <c r="C1517" s="976" t="s">
        <v>4023</v>
      </c>
      <c r="D1517" s="412"/>
      <c r="E1517" s="977"/>
      <c r="K1517" s="975"/>
      <c r="L1517" s="982"/>
      <c r="M1517" s="978"/>
      <c r="N1517" s="978"/>
      <c r="O1517" s="977"/>
      <c r="P1517" s="412"/>
      <c r="Q1517" s="412"/>
      <c r="R1517" s="412"/>
      <c r="S1517" s="412"/>
      <c r="T1517" s="412"/>
      <c r="U1517" s="412"/>
      <c r="V1517" s="412"/>
      <c r="W1517" s="412"/>
      <c r="X1517" s="412"/>
      <c r="Y1517" s="412"/>
      <c r="Z1517" s="412"/>
      <c r="AA1517" s="412"/>
      <c r="AQ1517" s="1735" t="s">
        <v>9028</v>
      </c>
      <c r="AR1517" s="1495" t="s">
        <v>9029</v>
      </c>
      <c r="AS1517" s="1735" t="s">
        <v>1783</v>
      </c>
      <c r="AT1517" s="1495" t="str">
        <f t="shared" si="47"/>
        <v>0913-Póvoa do Concelho</v>
      </c>
      <c r="AU1517" s="1495" t="str">
        <f t="shared" si="48"/>
        <v>091314</v>
      </c>
    </row>
    <row r="1518" spans="1:47">
      <c r="A1518" s="412"/>
      <c r="B1518" s="1013" t="s">
        <v>4024</v>
      </c>
      <c r="C1518" s="976" t="s">
        <v>4023</v>
      </c>
      <c r="D1518" s="412"/>
      <c r="E1518" s="977"/>
      <c r="K1518" s="975"/>
      <c r="L1518" s="982"/>
      <c r="M1518" s="978"/>
      <c r="N1518" s="978"/>
      <c r="O1518" s="977"/>
      <c r="P1518" s="412"/>
      <c r="Q1518" s="412"/>
      <c r="R1518" s="412"/>
      <c r="S1518" s="412"/>
      <c r="T1518" s="412"/>
      <c r="U1518" s="412"/>
      <c r="V1518" s="412"/>
      <c r="W1518" s="412"/>
      <c r="X1518" s="412"/>
      <c r="Y1518" s="412"/>
      <c r="Z1518" s="412"/>
      <c r="AA1518" s="412"/>
      <c r="AQ1518" s="1735" t="s">
        <v>9030</v>
      </c>
      <c r="AR1518" s="1495" t="s">
        <v>1498</v>
      </c>
      <c r="AS1518" s="1495" t="s">
        <v>1499</v>
      </c>
      <c r="AT1518" s="1495" t="str">
        <f t="shared" si="47"/>
        <v>4204-Povoação</v>
      </c>
      <c r="AU1518" s="1495" t="str">
        <f t="shared" si="48"/>
        <v>420405</v>
      </c>
    </row>
    <row r="1519" spans="1:47">
      <c r="A1519" s="412"/>
      <c r="B1519" s="1013" t="s">
        <v>4025</v>
      </c>
      <c r="C1519" s="976" t="s">
        <v>4026</v>
      </c>
      <c r="D1519" s="412"/>
      <c r="E1519" s="977"/>
      <c r="K1519" s="975"/>
      <c r="L1519" s="982"/>
      <c r="M1519" s="978"/>
      <c r="N1519" s="978"/>
      <c r="O1519" s="977"/>
      <c r="P1519" s="412"/>
      <c r="Q1519" s="412"/>
      <c r="R1519" s="412"/>
      <c r="S1519" s="412"/>
      <c r="T1519" s="412"/>
      <c r="U1519" s="412"/>
      <c r="V1519" s="412"/>
      <c r="W1519" s="412"/>
      <c r="X1519" s="412"/>
      <c r="Y1519" s="412"/>
      <c r="Z1519" s="412"/>
      <c r="AA1519" s="412"/>
      <c r="AQ1519" s="1735" t="s">
        <v>9031</v>
      </c>
      <c r="AR1519" s="1495" t="s">
        <v>9032</v>
      </c>
      <c r="AS1519" s="1495" t="s">
        <v>76</v>
      </c>
      <c r="AT1519" s="1495" t="str">
        <f t="shared" si="47"/>
        <v>1823-Povolide</v>
      </c>
      <c r="AU1519" s="1495" t="str">
        <f t="shared" si="48"/>
        <v>182320</v>
      </c>
    </row>
    <row r="1520" spans="1:47">
      <c r="A1520" s="412"/>
      <c r="B1520" s="1013" t="s">
        <v>4027</v>
      </c>
      <c r="C1520" s="976" t="s">
        <v>4028</v>
      </c>
      <c r="D1520" s="412"/>
      <c r="E1520" s="977"/>
      <c r="K1520" s="975"/>
      <c r="L1520" s="982"/>
      <c r="M1520" s="978"/>
      <c r="N1520" s="978"/>
      <c r="O1520" s="977"/>
      <c r="P1520" s="412"/>
      <c r="Q1520" s="412"/>
      <c r="R1520" s="412"/>
      <c r="S1520" s="412"/>
      <c r="T1520" s="412"/>
      <c r="U1520" s="412"/>
      <c r="V1520" s="412"/>
      <c r="W1520" s="412"/>
      <c r="X1520" s="412"/>
      <c r="Y1520" s="412"/>
      <c r="Z1520" s="412"/>
      <c r="AA1520" s="412"/>
      <c r="AQ1520" s="1735" t="s">
        <v>9033</v>
      </c>
      <c r="AR1520" s="1495" t="s">
        <v>9034</v>
      </c>
      <c r="AS1520" s="1735" t="s">
        <v>61</v>
      </c>
      <c r="AT1520" s="1495" t="str">
        <f t="shared" si="47"/>
        <v>0313-Prado (São Miguel)</v>
      </c>
      <c r="AU1520" s="1495" t="str">
        <f t="shared" si="48"/>
        <v>031350</v>
      </c>
    </row>
    <row r="1521" spans="1:47">
      <c r="A1521" s="412"/>
      <c r="B1521" s="1013" t="s">
        <v>4029</v>
      </c>
      <c r="C1521" s="976" t="s">
        <v>4030</v>
      </c>
      <c r="D1521" s="412"/>
      <c r="E1521" s="977"/>
      <c r="K1521" s="975"/>
      <c r="L1521" s="982"/>
      <c r="M1521" s="978"/>
      <c r="N1521" s="978"/>
      <c r="O1521" s="977"/>
      <c r="P1521" s="412"/>
      <c r="Q1521" s="412"/>
      <c r="R1521" s="412"/>
      <c r="S1521" s="412"/>
      <c r="T1521" s="412"/>
      <c r="U1521" s="412"/>
      <c r="V1521" s="412"/>
      <c r="W1521" s="412"/>
      <c r="X1521" s="412"/>
      <c r="Y1521" s="412"/>
      <c r="Z1521" s="412"/>
      <c r="AA1521" s="412"/>
      <c r="AQ1521" s="1735" t="s">
        <v>9035</v>
      </c>
      <c r="AR1521" s="1495" t="s">
        <v>9036</v>
      </c>
      <c r="AS1521" s="1735" t="s">
        <v>4105</v>
      </c>
      <c r="AT1521" s="1495" t="str">
        <f t="shared" si="47"/>
        <v>0903-Prados</v>
      </c>
      <c r="AU1521" s="1495" t="str">
        <f t="shared" si="48"/>
        <v>090312</v>
      </c>
    </row>
    <row r="1522" spans="1:47">
      <c r="A1522" s="412"/>
      <c r="B1522" s="1013" t="s">
        <v>5247</v>
      </c>
      <c r="C1522" s="976" t="s">
        <v>5248</v>
      </c>
      <c r="D1522" s="412"/>
      <c r="E1522" s="977"/>
      <c r="K1522" s="975"/>
      <c r="L1522" s="982"/>
      <c r="M1522" s="978"/>
      <c r="N1522" s="978"/>
      <c r="O1522" s="977"/>
      <c r="P1522" s="412"/>
      <c r="Q1522" s="412"/>
      <c r="R1522" s="412"/>
      <c r="S1522" s="412"/>
      <c r="T1522" s="412"/>
      <c r="U1522" s="412"/>
      <c r="V1522" s="412"/>
      <c r="W1522" s="412"/>
      <c r="X1522" s="412"/>
      <c r="Y1522" s="412"/>
      <c r="Z1522" s="412"/>
      <c r="AA1522" s="412"/>
      <c r="AQ1522" s="1735" t="s">
        <v>9037</v>
      </c>
      <c r="AR1522" s="1495" t="s">
        <v>9038</v>
      </c>
      <c r="AS1522" s="1495" t="s">
        <v>2206</v>
      </c>
      <c r="AT1522" s="1495" t="str">
        <f t="shared" si="47"/>
        <v>4302-Praia da Vitória (Santa Cruz)</v>
      </c>
      <c r="AU1522" s="1495" t="str">
        <f t="shared" si="48"/>
        <v>430207</v>
      </c>
    </row>
    <row r="1523" spans="1:47">
      <c r="A1523" s="412"/>
      <c r="B1523" s="1013" t="s">
        <v>5249</v>
      </c>
      <c r="C1523" s="976" t="s">
        <v>5248</v>
      </c>
      <c r="D1523" s="412"/>
      <c r="E1523" s="977"/>
      <c r="K1523" s="975"/>
      <c r="L1523" s="982"/>
      <c r="M1523" s="978"/>
      <c r="N1523" s="978"/>
      <c r="O1523" s="977"/>
      <c r="P1523" s="412"/>
      <c r="Q1523" s="412"/>
      <c r="R1523" s="412"/>
      <c r="S1523" s="412"/>
      <c r="T1523" s="412"/>
      <c r="U1523" s="412"/>
      <c r="V1523" s="412"/>
      <c r="W1523" s="412"/>
      <c r="X1523" s="412"/>
      <c r="Y1523" s="412"/>
      <c r="Z1523" s="412"/>
      <c r="AA1523" s="412"/>
      <c r="AQ1523" s="1735" t="s">
        <v>9039</v>
      </c>
      <c r="AR1523" s="1495" t="s">
        <v>9040</v>
      </c>
      <c r="AS1523" s="1735" t="s">
        <v>2827</v>
      </c>
      <c r="AT1523" s="1495" t="str">
        <f t="shared" si="47"/>
        <v>0608-Praia de Mira</v>
      </c>
      <c r="AU1523" s="1495" t="str">
        <f t="shared" si="48"/>
        <v>060804</v>
      </c>
    </row>
    <row r="1524" spans="1:47">
      <c r="A1524" s="412"/>
      <c r="B1524" s="1013" t="s">
        <v>5250</v>
      </c>
      <c r="C1524" s="976" t="s">
        <v>5248</v>
      </c>
      <c r="D1524" s="412"/>
      <c r="E1524" s="977"/>
      <c r="K1524" s="975"/>
      <c r="L1524" s="982"/>
      <c r="M1524" s="978"/>
      <c r="N1524" s="978"/>
      <c r="O1524" s="977"/>
      <c r="P1524" s="412"/>
      <c r="Q1524" s="412"/>
      <c r="R1524" s="412"/>
      <c r="S1524" s="412"/>
      <c r="T1524" s="412"/>
      <c r="U1524" s="412"/>
      <c r="V1524" s="412"/>
      <c r="W1524" s="412"/>
      <c r="X1524" s="412"/>
      <c r="Y1524" s="412"/>
      <c r="Z1524" s="412"/>
      <c r="AA1524" s="412"/>
      <c r="AQ1524" s="1735" t="s">
        <v>9041</v>
      </c>
      <c r="AR1524" s="1495" t="s">
        <v>9042</v>
      </c>
      <c r="AS1524" s="1495" t="s">
        <v>1055</v>
      </c>
      <c r="AT1524" s="1495" t="str">
        <f t="shared" si="47"/>
        <v>4701-Praia do Almoxarife</v>
      </c>
      <c r="AU1524" s="1495" t="str">
        <f t="shared" si="48"/>
        <v>470110</v>
      </c>
    </row>
    <row r="1525" spans="1:47">
      <c r="A1525" s="412"/>
      <c r="B1525" s="1013" t="s">
        <v>5251</v>
      </c>
      <c r="C1525" s="976" t="s">
        <v>5252</v>
      </c>
      <c r="D1525" s="412"/>
      <c r="E1525" s="977"/>
      <c r="K1525" s="975"/>
      <c r="L1525" s="982"/>
      <c r="M1525" s="978"/>
      <c r="N1525" s="978"/>
      <c r="O1525" s="977"/>
      <c r="P1525" s="412"/>
      <c r="Q1525" s="412"/>
      <c r="R1525" s="412"/>
      <c r="S1525" s="412"/>
      <c r="T1525" s="412"/>
      <c r="U1525" s="412"/>
      <c r="V1525" s="412"/>
      <c r="W1525" s="412"/>
      <c r="X1525" s="412"/>
      <c r="Y1525" s="412"/>
      <c r="Z1525" s="412"/>
      <c r="AA1525" s="412"/>
      <c r="AQ1525" s="1735" t="s">
        <v>9043</v>
      </c>
      <c r="AR1525" s="1495" t="s">
        <v>9044</v>
      </c>
      <c r="AS1525" s="1495" t="s">
        <v>1055</v>
      </c>
      <c r="AT1525" s="1495" t="str">
        <f t="shared" si="47"/>
        <v>4701-Praia do Norte</v>
      </c>
      <c r="AU1525" s="1495" t="str">
        <f t="shared" si="48"/>
        <v>470111</v>
      </c>
    </row>
    <row r="1526" spans="1:47">
      <c r="A1526" s="412"/>
      <c r="B1526" s="1013" t="s">
        <v>5253</v>
      </c>
      <c r="C1526" s="976" t="s">
        <v>5254</v>
      </c>
      <c r="D1526" s="412"/>
      <c r="E1526" s="977"/>
      <c r="K1526" s="975"/>
      <c r="L1526" s="982"/>
      <c r="M1526" s="978"/>
      <c r="N1526" s="978"/>
      <c r="O1526" s="977"/>
      <c r="P1526" s="412"/>
      <c r="Q1526" s="412"/>
      <c r="R1526" s="412"/>
      <c r="S1526" s="412"/>
      <c r="T1526" s="412"/>
      <c r="U1526" s="412"/>
      <c r="V1526" s="412"/>
      <c r="W1526" s="412"/>
      <c r="X1526" s="412"/>
      <c r="Y1526" s="412"/>
      <c r="Z1526" s="412"/>
      <c r="AA1526" s="412"/>
      <c r="AQ1526" s="1735" t="s">
        <v>9045</v>
      </c>
      <c r="AR1526" s="1495" t="s">
        <v>9046</v>
      </c>
      <c r="AS1526" s="1495" t="s">
        <v>24</v>
      </c>
      <c r="AT1526" s="1495" t="str">
        <f t="shared" si="47"/>
        <v>1420-Praia do Ribatejo</v>
      </c>
      <c r="AU1526" s="1495" t="str">
        <f t="shared" si="48"/>
        <v>142002</v>
      </c>
    </row>
    <row r="1527" spans="1:47">
      <c r="A1527" s="412"/>
      <c r="B1527" s="1013" t="s">
        <v>5255</v>
      </c>
      <c r="C1527" s="976" t="s">
        <v>5254</v>
      </c>
      <c r="D1527" s="412"/>
      <c r="E1527" s="977"/>
      <c r="K1527" s="975"/>
      <c r="L1527" s="982"/>
      <c r="M1527" s="978"/>
      <c r="N1527" s="978"/>
      <c r="O1527" s="977"/>
      <c r="P1527" s="412"/>
      <c r="Q1527" s="412"/>
      <c r="R1527" s="412"/>
      <c r="S1527" s="412"/>
      <c r="T1527" s="412"/>
      <c r="U1527" s="412"/>
      <c r="V1527" s="412"/>
      <c r="W1527" s="412"/>
      <c r="X1527" s="412"/>
      <c r="Y1527" s="412"/>
      <c r="Z1527" s="412"/>
      <c r="AA1527" s="412"/>
      <c r="AQ1527" s="1735" t="s">
        <v>9047</v>
      </c>
      <c r="AR1527" s="1495" t="s">
        <v>9048</v>
      </c>
      <c r="AS1527" s="1495" t="s">
        <v>3080</v>
      </c>
      <c r="AT1527" s="1495" t="str">
        <f t="shared" si="47"/>
        <v>4603-Prainha</v>
      </c>
      <c r="AU1527" s="1495" t="str">
        <f t="shared" si="48"/>
        <v>460301</v>
      </c>
    </row>
    <row r="1528" spans="1:47">
      <c r="A1528" s="412"/>
      <c r="B1528" s="1013" t="s">
        <v>5256</v>
      </c>
      <c r="C1528" s="976" t="s">
        <v>5257</v>
      </c>
      <c r="D1528" s="412"/>
      <c r="E1528" s="977"/>
      <c r="K1528" s="975"/>
      <c r="L1528" s="982"/>
      <c r="M1528" s="978"/>
      <c r="N1528" s="978"/>
      <c r="O1528" s="977"/>
      <c r="P1528" s="412"/>
      <c r="Q1528" s="412"/>
      <c r="R1528" s="412"/>
      <c r="S1528" s="412"/>
      <c r="T1528" s="412"/>
      <c r="U1528" s="412"/>
      <c r="V1528" s="412"/>
      <c r="W1528" s="412"/>
      <c r="X1528" s="412"/>
      <c r="Y1528" s="412"/>
      <c r="Z1528" s="412"/>
      <c r="AA1528" s="412"/>
      <c r="AQ1528" s="1735" t="s">
        <v>9049</v>
      </c>
      <c r="AR1528" s="1495" t="s">
        <v>9050</v>
      </c>
      <c r="AS1528" s="1495" t="s">
        <v>1296</v>
      </c>
      <c r="AT1528" s="1495" t="str">
        <f t="shared" si="47"/>
        <v>3101-Prazeres</v>
      </c>
      <c r="AU1528" s="1495" t="str">
        <f t="shared" si="48"/>
        <v>310108</v>
      </c>
    </row>
    <row r="1529" spans="1:47">
      <c r="A1529" s="412"/>
      <c r="B1529" s="1013" t="s">
        <v>5258</v>
      </c>
      <c r="C1529" s="976" t="s">
        <v>5257</v>
      </c>
      <c r="D1529" s="412"/>
      <c r="E1529" s="977"/>
      <c r="K1529" s="975"/>
      <c r="L1529" s="982"/>
      <c r="M1529" s="978"/>
      <c r="N1529" s="978"/>
      <c r="O1529" s="977"/>
      <c r="P1529" s="412"/>
      <c r="Q1529" s="412"/>
      <c r="R1529" s="412"/>
      <c r="S1529" s="412"/>
      <c r="T1529" s="412"/>
      <c r="U1529" s="412"/>
      <c r="V1529" s="412"/>
      <c r="W1529" s="412"/>
      <c r="X1529" s="412"/>
      <c r="Y1529" s="412"/>
      <c r="Z1529" s="412"/>
      <c r="AA1529" s="412"/>
      <c r="AQ1529" s="1735" t="s">
        <v>9051</v>
      </c>
      <c r="AR1529" s="1495" t="s">
        <v>9052</v>
      </c>
      <c r="AS1529" s="1735" t="s">
        <v>1051</v>
      </c>
      <c r="AT1529" s="1495" t="str">
        <f t="shared" si="47"/>
        <v>0308-Prazins (Santa Eufémia)</v>
      </c>
      <c r="AU1529" s="1495" t="str">
        <f t="shared" si="48"/>
        <v>030842</v>
      </c>
    </row>
    <row r="1530" spans="1:47">
      <c r="A1530" s="412"/>
      <c r="B1530" s="1013" t="s">
        <v>5259</v>
      </c>
      <c r="C1530" s="976" t="s">
        <v>5260</v>
      </c>
      <c r="D1530" s="412"/>
      <c r="E1530" s="977"/>
      <c r="K1530" s="975"/>
      <c r="L1530" s="982"/>
      <c r="M1530" s="978"/>
      <c r="N1530" s="978"/>
      <c r="O1530" s="977"/>
      <c r="P1530" s="412"/>
      <c r="Q1530" s="412"/>
      <c r="R1530" s="412"/>
      <c r="S1530" s="412"/>
      <c r="T1530" s="412"/>
      <c r="U1530" s="412"/>
      <c r="V1530" s="412"/>
      <c r="W1530" s="412"/>
      <c r="X1530" s="412"/>
      <c r="Y1530" s="412"/>
      <c r="Z1530" s="412"/>
      <c r="AA1530" s="412"/>
      <c r="AQ1530" s="1735" t="s">
        <v>9053</v>
      </c>
      <c r="AR1530" s="1495" t="s">
        <v>9054</v>
      </c>
      <c r="AS1530" s="1735" t="s">
        <v>2630</v>
      </c>
      <c r="AT1530" s="1495" t="str">
        <f t="shared" si="47"/>
        <v>0303-Priscos</v>
      </c>
      <c r="AU1530" s="1495" t="str">
        <f t="shared" si="48"/>
        <v>030336</v>
      </c>
    </row>
    <row r="1531" spans="1:47">
      <c r="A1531" s="412"/>
      <c r="B1531" s="1013" t="s">
        <v>5261</v>
      </c>
      <c r="C1531" s="976" t="s">
        <v>5260</v>
      </c>
      <c r="D1531" s="412"/>
      <c r="E1531" s="977"/>
      <c r="K1531" s="975"/>
      <c r="L1531" s="982"/>
      <c r="M1531" s="978"/>
      <c r="N1531" s="978"/>
      <c r="O1531" s="977"/>
      <c r="P1531" s="412"/>
      <c r="Q1531" s="412"/>
      <c r="R1531" s="412"/>
      <c r="S1531" s="412"/>
      <c r="T1531" s="412"/>
      <c r="U1531" s="412"/>
      <c r="V1531" s="412"/>
      <c r="W1531" s="412"/>
      <c r="X1531" s="412"/>
      <c r="Y1531" s="412"/>
      <c r="Z1531" s="412"/>
      <c r="AA1531" s="412"/>
      <c r="AQ1531" s="1735" t="s">
        <v>9055</v>
      </c>
      <c r="AR1531" s="1495" t="s">
        <v>9056</v>
      </c>
      <c r="AS1531" s="1735" t="s">
        <v>1058</v>
      </c>
      <c r="AT1531" s="1495" t="str">
        <f t="shared" si="47"/>
        <v>0505-Proença-a-Velha</v>
      </c>
      <c r="AU1531" s="1495" t="str">
        <f t="shared" si="48"/>
        <v>050511</v>
      </c>
    </row>
    <row r="1532" spans="1:47">
      <c r="A1532" s="412"/>
      <c r="B1532" s="1013" t="s">
        <v>5262</v>
      </c>
      <c r="C1532" s="976" t="s">
        <v>5263</v>
      </c>
      <c r="D1532" s="412"/>
      <c r="E1532" s="977"/>
      <c r="K1532" s="975"/>
      <c r="L1532" s="982"/>
      <c r="M1532" s="978"/>
      <c r="N1532" s="978"/>
      <c r="O1532" s="977"/>
      <c r="P1532" s="412"/>
      <c r="Q1532" s="412"/>
      <c r="R1532" s="412"/>
      <c r="S1532" s="412"/>
      <c r="T1532" s="412"/>
      <c r="U1532" s="412"/>
      <c r="V1532" s="412"/>
      <c r="W1532" s="412"/>
      <c r="X1532" s="412"/>
      <c r="Y1532" s="412"/>
      <c r="Z1532" s="412"/>
      <c r="AA1532" s="412"/>
      <c r="AQ1532" s="1735" t="s">
        <v>9057</v>
      </c>
      <c r="AR1532" s="1495" t="s">
        <v>9058</v>
      </c>
      <c r="AS1532" s="1495" t="s">
        <v>2526</v>
      </c>
      <c r="AT1532" s="1495" t="str">
        <f t="shared" si="47"/>
        <v>1601-Prozelo</v>
      </c>
      <c r="AU1532" s="1495" t="str">
        <f t="shared" si="48"/>
        <v>160128</v>
      </c>
    </row>
    <row r="1533" spans="1:47">
      <c r="A1533" s="412"/>
      <c r="B1533" s="1013" t="s">
        <v>5264</v>
      </c>
      <c r="C1533" s="976" t="s">
        <v>4038</v>
      </c>
      <c r="D1533" s="412"/>
      <c r="E1533" s="977"/>
      <c r="K1533" s="975"/>
      <c r="L1533" s="982"/>
      <c r="M1533" s="978"/>
      <c r="N1533" s="978"/>
      <c r="O1533" s="977"/>
      <c r="P1533" s="412"/>
      <c r="Q1533" s="412"/>
      <c r="R1533" s="412"/>
      <c r="S1533" s="412"/>
      <c r="T1533" s="412"/>
      <c r="U1533" s="412"/>
      <c r="V1533" s="412"/>
      <c r="W1533" s="412"/>
      <c r="X1533" s="412"/>
      <c r="Y1533" s="412"/>
      <c r="Z1533" s="412"/>
      <c r="AA1533" s="412"/>
      <c r="AQ1533" s="1735" t="s">
        <v>9059</v>
      </c>
      <c r="AR1533" s="1495" t="s">
        <v>9060</v>
      </c>
      <c r="AS1533" s="1495" t="s">
        <v>2006</v>
      </c>
      <c r="AT1533" s="1495" t="str">
        <f t="shared" si="47"/>
        <v>1002-Pussos São Pedro</v>
      </c>
      <c r="AU1533" s="1495" t="str">
        <f t="shared" si="48"/>
        <v>100209</v>
      </c>
    </row>
    <row r="1534" spans="1:47">
      <c r="A1534" s="412"/>
      <c r="B1534" s="1013" t="s">
        <v>4039</v>
      </c>
      <c r="C1534" s="976" t="s">
        <v>4038</v>
      </c>
      <c r="D1534" s="412"/>
      <c r="E1534" s="977"/>
      <c r="K1534" s="975"/>
      <c r="L1534" s="982"/>
      <c r="M1534" s="978"/>
      <c r="N1534" s="978"/>
      <c r="O1534" s="977"/>
      <c r="P1534" s="412"/>
      <c r="Q1534" s="412"/>
      <c r="R1534" s="412"/>
      <c r="S1534" s="412"/>
      <c r="T1534" s="412"/>
      <c r="U1534" s="412"/>
      <c r="V1534" s="412"/>
      <c r="W1534" s="412"/>
      <c r="X1534" s="412"/>
      <c r="Y1534" s="412"/>
      <c r="Z1534" s="412"/>
      <c r="AA1534" s="412"/>
      <c r="AQ1534" s="1735" t="s">
        <v>9061</v>
      </c>
      <c r="AR1534" s="1495" t="s">
        <v>9062</v>
      </c>
      <c r="AS1534" s="1735" t="s">
        <v>1633</v>
      </c>
      <c r="AT1534" s="1495" t="str">
        <f t="shared" si="47"/>
        <v>0911-Quadrazais</v>
      </c>
      <c r="AU1534" s="1495" t="str">
        <f t="shared" si="48"/>
        <v>091123</v>
      </c>
    </row>
    <row r="1535" spans="1:47">
      <c r="A1535" s="412"/>
      <c r="B1535" s="1013" t="s">
        <v>4040</v>
      </c>
      <c r="C1535" s="976" t="s">
        <v>4041</v>
      </c>
      <c r="D1535" s="412"/>
      <c r="E1535" s="977"/>
      <c r="K1535" s="975"/>
      <c r="L1535" s="982"/>
      <c r="M1535" s="978"/>
      <c r="N1535" s="978"/>
      <c r="O1535" s="977"/>
      <c r="P1535" s="412"/>
      <c r="Q1535" s="412"/>
      <c r="R1535" s="412"/>
      <c r="S1535" s="412"/>
      <c r="T1535" s="412"/>
      <c r="U1535" s="412"/>
      <c r="V1535" s="412"/>
      <c r="W1535" s="412"/>
      <c r="X1535" s="412"/>
      <c r="Y1535" s="412"/>
      <c r="Z1535" s="412"/>
      <c r="AA1535" s="412"/>
      <c r="AQ1535" s="1735" t="s">
        <v>9063</v>
      </c>
      <c r="AR1535" s="1495" t="s">
        <v>9064</v>
      </c>
      <c r="AS1535" s="1735" t="s">
        <v>565</v>
      </c>
      <c r="AT1535" s="1495" t="str">
        <f t="shared" si="47"/>
        <v>0808-Quarteira</v>
      </c>
      <c r="AU1535" s="1495" t="str">
        <f t="shared" si="48"/>
        <v>080805</v>
      </c>
    </row>
    <row r="1536" spans="1:47">
      <c r="A1536" s="412"/>
      <c r="B1536" s="1013" t="s">
        <v>4042</v>
      </c>
      <c r="C1536" s="976" t="s">
        <v>4041</v>
      </c>
      <c r="D1536" s="412"/>
      <c r="E1536" s="977"/>
      <c r="K1536" s="975"/>
      <c r="L1536" s="982"/>
      <c r="M1536" s="978"/>
      <c r="N1536" s="978"/>
      <c r="O1536" s="977"/>
      <c r="P1536" s="412"/>
      <c r="Q1536" s="412"/>
      <c r="R1536" s="412"/>
      <c r="S1536" s="412"/>
      <c r="T1536" s="412"/>
      <c r="U1536" s="412"/>
      <c r="V1536" s="412"/>
      <c r="W1536" s="412"/>
      <c r="X1536" s="412"/>
      <c r="Y1536" s="412"/>
      <c r="Z1536" s="412"/>
      <c r="AA1536" s="412"/>
      <c r="AQ1536" s="1735" t="s">
        <v>9065</v>
      </c>
      <c r="AR1536" s="1495" t="s">
        <v>9066</v>
      </c>
      <c r="AS1536" s="1495" t="s">
        <v>2206</v>
      </c>
      <c r="AT1536" s="1495" t="str">
        <f t="shared" si="47"/>
        <v>4302-Quatro Ribeiras</v>
      </c>
      <c r="AU1536" s="1495" t="str">
        <f t="shared" si="48"/>
        <v>430208</v>
      </c>
    </row>
    <row r="1537" spans="1:47">
      <c r="A1537" s="412"/>
      <c r="B1537" s="1013" t="s">
        <v>4043</v>
      </c>
      <c r="C1537" s="976" t="s">
        <v>4044</v>
      </c>
      <c r="D1537" s="412"/>
      <c r="E1537" s="977"/>
      <c r="K1537" s="975"/>
      <c r="L1537" s="982"/>
      <c r="M1537" s="978"/>
      <c r="N1537" s="978"/>
      <c r="O1537" s="977"/>
      <c r="P1537" s="412"/>
      <c r="Q1537" s="412"/>
      <c r="R1537" s="412"/>
      <c r="S1537" s="412"/>
      <c r="T1537" s="412"/>
      <c r="U1537" s="412"/>
      <c r="V1537" s="412"/>
      <c r="W1537" s="412"/>
      <c r="X1537" s="412"/>
      <c r="Y1537" s="412"/>
      <c r="Z1537" s="412"/>
      <c r="AA1537" s="412"/>
      <c r="AQ1537" s="1735" t="s">
        <v>9067</v>
      </c>
      <c r="AR1537" s="1495" t="s">
        <v>9068</v>
      </c>
      <c r="AS1537" s="1495" t="s">
        <v>2537</v>
      </c>
      <c r="AT1537" s="1495" t="str">
        <f t="shared" si="47"/>
        <v>1801-Queimada</v>
      </c>
      <c r="AU1537" s="1495" t="str">
        <f t="shared" si="48"/>
        <v>180109</v>
      </c>
    </row>
    <row r="1538" spans="1:47">
      <c r="A1538" s="412"/>
      <c r="B1538" s="1013" t="s">
        <v>4045</v>
      </c>
      <c r="C1538" s="976" t="s">
        <v>4046</v>
      </c>
      <c r="D1538" s="412"/>
      <c r="E1538" s="977"/>
      <c r="K1538" s="975"/>
      <c r="L1538" s="982"/>
      <c r="M1538" s="978"/>
      <c r="N1538" s="978"/>
      <c r="O1538" s="977"/>
      <c r="P1538" s="412"/>
      <c r="Q1538" s="412"/>
      <c r="R1538" s="412"/>
      <c r="S1538" s="412"/>
      <c r="T1538" s="412"/>
      <c r="U1538" s="412"/>
      <c r="V1538" s="412"/>
      <c r="W1538" s="412"/>
      <c r="X1538" s="412"/>
      <c r="Y1538" s="412"/>
      <c r="Z1538" s="412"/>
      <c r="AA1538" s="412"/>
      <c r="AQ1538" s="1735" t="s">
        <v>9069</v>
      </c>
      <c r="AR1538" s="1495" t="s">
        <v>9070</v>
      </c>
      <c r="AS1538" s="1495" t="s">
        <v>2537</v>
      </c>
      <c r="AT1538" s="1495" t="str">
        <f t="shared" si="47"/>
        <v>1801-Queimadela</v>
      </c>
      <c r="AU1538" s="1495" t="str">
        <f t="shared" si="48"/>
        <v>180110</v>
      </c>
    </row>
    <row r="1539" spans="1:47">
      <c r="A1539" s="412"/>
      <c r="B1539" s="1013" t="s">
        <v>4047</v>
      </c>
      <c r="C1539" s="976" t="s">
        <v>4046</v>
      </c>
      <c r="D1539" s="412"/>
      <c r="E1539" s="977"/>
      <c r="K1539" s="975"/>
      <c r="L1539" s="982"/>
      <c r="M1539" s="978"/>
      <c r="N1539" s="978"/>
      <c r="O1539" s="977"/>
      <c r="P1539" s="412"/>
      <c r="Q1539" s="412"/>
      <c r="R1539" s="412"/>
      <c r="S1539" s="412"/>
      <c r="T1539" s="412"/>
      <c r="U1539" s="412"/>
      <c r="V1539" s="412"/>
      <c r="W1539" s="412"/>
      <c r="X1539" s="412"/>
      <c r="Y1539" s="412"/>
      <c r="Z1539" s="412"/>
      <c r="AA1539" s="412"/>
      <c r="AQ1539" s="1735" t="s">
        <v>9071</v>
      </c>
      <c r="AR1539" s="1495" t="s">
        <v>9072</v>
      </c>
      <c r="AS1539" s="1495" t="s">
        <v>83</v>
      </c>
      <c r="AT1539" s="1495" t="str">
        <f t="shared" si="47"/>
        <v>1824-Queirã</v>
      </c>
      <c r="AU1539" s="1495" t="str">
        <f t="shared" si="48"/>
        <v>182409</v>
      </c>
    </row>
    <row r="1540" spans="1:47">
      <c r="A1540" s="412"/>
      <c r="B1540" s="1013" t="s">
        <v>4048</v>
      </c>
      <c r="C1540" s="976" t="s">
        <v>4049</v>
      </c>
      <c r="D1540" s="412"/>
      <c r="E1540" s="977"/>
      <c r="K1540" s="975"/>
      <c r="L1540" s="982"/>
      <c r="M1540" s="978"/>
      <c r="N1540" s="978"/>
      <c r="O1540" s="977"/>
      <c r="P1540" s="412"/>
      <c r="Q1540" s="412"/>
      <c r="R1540" s="412"/>
      <c r="S1540" s="412"/>
      <c r="T1540" s="412"/>
      <c r="U1540" s="412"/>
      <c r="V1540" s="412"/>
      <c r="W1540" s="412"/>
      <c r="X1540" s="412"/>
      <c r="Y1540" s="412"/>
      <c r="Z1540" s="412"/>
      <c r="AA1540" s="412"/>
      <c r="AQ1540" s="1735" t="s">
        <v>9073</v>
      </c>
      <c r="AR1540" s="1495" t="s">
        <v>9074</v>
      </c>
      <c r="AS1540" s="1495" t="s">
        <v>41</v>
      </c>
      <c r="AT1540" s="1495" t="str">
        <f t="shared" si="47"/>
        <v>1822-Queiriga</v>
      </c>
      <c r="AU1540" s="1495" t="str">
        <f t="shared" si="48"/>
        <v>182204</v>
      </c>
    </row>
    <row r="1541" spans="1:47">
      <c r="A1541" s="412"/>
      <c r="B1541" s="1013" t="s">
        <v>4050</v>
      </c>
      <c r="C1541" s="976" t="s">
        <v>4049</v>
      </c>
      <c r="D1541" s="412"/>
      <c r="E1541" s="977"/>
      <c r="K1541" s="975"/>
      <c r="L1541" s="982"/>
      <c r="M1541" s="978"/>
      <c r="N1541" s="978"/>
      <c r="O1541" s="977"/>
      <c r="P1541" s="412"/>
      <c r="Q1541" s="412"/>
      <c r="R1541" s="412"/>
      <c r="S1541" s="412"/>
      <c r="T1541" s="412"/>
      <c r="U1541" s="412"/>
      <c r="V1541" s="412"/>
      <c r="W1541" s="412"/>
      <c r="X1541" s="412"/>
      <c r="Y1541" s="412"/>
      <c r="Z1541" s="412"/>
      <c r="AA1541" s="412"/>
      <c r="AQ1541" s="1735" t="s">
        <v>9075</v>
      </c>
      <c r="AR1541" s="1495" t="s">
        <v>9076</v>
      </c>
      <c r="AS1541" s="1735" t="s">
        <v>1011</v>
      </c>
      <c r="AT1541" s="1495" t="str">
        <f t="shared" si="47"/>
        <v>0905-Queiriz</v>
      </c>
      <c r="AU1541" s="1495" t="str">
        <f t="shared" si="48"/>
        <v>090512</v>
      </c>
    </row>
    <row r="1542" spans="1:47">
      <c r="A1542" s="412"/>
      <c r="B1542" s="1013" t="s">
        <v>4051</v>
      </c>
      <c r="C1542" s="976" t="s">
        <v>4052</v>
      </c>
      <c r="D1542" s="412"/>
      <c r="E1542" s="977"/>
      <c r="K1542" s="975"/>
      <c r="L1542" s="982"/>
      <c r="M1542" s="978"/>
      <c r="N1542" s="978"/>
      <c r="O1542" s="977"/>
      <c r="P1542" s="412"/>
      <c r="Q1542" s="412"/>
      <c r="R1542" s="412"/>
      <c r="S1542" s="412"/>
      <c r="T1542" s="412"/>
      <c r="U1542" s="412"/>
      <c r="V1542" s="412"/>
      <c r="W1542" s="412"/>
      <c r="X1542" s="412"/>
      <c r="Y1542" s="412"/>
      <c r="Z1542" s="412"/>
      <c r="AA1542" s="412"/>
      <c r="AQ1542" s="1735" t="s">
        <v>9077</v>
      </c>
      <c r="AR1542" s="1495" t="s">
        <v>9078</v>
      </c>
      <c r="AS1542" s="1735" t="s">
        <v>1345</v>
      </c>
      <c r="AT1542" s="1495" t="str">
        <f t="shared" si="47"/>
        <v>0810-Quelfes</v>
      </c>
      <c r="AU1542" s="1495" t="str">
        <f t="shared" si="48"/>
        <v>081005</v>
      </c>
    </row>
    <row r="1543" spans="1:47">
      <c r="A1543" s="412"/>
      <c r="B1543" s="1013" t="s">
        <v>4053</v>
      </c>
      <c r="C1543" s="976" t="s">
        <v>4052</v>
      </c>
      <c r="D1543" s="412"/>
      <c r="E1543" s="977"/>
      <c r="K1543" s="975"/>
      <c r="L1543" s="982"/>
      <c r="M1543" s="978"/>
      <c r="N1543" s="978"/>
      <c r="O1543" s="977"/>
      <c r="P1543" s="412"/>
      <c r="Q1543" s="412"/>
      <c r="R1543" s="412"/>
      <c r="S1543" s="412"/>
      <c r="T1543" s="412"/>
      <c r="U1543" s="412"/>
      <c r="V1543" s="412"/>
      <c r="W1543" s="412"/>
      <c r="X1543" s="412"/>
      <c r="Y1543" s="412"/>
      <c r="Z1543" s="412"/>
      <c r="AA1543" s="412"/>
      <c r="AQ1543" s="1735" t="s">
        <v>9079</v>
      </c>
      <c r="AR1543" s="1495" t="s">
        <v>9080</v>
      </c>
      <c r="AS1543" s="1735" t="s">
        <v>531</v>
      </c>
      <c r="AT1543" s="1495" t="str">
        <f t="shared" si="47"/>
        <v>0605-Quiaios</v>
      </c>
      <c r="AU1543" s="1495" t="str">
        <f t="shared" si="48"/>
        <v>060524</v>
      </c>
    </row>
    <row r="1544" spans="1:47">
      <c r="A1544" s="412"/>
      <c r="B1544" s="1013" t="s">
        <v>4054</v>
      </c>
      <c r="C1544" s="976" t="s">
        <v>4055</v>
      </c>
      <c r="D1544" s="412"/>
      <c r="E1544" s="977"/>
      <c r="K1544" s="975"/>
      <c r="L1544" s="982"/>
      <c r="M1544" s="978"/>
      <c r="N1544" s="978"/>
      <c r="O1544" s="977"/>
      <c r="P1544" s="412"/>
      <c r="Q1544" s="412"/>
      <c r="R1544" s="412"/>
      <c r="S1544" s="412"/>
      <c r="T1544" s="412"/>
      <c r="U1544" s="412"/>
      <c r="V1544" s="412"/>
      <c r="W1544" s="412"/>
      <c r="X1544" s="412"/>
      <c r="Y1544" s="412"/>
      <c r="Z1544" s="412"/>
      <c r="AA1544" s="412"/>
      <c r="AQ1544" s="1735" t="s">
        <v>9081</v>
      </c>
      <c r="AR1544" s="1495" t="s">
        <v>9082</v>
      </c>
      <c r="AS1544" s="1735" t="s">
        <v>514</v>
      </c>
      <c r="AT1544" s="1495" t="str">
        <f t="shared" si="47"/>
        <v>0307-Quinchães</v>
      </c>
      <c r="AU1544" s="1495" t="str">
        <f t="shared" si="48"/>
        <v>030722</v>
      </c>
    </row>
    <row r="1545" spans="1:47">
      <c r="A1545" s="412"/>
      <c r="B1545" s="1013" t="s">
        <v>4056</v>
      </c>
      <c r="C1545" s="976" t="s">
        <v>4055</v>
      </c>
      <c r="D1545" s="412"/>
      <c r="E1545" s="977"/>
      <c r="K1545" s="975"/>
      <c r="L1545" s="982"/>
      <c r="M1545" s="978"/>
      <c r="N1545" s="978"/>
      <c r="O1545" s="977"/>
      <c r="P1545" s="412"/>
      <c r="Q1545" s="412"/>
      <c r="R1545" s="412"/>
      <c r="S1545" s="412"/>
      <c r="T1545" s="412"/>
      <c r="U1545" s="412"/>
      <c r="V1545" s="412"/>
      <c r="W1545" s="412"/>
      <c r="X1545" s="412"/>
      <c r="Y1545" s="412"/>
      <c r="Z1545" s="412"/>
      <c r="AA1545" s="412"/>
      <c r="AQ1545" s="1735" t="s">
        <v>9083</v>
      </c>
      <c r="AR1545" s="1495" t="s">
        <v>9084</v>
      </c>
      <c r="AS1545" s="1495" t="s">
        <v>1393</v>
      </c>
      <c r="AT1545" s="1495" t="str">
        <f t="shared" si="47"/>
        <v>1508-Quinta do Anjo</v>
      </c>
      <c r="AU1545" s="1495" t="str">
        <f t="shared" si="48"/>
        <v>150804</v>
      </c>
    </row>
    <row r="1546" spans="1:47">
      <c r="A1546" s="412"/>
      <c r="B1546" s="1013" t="s">
        <v>4057</v>
      </c>
      <c r="C1546" s="976" t="s">
        <v>4058</v>
      </c>
      <c r="D1546" s="412"/>
      <c r="E1546" s="977"/>
      <c r="K1546" s="975"/>
      <c r="L1546" s="982"/>
      <c r="M1546" s="978"/>
      <c r="N1546" s="978"/>
      <c r="O1546" s="977"/>
      <c r="P1546" s="412"/>
      <c r="Q1546" s="412"/>
      <c r="R1546" s="412"/>
      <c r="S1546" s="412"/>
      <c r="T1546" s="412"/>
      <c r="U1546" s="412"/>
      <c r="V1546" s="412"/>
      <c r="W1546" s="412"/>
      <c r="X1546" s="412"/>
      <c r="Y1546" s="412"/>
      <c r="Z1546" s="412"/>
      <c r="AA1546" s="412"/>
      <c r="AQ1546" s="1735" t="s">
        <v>9085</v>
      </c>
      <c r="AR1546" s="1495" t="s">
        <v>9086</v>
      </c>
      <c r="AS1546" s="1495" t="s">
        <v>4217</v>
      </c>
      <c r="AT1546" s="1495" t="str">
        <f t="shared" si="47"/>
        <v>1511-Quinta do Conde</v>
      </c>
      <c r="AU1546" s="1495" t="str">
        <f t="shared" si="48"/>
        <v>151103</v>
      </c>
    </row>
    <row r="1547" spans="1:47">
      <c r="A1547" s="412"/>
      <c r="B1547" s="1013" t="s">
        <v>4059</v>
      </c>
      <c r="C1547" s="976" t="s">
        <v>4060</v>
      </c>
      <c r="D1547" s="412"/>
      <c r="E1547" s="977"/>
      <c r="K1547" s="975"/>
      <c r="L1547" s="982"/>
      <c r="M1547" s="978"/>
      <c r="N1547" s="978"/>
      <c r="O1547" s="977"/>
      <c r="P1547" s="412"/>
      <c r="Q1547" s="412"/>
      <c r="R1547" s="412"/>
      <c r="S1547" s="412"/>
      <c r="T1547" s="412"/>
      <c r="U1547" s="412"/>
      <c r="V1547" s="412"/>
      <c r="W1547" s="412"/>
      <c r="X1547" s="412"/>
      <c r="Y1547" s="412"/>
      <c r="Z1547" s="412"/>
      <c r="AA1547" s="412"/>
      <c r="AQ1547" s="1735" t="s">
        <v>9087</v>
      </c>
      <c r="AR1547" s="1495" t="s">
        <v>9088</v>
      </c>
      <c r="AS1547" s="1495" t="s">
        <v>1305</v>
      </c>
      <c r="AT1547" s="1495" t="str">
        <f t="shared" ref="AT1547:AT1610" si="49">AS1547&amp;"-"&amp;AR1547</f>
        <v>3102-Quinta Grande</v>
      </c>
      <c r="AU1547" s="1495" t="str">
        <f t="shared" ref="AU1547:AU1610" si="50">AQ1547</f>
        <v>310204</v>
      </c>
    </row>
    <row r="1548" spans="1:47">
      <c r="A1548" s="412"/>
      <c r="B1548" s="1013" t="s">
        <v>4061</v>
      </c>
      <c r="C1548" s="976" t="s">
        <v>4062</v>
      </c>
      <c r="D1548" s="412"/>
      <c r="E1548" s="977"/>
      <c r="K1548" s="975"/>
      <c r="L1548" s="982"/>
      <c r="M1548" s="978"/>
      <c r="N1548" s="978"/>
      <c r="O1548" s="977"/>
      <c r="P1548" s="412"/>
      <c r="Q1548" s="412"/>
      <c r="R1548" s="412"/>
      <c r="S1548" s="412"/>
      <c r="T1548" s="412"/>
      <c r="U1548" s="412"/>
      <c r="V1548" s="412"/>
      <c r="W1548" s="412"/>
      <c r="X1548" s="412"/>
      <c r="Y1548" s="412"/>
      <c r="Z1548" s="412"/>
      <c r="AA1548" s="412"/>
      <c r="AQ1548" s="1735" t="s">
        <v>9089</v>
      </c>
      <c r="AR1548" s="1495" t="s">
        <v>9090</v>
      </c>
      <c r="AS1548" s="1735" t="s">
        <v>2633</v>
      </c>
      <c r="AT1548" s="1495" t="str">
        <f t="shared" si="49"/>
        <v>0402-Quintanilha</v>
      </c>
      <c r="AU1548" s="1495" t="str">
        <f t="shared" si="50"/>
        <v>040232</v>
      </c>
    </row>
    <row r="1549" spans="1:47">
      <c r="A1549" s="412"/>
      <c r="B1549" s="1013" t="s">
        <v>4063</v>
      </c>
      <c r="C1549" s="976" t="s">
        <v>4064</v>
      </c>
      <c r="D1549" s="412"/>
      <c r="E1549" s="977"/>
      <c r="K1549" s="975"/>
      <c r="L1549" s="982"/>
      <c r="M1549" s="978"/>
      <c r="N1549" s="978"/>
      <c r="O1549" s="977"/>
      <c r="P1549" s="412"/>
      <c r="Q1549" s="412"/>
      <c r="R1549" s="412"/>
      <c r="S1549" s="412"/>
      <c r="T1549" s="412"/>
      <c r="U1549" s="412"/>
      <c r="V1549" s="412"/>
      <c r="W1549" s="412"/>
      <c r="X1549" s="412"/>
      <c r="Y1549" s="412"/>
      <c r="Z1549" s="412"/>
      <c r="AA1549" s="412"/>
      <c r="AQ1549" s="1735" t="s">
        <v>9091</v>
      </c>
      <c r="AR1549" s="1495" t="s">
        <v>9092</v>
      </c>
      <c r="AS1549" s="1735" t="s">
        <v>1633</v>
      </c>
      <c r="AT1549" s="1495" t="str">
        <f t="shared" si="49"/>
        <v>0911-Quintas de São Bartolomeu</v>
      </c>
      <c r="AU1549" s="1495" t="str">
        <f t="shared" si="50"/>
        <v>091124</v>
      </c>
    </row>
    <row r="1550" spans="1:47">
      <c r="A1550" s="412"/>
      <c r="B1550" s="1013" t="s">
        <v>4065</v>
      </c>
      <c r="C1550" s="976" t="s">
        <v>4064</v>
      </c>
      <c r="D1550" s="412"/>
      <c r="E1550" s="977"/>
      <c r="K1550" s="975"/>
      <c r="L1550" s="982"/>
      <c r="M1550" s="978"/>
      <c r="N1550" s="978"/>
      <c r="O1550" s="977"/>
      <c r="P1550" s="412"/>
      <c r="Q1550" s="412"/>
      <c r="R1550" s="412"/>
      <c r="S1550" s="412"/>
      <c r="T1550" s="412"/>
      <c r="U1550" s="412"/>
      <c r="V1550" s="412"/>
      <c r="W1550" s="412"/>
      <c r="X1550" s="412"/>
      <c r="Y1550" s="412"/>
      <c r="Z1550" s="412"/>
      <c r="AA1550" s="412"/>
      <c r="AQ1550" s="1735" t="s">
        <v>9093</v>
      </c>
      <c r="AR1550" s="1495" t="s">
        <v>9094</v>
      </c>
      <c r="AS1550" s="1495" t="s">
        <v>633</v>
      </c>
      <c r="AT1550" s="1495" t="str">
        <f t="shared" si="49"/>
        <v>1818-Quintela</v>
      </c>
      <c r="AU1550" s="1495" t="str">
        <f t="shared" si="50"/>
        <v>181814</v>
      </c>
    </row>
    <row r="1551" spans="1:47">
      <c r="A1551" s="412"/>
      <c r="B1551" s="1013" t="s">
        <v>4066</v>
      </c>
      <c r="C1551" s="976" t="s">
        <v>4067</v>
      </c>
      <c r="D1551" s="412"/>
      <c r="E1551" s="977"/>
      <c r="K1551" s="975"/>
      <c r="L1551" s="982"/>
      <c r="M1551" s="978"/>
      <c r="N1551" s="978"/>
      <c r="O1551" s="977"/>
      <c r="P1551" s="412"/>
      <c r="Q1551" s="412"/>
      <c r="R1551" s="412"/>
      <c r="S1551" s="412"/>
      <c r="T1551" s="412"/>
      <c r="U1551" s="412"/>
      <c r="V1551" s="412"/>
      <c r="W1551" s="412"/>
      <c r="X1551" s="412"/>
      <c r="Y1551" s="412"/>
      <c r="Z1551" s="412"/>
      <c r="AA1551" s="412"/>
      <c r="AQ1551" s="1735" t="s">
        <v>9095</v>
      </c>
      <c r="AR1551" s="1495" t="s">
        <v>9096</v>
      </c>
      <c r="AS1551" s="1495" t="s">
        <v>5311</v>
      </c>
      <c r="AT1551" s="1495" t="str">
        <f t="shared" si="49"/>
        <v>1806-Quintela de Azurara</v>
      </c>
      <c r="AU1551" s="1495" t="str">
        <f t="shared" si="50"/>
        <v>180614</v>
      </c>
    </row>
    <row r="1552" spans="1:47">
      <c r="A1552" s="412"/>
      <c r="B1552" s="1013" t="s">
        <v>4068</v>
      </c>
      <c r="C1552" s="976" t="s">
        <v>4069</v>
      </c>
      <c r="D1552" s="412"/>
      <c r="E1552" s="977"/>
      <c r="K1552" s="975"/>
      <c r="L1552" s="982"/>
      <c r="M1552" s="978"/>
      <c r="N1552" s="978"/>
      <c r="O1552" s="977"/>
      <c r="P1552" s="412"/>
      <c r="Q1552" s="412"/>
      <c r="R1552" s="412"/>
      <c r="S1552" s="412"/>
      <c r="T1552" s="412"/>
      <c r="U1552" s="412"/>
      <c r="V1552" s="412"/>
      <c r="W1552" s="412"/>
      <c r="X1552" s="412"/>
      <c r="Y1552" s="412"/>
      <c r="Z1552" s="412"/>
      <c r="AA1552" s="412"/>
      <c r="AQ1552" s="1735" t="s">
        <v>9097</v>
      </c>
      <c r="AR1552" s="1495" t="s">
        <v>9098</v>
      </c>
      <c r="AS1552" s="1735" t="s">
        <v>2633</v>
      </c>
      <c r="AT1552" s="1495" t="str">
        <f t="shared" si="49"/>
        <v>0402-Quintela de Lampaças</v>
      </c>
      <c r="AU1552" s="1495" t="str">
        <f t="shared" si="50"/>
        <v>040233</v>
      </c>
    </row>
    <row r="1553" spans="1:47">
      <c r="A1553" s="412"/>
      <c r="B1553" s="1013" t="s">
        <v>4070</v>
      </c>
      <c r="C1553" s="976" t="s">
        <v>4071</v>
      </c>
      <c r="D1553" s="412"/>
      <c r="E1553" s="977"/>
      <c r="K1553" s="975"/>
      <c r="L1553" s="982"/>
      <c r="M1553" s="978"/>
      <c r="N1553" s="978"/>
      <c r="O1553" s="977"/>
      <c r="P1553" s="412"/>
      <c r="Q1553" s="412"/>
      <c r="R1553" s="412"/>
      <c r="S1553" s="412"/>
      <c r="T1553" s="412"/>
      <c r="U1553" s="412"/>
      <c r="V1553" s="412"/>
      <c r="W1553" s="412"/>
      <c r="X1553" s="412"/>
      <c r="Y1553" s="412"/>
      <c r="Z1553" s="412"/>
      <c r="AA1553" s="412"/>
      <c r="AQ1553" s="1735" t="s">
        <v>9099</v>
      </c>
      <c r="AR1553" s="1495" t="s">
        <v>9100</v>
      </c>
      <c r="AS1553" s="1735" t="s">
        <v>5334</v>
      </c>
      <c r="AT1553" s="1495" t="str">
        <f t="shared" si="49"/>
        <v>0909-Rabaçal</v>
      </c>
      <c r="AU1553" s="1495" t="str">
        <f t="shared" si="50"/>
        <v>090914</v>
      </c>
    </row>
    <row r="1554" spans="1:47">
      <c r="A1554" s="412"/>
      <c r="B1554" s="1013" t="s">
        <v>4072</v>
      </c>
      <c r="C1554" s="976" t="s">
        <v>4073</v>
      </c>
      <c r="D1554" s="412"/>
      <c r="E1554" s="977"/>
      <c r="K1554" s="975"/>
      <c r="L1554" s="982"/>
      <c r="M1554" s="978"/>
      <c r="N1554" s="978"/>
      <c r="O1554" s="977"/>
      <c r="P1554" s="412"/>
      <c r="Q1554" s="412"/>
      <c r="R1554" s="412"/>
      <c r="S1554" s="412"/>
      <c r="T1554" s="412"/>
      <c r="U1554" s="412"/>
      <c r="V1554" s="412"/>
      <c r="W1554" s="412"/>
      <c r="X1554" s="412"/>
      <c r="Y1554" s="412"/>
      <c r="Z1554" s="412"/>
      <c r="AA1554" s="412"/>
      <c r="AQ1554" s="1735" t="s">
        <v>9101</v>
      </c>
      <c r="AR1554" s="1495" t="s">
        <v>9102</v>
      </c>
      <c r="AS1554" s="1735" t="s">
        <v>2633</v>
      </c>
      <c r="AT1554" s="1495" t="str">
        <f t="shared" si="49"/>
        <v>0402-Rabal</v>
      </c>
      <c r="AU1554" s="1495" t="str">
        <f t="shared" si="50"/>
        <v>040234</v>
      </c>
    </row>
    <row r="1555" spans="1:47">
      <c r="A1555" s="412"/>
      <c r="B1555" s="1013" t="s">
        <v>4074</v>
      </c>
      <c r="C1555" s="976" t="s">
        <v>4073</v>
      </c>
      <c r="D1555" s="412"/>
      <c r="E1555" s="977"/>
      <c r="K1555" s="975"/>
      <c r="L1555" s="982"/>
      <c r="M1555" s="978"/>
      <c r="N1555" s="978"/>
      <c r="O1555" s="977"/>
      <c r="P1555" s="412"/>
      <c r="Q1555" s="412"/>
      <c r="R1555" s="412"/>
      <c r="S1555" s="412"/>
      <c r="T1555" s="412"/>
      <c r="U1555" s="412"/>
      <c r="V1555" s="412"/>
      <c r="W1555" s="412"/>
      <c r="X1555" s="412"/>
      <c r="Y1555" s="412"/>
      <c r="Z1555" s="412"/>
      <c r="AA1555" s="412"/>
      <c r="AQ1555" s="1735" t="s">
        <v>9103</v>
      </c>
      <c r="AR1555" s="1495" t="s">
        <v>9104</v>
      </c>
      <c r="AS1555" s="1495" t="s">
        <v>1622</v>
      </c>
      <c r="AT1555" s="1495" t="str">
        <f t="shared" si="49"/>
        <v>4205-Rabo de Peixe</v>
      </c>
      <c r="AU1555" s="1495" t="str">
        <f t="shared" si="50"/>
        <v>420508</v>
      </c>
    </row>
    <row r="1556" spans="1:47">
      <c r="A1556" s="412"/>
      <c r="B1556" s="1013" t="s">
        <v>4075</v>
      </c>
      <c r="C1556" s="976" t="s">
        <v>4076</v>
      </c>
      <c r="D1556" s="412"/>
      <c r="E1556" s="977"/>
      <c r="K1556" s="975"/>
      <c r="L1556" s="982"/>
      <c r="M1556" s="978"/>
      <c r="N1556" s="978"/>
      <c r="O1556" s="977"/>
      <c r="P1556" s="412"/>
      <c r="Q1556" s="412"/>
      <c r="R1556" s="412"/>
      <c r="S1556" s="412"/>
      <c r="T1556" s="412"/>
      <c r="U1556" s="412"/>
      <c r="V1556" s="412"/>
      <c r="W1556" s="412"/>
      <c r="X1556" s="412"/>
      <c r="Y1556" s="412"/>
      <c r="Z1556" s="412"/>
      <c r="AA1556" s="412"/>
      <c r="AQ1556" s="1735" t="s">
        <v>9105</v>
      </c>
      <c r="AR1556" s="1495" t="s">
        <v>9106</v>
      </c>
      <c r="AS1556" s="1495" t="s">
        <v>1389</v>
      </c>
      <c r="AT1556" s="1495" t="str">
        <f t="shared" si="49"/>
        <v>1309-Raimonda</v>
      </c>
      <c r="AU1556" s="1495" t="str">
        <f t="shared" si="50"/>
        <v>130914</v>
      </c>
    </row>
    <row r="1557" spans="1:47">
      <c r="A1557" s="412"/>
      <c r="B1557" s="1013" t="s">
        <v>4077</v>
      </c>
      <c r="C1557" s="976" t="s">
        <v>4076</v>
      </c>
      <c r="D1557" s="412"/>
      <c r="E1557" s="977"/>
      <c r="K1557" s="975"/>
      <c r="L1557" s="982"/>
      <c r="M1557" s="978"/>
      <c r="N1557" s="978"/>
      <c r="O1557" s="977"/>
      <c r="P1557" s="412"/>
      <c r="Q1557" s="412"/>
      <c r="R1557" s="412"/>
      <c r="S1557" s="412"/>
      <c r="T1557" s="412"/>
      <c r="U1557" s="412"/>
      <c r="V1557" s="412"/>
      <c r="W1557" s="412"/>
      <c r="X1557" s="412"/>
      <c r="Y1557" s="412"/>
      <c r="Z1557" s="412"/>
      <c r="AA1557" s="412"/>
      <c r="AQ1557" s="1735" t="s">
        <v>9107</v>
      </c>
      <c r="AR1557" s="1495" t="s">
        <v>9108</v>
      </c>
      <c r="AS1557" s="1495" t="s">
        <v>1475</v>
      </c>
      <c r="AT1557" s="1495" t="str">
        <f t="shared" si="49"/>
        <v>1312-Ramalde</v>
      </c>
      <c r="AU1557" s="1495" t="str">
        <f t="shared" si="50"/>
        <v>131211</v>
      </c>
    </row>
    <row r="1558" spans="1:47">
      <c r="A1558" s="412"/>
      <c r="B1558" s="1013" t="s">
        <v>4078</v>
      </c>
      <c r="C1558" s="976" t="s">
        <v>4076</v>
      </c>
      <c r="D1558" s="412"/>
      <c r="E1558" s="977"/>
      <c r="K1558" s="975"/>
      <c r="L1558" s="982"/>
      <c r="M1558" s="978"/>
      <c r="N1558" s="978"/>
      <c r="O1558" s="977"/>
      <c r="P1558" s="412"/>
      <c r="Q1558" s="412"/>
      <c r="R1558" s="412"/>
      <c r="S1558" s="412"/>
      <c r="T1558" s="412"/>
      <c r="U1558" s="412"/>
      <c r="V1558" s="412"/>
      <c r="W1558" s="412"/>
      <c r="X1558" s="412"/>
      <c r="Y1558" s="412"/>
      <c r="Z1558" s="412"/>
      <c r="AA1558" s="412"/>
      <c r="AQ1558" s="1735" t="s">
        <v>9109</v>
      </c>
      <c r="AR1558" s="1495" t="s">
        <v>9110</v>
      </c>
      <c r="AS1558" s="1495" t="s">
        <v>1780</v>
      </c>
      <c r="AT1558" s="1495" t="str">
        <f t="shared" si="49"/>
        <v>1113-Ramalhal</v>
      </c>
      <c r="AU1558" s="1495" t="str">
        <f t="shared" si="50"/>
        <v>111311</v>
      </c>
    </row>
    <row r="1559" spans="1:47">
      <c r="A1559" s="412"/>
      <c r="B1559" s="1013" t="s">
        <v>4079</v>
      </c>
      <c r="C1559" s="976" t="s">
        <v>4076</v>
      </c>
      <c r="D1559" s="412"/>
      <c r="E1559" s="977"/>
      <c r="K1559" s="975"/>
      <c r="L1559" s="982"/>
      <c r="M1559" s="978"/>
      <c r="N1559" s="978"/>
      <c r="O1559" s="977"/>
      <c r="P1559" s="412"/>
      <c r="Q1559" s="412"/>
      <c r="R1559" s="412"/>
      <c r="S1559" s="412"/>
      <c r="T1559" s="412"/>
      <c r="U1559" s="412"/>
      <c r="V1559" s="412"/>
      <c r="W1559" s="412"/>
      <c r="X1559" s="412"/>
      <c r="Y1559" s="412"/>
      <c r="Z1559" s="412"/>
      <c r="AA1559" s="412"/>
      <c r="AQ1559" s="1735" t="s">
        <v>9111</v>
      </c>
      <c r="AR1559" s="1495" t="s">
        <v>9112</v>
      </c>
      <c r="AS1559" s="1735" t="s">
        <v>1047</v>
      </c>
      <c r="AT1559" s="1495" t="str">
        <f t="shared" si="49"/>
        <v>0907-Ramela</v>
      </c>
      <c r="AU1559" s="1495" t="str">
        <f t="shared" si="50"/>
        <v>090734</v>
      </c>
    </row>
    <row r="1560" spans="1:47">
      <c r="A1560" s="412"/>
      <c r="B1560" s="1013" t="s">
        <v>4080</v>
      </c>
      <c r="C1560" s="976" t="s">
        <v>4081</v>
      </c>
      <c r="D1560" s="412"/>
      <c r="E1560" s="977"/>
      <c r="K1560" s="975"/>
      <c r="L1560" s="982"/>
      <c r="M1560" s="978"/>
      <c r="N1560" s="978"/>
      <c r="O1560" s="977"/>
      <c r="P1560" s="412"/>
      <c r="Q1560" s="412"/>
      <c r="R1560" s="412"/>
      <c r="S1560" s="412"/>
      <c r="T1560" s="412"/>
      <c r="U1560" s="412"/>
      <c r="V1560" s="412"/>
      <c r="W1560" s="412"/>
      <c r="X1560" s="412"/>
      <c r="Y1560" s="412"/>
      <c r="Z1560" s="412"/>
      <c r="AA1560" s="412"/>
      <c r="AQ1560" s="1735" t="s">
        <v>9113</v>
      </c>
      <c r="AR1560" s="1495" t="s">
        <v>9114</v>
      </c>
      <c r="AS1560" s="1495" t="s">
        <v>5229</v>
      </c>
      <c r="AT1560" s="1495" t="str">
        <f t="shared" si="49"/>
        <v>4301-Raminho</v>
      </c>
      <c r="AU1560" s="1495" t="str">
        <f t="shared" si="50"/>
        <v>430111</v>
      </c>
    </row>
    <row r="1561" spans="1:47">
      <c r="A1561" s="412"/>
      <c r="B1561" s="1013" t="s">
        <v>4082</v>
      </c>
      <c r="C1561" s="976" t="s">
        <v>4081</v>
      </c>
      <c r="D1561" s="412"/>
      <c r="E1561" s="977"/>
      <c r="K1561" s="975"/>
      <c r="L1561" s="982"/>
      <c r="M1561" s="978"/>
      <c r="N1561" s="978"/>
      <c r="O1561" s="977"/>
      <c r="P1561" s="412"/>
      <c r="Q1561" s="412"/>
      <c r="R1561" s="412"/>
      <c r="S1561" s="412"/>
      <c r="T1561" s="412"/>
      <c r="U1561" s="412"/>
      <c r="V1561" s="412"/>
      <c r="W1561" s="412"/>
      <c r="X1561" s="412"/>
      <c r="Y1561" s="412"/>
      <c r="Z1561" s="412"/>
      <c r="AA1561" s="412"/>
      <c r="AQ1561" s="1735" t="s">
        <v>9115</v>
      </c>
      <c r="AR1561" s="1495" t="s">
        <v>9116</v>
      </c>
      <c r="AS1561" s="1735" t="s">
        <v>5334</v>
      </c>
      <c r="AT1561" s="1495" t="str">
        <f t="shared" si="49"/>
        <v>0909-Ranhados</v>
      </c>
      <c r="AU1561" s="1495" t="str">
        <f t="shared" si="50"/>
        <v>090915</v>
      </c>
    </row>
    <row r="1562" spans="1:47">
      <c r="A1562" s="412"/>
      <c r="B1562" s="1013" t="s">
        <v>4083</v>
      </c>
      <c r="C1562" s="976" t="s">
        <v>4081</v>
      </c>
      <c r="D1562" s="412"/>
      <c r="E1562" s="977"/>
      <c r="K1562" s="975"/>
      <c r="L1562" s="982"/>
      <c r="M1562" s="978"/>
      <c r="N1562" s="978"/>
      <c r="O1562" s="977"/>
      <c r="P1562" s="412"/>
      <c r="Q1562" s="412"/>
      <c r="R1562" s="412"/>
      <c r="S1562" s="412"/>
      <c r="T1562" s="412"/>
      <c r="U1562" s="412"/>
      <c r="V1562" s="412"/>
      <c r="W1562" s="412"/>
      <c r="X1562" s="412"/>
      <c r="Y1562" s="412"/>
      <c r="Z1562" s="412"/>
      <c r="AA1562" s="412"/>
      <c r="AQ1562" s="1735" t="s">
        <v>9117</v>
      </c>
      <c r="AR1562" s="1495" t="s">
        <v>9116</v>
      </c>
      <c r="AS1562" s="1495" t="s">
        <v>76</v>
      </c>
      <c r="AT1562" s="1495" t="str">
        <f t="shared" si="49"/>
        <v>1823-Ranhados</v>
      </c>
      <c r="AU1562" s="1495" t="str">
        <f t="shared" si="50"/>
        <v>182321</v>
      </c>
    </row>
    <row r="1563" spans="1:47">
      <c r="A1563" s="412"/>
      <c r="B1563" s="1013" t="s">
        <v>4084</v>
      </c>
      <c r="C1563" s="976" t="s">
        <v>4081</v>
      </c>
      <c r="D1563" s="412"/>
      <c r="E1563" s="977"/>
      <c r="K1563" s="1005"/>
      <c r="L1563" s="982"/>
      <c r="M1563" s="978"/>
      <c r="N1563" s="978"/>
      <c r="O1563" s="977"/>
      <c r="P1563" s="412"/>
      <c r="Q1563" s="412"/>
      <c r="R1563" s="412"/>
      <c r="S1563" s="412"/>
      <c r="T1563" s="412"/>
      <c r="U1563" s="412"/>
      <c r="V1563" s="412"/>
      <c r="W1563" s="412"/>
      <c r="X1563" s="412"/>
      <c r="Y1563" s="412"/>
      <c r="Z1563" s="412"/>
      <c r="AA1563" s="412"/>
      <c r="AQ1563" s="1735" t="s">
        <v>9118</v>
      </c>
      <c r="AR1563" s="1495" t="s">
        <v>9119</v>
      </c>
      <c r="AS1563" s="1495" t="s">
        <v>1414</v>
      </c>
      <c r="AT1563" s="1495" t="str">
        <f t="shared" si="49"/>
        <v>1311-Rans</v>
      </c>
      <c r="AU1563" s="1495" t="str">
        <f t="shared" si="50"/>
        <v>131128</v>
      </c>
    </row>
    <row r="1564" spans="1:47">
      <c r="A1564" s="412"/>
      <c r="B1564" s="977"/>
      <c r="C1564" s="977"/>
      <c r="D1564" s="977"/>
      <c r="E1564" s="977"/>
      <c r="K1564" s="1005"/>
      <c r="L1564" s="982"/>
      <c r="M1564" s="978"/>
      <c r="N1564" s="978"/>
      <c r="O1564" s="977"/>
      <c r="P1564" s="412"/>
      <c r="Q1564" s="412"/>
      <c r="R1564" s="412"/>
      <c r="S1564" s="412"/>
      <c r="T1564" s="412"/>
      <c r="U1564" s="412"/>
      <c r="V1564" s="412"/>
      <c r="W1564" s="412"/>
      <c r="X1564" s="412"/>
      <c r="Y1564" s="412"/>
      <c r="Z1564" s="412"/>
      <c r="AA1564" s="412"/>
      <c r="AQ1564" s="1735" t="s">
        <v>9120</v>
      </c>
      <c r="AR1564" s="1495" t="s">
        <v>9121</v>
      </c>
      <c r="AS1564" s="1495" t="s">
        <v>3342</v>
      </c>
      <c r="AT1564" s="1495" t="str">
        <f t="shared" si="49"/>
        <v>1403-Raposa</v>
      </c>
      <c r="AU1564" s="1495" t="str">
        <f t="shared" si="50"/>
        <v>140304</v>
      </c>
    </row>
    <row r="1565" spans="1:47">
      <c r="A1565" s="412"/>
      <c r="B1565" s="977"/>
      <c r="C1565" s="977"/>
      <c r="D1565" s="977"/>
      <c r="E1565" s="977"/>
      <c r="K1565" s="1005"/>
      <c r="L1565" s="982"/>
      <c r="M1565" s="978"/>
      <c r="N1565" s="978"/>
      <c r="O1565" s="977"/>
      <c r="P1565" s="412"/>
      <c r="Q1565" s="412"/>
      <c r="R1565" s="412"/>
      <c r="S1565" s="412"/>
      <c r="T1565" s="412"/>
      <c r="U1565" s="412"/>
      <c r="V1565" s="412"/>
      <c r="W1565" s="412"/>
      <c r="X1565" s="412"/>
      <c r="Y1565" s="412"/>
      <c r="Z1565" s="412"/>
      <c r="AA1565" s="412"/>
      <c r="AQ1565" s="1735" t="s">
        <v>9122</v>
      </c>
      <c r="AR1565" s="1495" t="s">
        <v>9123</v>
      </c>
      <c r="AS1565" s="1735" t="s">
        <v>1633</v>
      </c>
      <c r="AT1565" s="1495" t="str">
        <f t="shared" si="49"/>
        <v>0911-Rapoula do Côa</v>
      </c>
      <c r="AU1565" s="1495" t="str">
        <f t="shared" si="50"/>
        <v>091125</v>
      </c>
    </row>
    <row r="1566" spans="1:47">
      <c r="A1566" s="412"/>
      <c r="B1566" s="977"/>
      <c r="C1566" s="977"/>
      <c r="D1566" s="977"/>
      <c r="E1566" s="977"/>
      <c r="K1566" s="1005"/>
      <c r="L1566" s="982"/>
      <c r="M1566" s="978"/>
      <c r="N1566" s="978"/>
      <c r="O1566" s="977"/>
      <c r="P1566" s="412"/>
      <c r="Q1566" s="412"/>
      <c r="R1566" s="412"/>
      <c r="S1566" s="412"/>
      <c r="T1566" s="412"/>
      <c r="U1566" s="412"/>
      <c r="V1566" s="412"/>
      <c r="W1566" s="412"/>
      <c r="X1566" s="412"/>
      <c r="Y1566" s="412"/>
      <c r="Z1566" s="412"/>
      <c r="AA1566" s="412"/>
      <c r="AQ1566" s="1735" t="s">
        <v>9124</v>
      </c>
      <c r="AR1566" s="1495" t="s">
        <v>9125</v>
      </c>
      <c r="AS1566" s="1495" t="s">
        <v>1496</v>
      </c>
      <c r="AT1566" s="1495" t="str">
        <f t="shared" si="49"/>
        <v>1313-Rates</v>
      </c>
      <c r="AU1566" s="1495" t="str">
        <f t="shared" si="50"/>
        <v>131311</v>
      </c>
    </row>
    <row r="1567" spans="1:47">
      <c r="A1567" s="412"/>
      <c r="B1567" s="1019" t="s">
        <v>282</v>
      </c>
      <c r="C1567" s="1019" t="s">
        <v>4085</v>
      </c>
      <c r="D1567" s="977"/>
      <c r="E1567" s="977"/>
      <c r="K1567" s="412"/>
      <c r="L1567" s="978"/>
      <c r="M1567" s="978"/>
      <c r="N1567" s="978"/>
      <c r="O1567" s="977"/>
      <c r="P1567" s="412"/>
      <c r="Q1567" s="412"/>
      <c r="R1567" s="412"/>
      <c r="S1567" s="412"/>
      <c r="T1567" s="412"/>
      <c r="U1567" s="412"/>
      <c r="V1567" s="412"/>
      <c r="W1567" s="412"/>
      <c r="X1567" s="412"/>
      <c r="Y1567" s="412"/>
      <c r="Z1567" s="412"/>
      <c r="AA1567" s="412"/>
      <c r="AQ1567" s="1735" t="s">
        <v>9126</v>
      </c>
      <c r="AR1567" s="1495" t="s">
        <v>9127</v>
      </c>
      <c r="AS1567" s="1735" t="s">
        <v>4105</v>
      </c>
      <c r="AT1567" s="1495" t="str">
        <f t="shared" si="49"/>
        <v>0903-Ratoeira</v>
      </c>
      <c r="AU1567" s="1495" t="str">
        <f t="shared" si="50"/>
        <v>090314</v>
      </c>
    </row>
    <row r="1568" spans="1:47">
      <c r="A1568" s="412"/>
      <c r="B1568" s="1013" t="s">
        <v>1985</v>
      </c>
      <c r="C1568" s="976" t="s">
        <v>963</v>
      </c>
      <c r="D1568" s="977"/>
      <c r="E1568" s="977"/>
      <c r="K1568" s="412"/>
      <c r="L1568" s="978"/>
      <c r="M1568" s="978"/>
      <c r="N1568" s="978"/>
      <c r="O1568" s="977"/>
      <c r="P1568" s="412"/>
      <c r="Q1568" s="412"/>
      <c r="R1568" s="412"/>
      <c r="S1568" s="412"/>
      <c r="T1568" s="412"/>
      <c r="U1568" s="412"/>
      <c r="V1568" s="412"/>
      <c r="W1568" s="412"/>
      <c r="X1568" s="412"/>
      <c r="Y1568" s="412"/>
      <c r="Z1568" s="412"/>
      <c r="AA1568" s="412"/>
      <c r="AQ1568" s="1735" t="s">
        <v>9128</v>
      </c>
      <c r="AR1568" s="1495" t="s">
        <v>9129</v>
      </c>
      <c r="AS1568" s="1735" t="s">
        <v>4087</v>
      </c>
      <c r="AT1568" s="1495" t="str">
        <f t="shared" si="49"/>
        <v>0106-Real</v>
      </c>
      <c r="AU1568" s="1495" t="str">
        <f t="shared" si="50"/>
        <v>010606</v>
      </c>
    </row>
    <row r="1569" spans="1:47">
      <c r="A1569" s="412"/>
      <c r="B1569" s="1013" t="s">
        <v>2617</v>
      </c>
      <c r="C1569" s="976" t="s">
        <v>3544</v>
      </c>
      <c r="D1569" s="977"/>
      <c r="E1569" s="977"/>
      <c r="K1569" s="412"/>
      <c r="L1569" s="978"/>
      <c r="M1569" s="978"/>
      <c r="N1569" s="978"/>
      <c r="O1569" s="977"/>
      <c r="P1569" s="412"/>
      <c r="Q1569" s="412"/>
      <c r="R1569" s="412"/>
      <c r="S1569" s="412"/>
      <c r="T1569" s="412"/>
      <c r="U1569" s="412"/>
      <c r="V1569" s="412"/>
      <c r="W1569" s="412"/>
      <c r="X1569" s="412"/>
      <c r="Y1569" s="412"/>
      <c r="Z1569" s="412"/>
      <c r="AA1569" s="412"/>
      <c r="AQ1569" s="1735" t="s">
        <v>9130</v>
      </c>
      <c r="AR1569" s="1495" t="s">
        <v>9129</v>
      </c>
      <c r="AS1569" s="1495" t="s">
        <v>1418</v>
      </c>
      <c r="AT1569" s="1495" t="str">
        <f t="shared" si="49"/>
        <v>1811-Real</v>
      </c>
      <c r="AU1569" s="1495" t="str">
        <f t="shared" si="50"/>
        <v>181110</v>
      </c>
    </row>
    <row r="1570" spans="1:47">
      <c r="A1570" s="412"/>
      <c r="B1570" s="1013" t="s">
        <v>2621</v>
      </c>
      <c r="C1570" s="976" t="s">
        <v>3545</v>
      </c>
      <c r="D1570" s="977"/>
      <c r="E1570" s="977"/>
      <c r="K1570" s="412"/>
      <c r="L1570" s="978"/>
      <c r="M1570" s="978"/>
      <c r="N1570" s="978"/>
      <c r="O1570" s="977"/>
      <c r="P1570" s="412"/>
      <c r="Q1570" s="412"/>
      <c r="R1570" s="412"/>
      <c r="S1570" s="412"/>
      <c r="T1570" s="412"/>
      <c r="U1570" s="412"/>
      <c r="V1570" s="412"/>
      <c r="W1570" s="412"/>
      <c r="X1570" s="412"/>
      <c r="Y1570" s="412"/>
      <c r="Z1570" s="412"/>
      <c r="AA1570" s="412"/>
      <c r="AQ1570" s="1735" t="s">
        <v>9131</v>
      </c>
      <c r="AR1570" s="1495" t="s">
        <v>9132</v>
      </c>
      <c r="AS1570" s="1735" t="s">
        <v>1783</v>
      </c>
      <c r="AT1570" s="1495" t="str">
        <f t="shared" si="49"/>
        <v>0913-Reboleiro</v>
      </c>
      <c r="AU1570" s="1495" t="str">
        <f t="shared" si="50"/>
        <v>091315</v>
      </c>
    </row>
    <row r="1571" spans="1:47">
      <c r="A1571" s="412"/>
      <c r="B1571" s="1013" t="s">
        <v>2629</v>
      </c>
      <c r="C1571" s="976" t="s">
        <v>3546</v>
      </c>
      <c r="D1571" s="977"/>
      <c r="E1571" s="977"/>
      <c r="K1571" s="412"/>
      <c r="L1571" s="978"/>
      <c r="M1571" s="978"/>
      <c r="N1571" s="978"/>
      <c r="O1571" s="977"/>
      <c r="P1571" s="412"/>
      <c r="Q1571" s="412"/>
      <c r="R1571" s="412"/>
      <c r="S1571" s="412"/>
      <c r="T1571" s="412"/>
      <c r="U1571" s="412"/>
      <c r="V1571" s="412"/>
      <c r="W1571" s="412"/>
      <c r="X1571" s="412"/>
      <c r="Y1571" s="412"/>
      <c r="Z1571" s="412"/>
      <c r="AA1571" s="412"/>
      <c r="AQ1571" s="1735" t="s">
        <v>9133</v>
      </c>
      <c r="AR1571" s="1495" t="s">
        <v>9134</v>
      </c>
      <c r="AS1571" s="1735" t="s">
        <v>1633</v>
      </c>
      <c r="AT1571" s="1495" t="str">
        <f t="shared" si="49"/>
        <v>0911-Rebolosa</v>
      </c>
      <c r="AU1571" s="1495" t="str">
        <f t="shared" si="50"/>
        <v>091126</v>
      </c>
    </row>
    <row r="1572" spans="1:47">
      <c r="A1572" s="412"/>
      <c r="B1572" s="1013" t="s">
        <v>3547</v>
      </c>
      <c r="C1572" s="976" t="s">
        <v>3548</v>
      </c>
      <c r="D1572" s="977"/>
      <c r="E1572" s="977"/>
      <c r="K1572" s="412"/>
      <c r="L1572" s="978"/>
      <c r="M1572" s="978"/>
      <c r="N1572" s="978"/>
      <c r="O1572" s="977"/>
      <c r="P1572" s="412"/>
      <c r="Q1572" s="412"/>
      <c r="R1572" s="412"/>
      <c r="S1572" s="412"/>
      <c r="T1572" s="412"/>
      <c r="U1572" s="412"/>
      <c r="V1572" s="412"/>
      <c r="W1572" s="412"/>
      <c r="X1572" s="412"/>
      <c r="Y1572" s="412"/>
      <c r="Z1572" s="412"/>
      <c r="AA1572" s="412"/>
      <c r="AQ1572" s="1735" t="s">
        <v>9135</v>
      </c>
      <c r="AR1572" s="1495" t="s">
        <v>9136</v>
      </c>
      <c r="AS1572" s="1735" t="s">
        <v>2633</v>
      </c>
      <c r="AT1572" s="1495" t="str">
        <f t="shared" si="49"/>
        <v>0402-Rebordãos</v>
      </c>
      <c r="AU1572" s="1495" t="str">
        <f t="shared" si="50"/>
        <v>040236</v>
      </c>
    </row>
    <row r="1573" spans="1:47">
      <c r="A1573" s="412"/>
      <c r="B1573" s="1013" t="s">
        <v>3549</v>
      </c>
      <c r="C1573" s="976" t="s">
        <v>3550</v>
      </c>
      <c r="D1573" s="977"/>
      <c r="E1573" s="977"/>
      <c r="K1573" s="412"/>
      <c r="L1573" s="978"/>
      <c r="M1573" s="978"/>
      <c r="N1573" s="978"/>
      <c r="O1573" s="977"/>
      <c r="P1573" s="412"/>
      <c r="Q1573" s="412"/>
      <c r="R1573" s="412"/>
      <c r="S1573" s="412"/>
      <c r="T1573" s="412"/>
      <c r="U1573" s="412"/>
      <c r="V1573" s="412"/>
      <c r="W1573" s="412"/>
      <c r="X1573" s="412"/>
      <c r="Y1573" s="412"/>
      <c r="Z1573" s="412"/>
      <c r="AA1573" s="412"/>
      <c r="AQ1573" s="1735" t="s">
        <v>9137</v>
      </c>
      <c r="AR1573" s="1495" t="s">
        <v>9138</v>
      </c>
      <c r="AS1573" s="1735" t="s">
        <v>73</v>
      </c>
      <c r="AT1573" s="1495" t="str">
        <f t="shared" si="49"/>
        <v>0412-Rebordelo</v>
      </c>
      <c r="AU1573" s="1495" t="str">
        <f t="shared" si="50"/>
        <v>041219</v>
      </c>
    </row>
    <row r="1574" spans="1:47">
      <c r="A1574" s="412"/>
      <c r="B1574" s="1013" t="s">
        <v>3551</v>
      </c>
      <c r="C1574" s="976" t="s">
        <v>3552</v>
      </c>
      <c r="D1574" s="977"/>
      <c r="E1574" s="977"/>
      <c r="K1574" s="412"/>
      <c r="L1574" s="978"/>
      <c r="M1574" s="978"/>
      <c r="N1574" s="978"/>
      <c r="O1574" s="977"/>
      <c r="P1574" s="412"/>
      <c r="Q1574" s="412"/>
      <c r="R1574" s="412"/>
      <c r="S1574" s="412"/>
      <c r="T1574" s="412"/>
      <c r="U1574" s="412"/>
      <c r="V1574" s="412"/>
      <c r="W1574" s="412"/>
      <c r="X1574" s="412"/>
      <c r="Y1574" s="412"/>
      <c r="Z1574" s="412"/>
      <c r="AA1574" s="412"/>
      <c r="AQ1574" s="1735" t="s">
        <v>9139</v>
      </c>
      <c r="AR1574" s="1495" t="s">
        <v>9138</v>
      </c>
      <c r="AS1574" s="1495" t="s">
        <v>2024</v>
      </c>
      <c r="AT1574" s="1495" t="str">
        <f t="shared" si="49"/>
        <v>1301-Rebordelo</v>
      </c>
      <c r="AU1574" s="1495" t="str">
        <f t="shared" si="50"/>
        <v>130128</v>
      </c>
    </row>
    <row r="1575" spans="1:47">
      <c r="A1575" s="412"/>
      <c r="B1575" s="1013" t="s">
        <v>3553</v>
      </c>
      <c r="C1575" s="976" t="s">
        <v>3554</v>
      </c>
      <c r="D1575" s="977"/>
      <c r="E1575" s="977"/>
      <c r="K1575" s="412"/>
      <c r="L1575" s="978"/>
      <c r="M1575" s="978"/>
      <c r="N1575" s="978"/>
      <c r="O1575" s="977"/>
      <c r="P1575" s="412"/>
      <c r="Q1575" s="412"/>
      <c r="R1575" s="412"/>
      <c r="S1575" s="412"/>
      <c r="T1575" s="412"/>
      <c r="U1575" s="412"/>
      <c r="V1575" s="412"/>
      <c r="W1575" s="412"/>
      <c r="X1575" s="412"/>
      <c r="Y1575" s="412"/>
      <c r="Z1575" s="412"/>
      <c r="AA1575" s="412"/>
      <c r="AQ1575" s="1735" t="s">
        <v>9140</v>
      </c>
      <c r="AR1575" s="1495" t="s">
        <v>9141</v>
      </c>
      <c r="AS1575" s="1495" t="s">
        <v>3061</v>
      </c>
      <c r="AT1575" s="1495" t="str">
        <f t="shared" si="49"/>
        <v>1314-Rebordões</v>
      </c>
      <c r="AU1575" s="1495" t="str">
        <f t="shared" si="50"/>
        <v>131416</v>
      </c>
    </row>
    <row r="1576" spans="1:47">
      <c r="A1576" s="412"/>
      <c r="B1576" s="1013" t="s">
        <v>3555</v>
      </c>
      <c r="C1576" s="976" t="s">
        <v>3556</v>
      </c>
      <c r="D1576" s="977"/>
      <c r="E1576" s="977"/>
      <c r="K1576" s="412"/>
      <c r="L1576" s="978"/>
      <c r="M1576" s="978"/>
      <c r="N1576" s="978"/>
      <c r="O1576" s="977"/>
      <c r="P1576" s="412"/>
      <c r="Q1576" s="412"/>
      <c r="R1576" s="412"/>
      <c r="S1576" s="412"/>
      <c r="T1576" s="412"/>
      <c r="U1576" s="412"/>
      <c r="V1576" s="412"/>
      <c r="W1576" s="412"/>
      <c r="X1576" s="412"/>
      <c r="Y1576" s="412"/>
      <c r="Z1576" s="412"/>
      <c r="AA1576" s="412"/>
      <c r="AQ1576" s="1735" t="s">
        <v>9142</v>
      </c>
      <c r="AR1576" s="1495" t="s">
        <v>9143</v>
      </c>
      <c r="AS1576" s="1495" t="s">
        <v>1459</v>
      </c>
      <c r="AT1576" s="1495" t="str">
        <f t="shared" si="49"/>
        <v>1607-Rebordões (Santa Maria)</v>
      </c>
      <c r="AU1576" s="1495" t="str">
        <f t="shared" si="50"/>
        <v>160744</v>
      </c>
    </row>
    <row r="1577" spans="1:47">
      <c r="A1577" s="412"/>
      <c r="B1577" s="1013" t="s">
        <v>3557</v>
      </c>
      <c r="C1577" s="976" t="s">
        <v>3558</v>
      </c>
      <c r="D1577" s="977"/>
      <c r="E1577" s="977"/>
      <c r="K1577" s="412"/>
      <c r="L1577" s="978"/>
      <c r="M1577" s="978"/>
      <c r="N1577" s="978"/>
      <c r="O1577" s="977"/>
      <c r="P1577" s="412"/>
      <c r="Q1577" s="412"/>
      <c r="R1577" s="412"/>
      <c r="S1577" s="412"/>
      <c r="T1577" s="412"/>
      <c r="U1577" s="412"/>
      <c r="V1577" s="412"/>
      <c r="W1577" s="412"/>
      <c r="X1577" s="412"/>
      <c r="Y1577" s="412"/>
      <c r="Z1577" s="412"/>
      <c r="AA1577" s="412"/>
      <c r="AQ1577" s="1735" t="s">
        <v>9144</v>
      </c>
      <c r="AR1577" s="1495" t="s">
        <v>9145</v>
      </c>
      <c r="AS1577" s="1495" t="s">
        <v>1459</v>
      </c>
      <c r="AT1577" s="1495" t="str">
        <f t="shared" si="49"/>
        <v>1607-Rebordões (Souto)</v>
      </c>
      <c r="AU1577" s="1495" t="str">
        <f t="shared" si="50"/>
        <v>160747</v>
      </c>
    </row>
    <row r="1578" spans="1:47">
      <c r="A1578" s="412"/>
      <c r="B1578" s="1013" t="s">
        <v>1306</v>
      </c>
      <c r="C1578" s="976" t="s">
        <v>2639</v>
      </c>
      <c r="D1578" s="977"/>
      <c r="E1578" s="977"/>
      <c r="K1578" s="412"/>
      <c r="L1578" s="978"/>
      <c r="M1578" s="978"/>
      <c r="N1578" s="978"/>
      <c r="O1578" s="977"/>
      <c r="P1578" s="412"/>
      <c r="Q1578" s="412"/>
      <c r="R1578" s="412"/>
      <c r="S1578" s="412"/>
      <c r="T1578" s="412"/>
      <c r="U1578" s="412"/>
      <c r="V1578" s="412"/>
      <c r="W1578" s="412"/>
      <c r="X1578" s="412"/>
      <c r="Y1578" s="412"/>
      <c r="Z1578" s="412"/>
      <c r="AA1578" s="412"/>
      <c r="AQ1578" s="1735" t="s">
        <v>9146</v>
      </c>
      <c r="AR1578" s="1495" t="s">
        <v>9147</v>
      </c>
      <c r="AS1578" s="1495" t="s">
        <v>1071</v>
      </c>
      <c r="AT1578" s="1495" t="str">
        <f t="shared" si="49"/>
        <v>1310-Rebordosa</v>
      </c>
      <c r="AU1578" s="1495" t="str">
        <f t="shared" si="50"/>
        <v>131018</v>
      </c>
    </row>
    <row r="1579" spans="1:47">
      <c r="A1579" s="412"/>
      <c r="B1579" s="1013" t="s">
        <v>1313</v>
      </c>
      <c r="C1579" s="976" t="s">
        <v>3559</v>
      </c>
      <c r="D1579" s="977"/>
      <c r="E1579" s="977"/>
      <c r="K1579" s="412"/>
      <c r="L1579" s="978"/>
      <c r="M1579" s="978"/>
      <c r="N1579" s="978"/>
      <c r="O1579" s="977"/>
      <c r="P1579" s="412"/>
      <c r="Q1579" s="412"/>
      <c r="R1579" s="412"/>
      <c r="S1579" s="412"/>
      <c r="T1579" s="412"/>
      <c r="U1579" s="412"/>
      <c r="V1579" s="412"/>
      <c r="W1579" s="412"/>
      <c r="X1579" s="412"/>
      <c r="Y1579" s="412"/>
      <c r="Z1579" s="412"/>
      <c r="AA1579" s="412"/>
      <c r="AQ1579" s="1735" t="s">
        <v>9148</v>
      </c>
      <c r="AR1579" s="1495" t="s">
        <v>9149</v>
      </c>
      <c r="AS1579" s="1495" t="s">
        <v>1071</v>
      </c>
      <c r="AT1579" s="1495" t="str">
        <f t="shared" si="49"/>
        <v>1310-Recarei</v>
      </c>
      <c r="AU1579" s="1495" t="str">
        <f t="shared" si="50"/>
        <v>131019</v>
      </c>
    </row>
    <row r="1580" spans="1:47">
      <c r="A1580" s="412"/>
      <c r="B1580" s="1013" t="s">
        <v>1321</v>
      </c>
      <c r="C1580" s="976" t="s">
        <v>3560</v>
      </c>
      <c r="D1580" s="977"/>
      <c r="E1580" s="977"/>
      <c r="K1580" s="412"/>
      <c r="L1580" s="978"/>
      <c r="M1580" s="978"/>
      <c r="N1580" s="978"/>
      <c r="O1580" s="977"/>
      <c r="P1580" s="412"/>
      <c r="Q1580" s="412"/>
      <c r="R1580" s="412"/>
      <c r="S1580" s="412"/>
      <c r="T1580" s="412"/>
      <c r="U1580" s="412"/>
      <c r="V1580" s="412"/>
      <c r="W1580" s="412"/>
      <c r="X1580" s="412"/>
      <c r="Y1580" s="412"/>
      <c r="Z1580" s="412"/>
      <c r="AA1580" s="412"/>
      <c r="AQ1580" s="1735" t="s">
        <v>9150</v>
      </c>
      <c r="AR1580" s="1495" t="s">
        <v>9151</v>
      </c>
      <c r="AS1580" s="1495" t="s">
        <v>1414</v>
      </c>
      <c r="AT1580" s="1495" t="str">
        <f t="shared" si="49"/>
        <v>1311-Recezinhos (São Mamede)</v>
      </c>
      <c r="AU1580" s="1495" t="str">
        <f t="shared" si="50"/>
        <v>131132</v>
      </c>
    </row>
    <row r="1581" spans="1:47">
      <c r="A1581" s="412"/>
      <c r="B1581" s="1013" t="s">
        <v>1328</v>
      </c>
      <c r="C1581" s="976" t="s">
        <v>3561</v>
      </c>
      <c r="D1581" s="977"/>
      <c r="E1581" s="977"/>
      <c r="K1581" s="412"/>
      <c r="L1581" s="978"/>
      <c r="M1581" s="978"/>
      <c r="N1581" s="978"/>
      <c r="O1581" s="977"/>
      <c r="P1581" s="412"/>
      <c r="Q1581" s="412"/>
      <c r="R1581" s="412"/>
      <c r="S1581" s="412"/>
      <c r="T1581" s="412"/>
      <c r="U1581" s="412"/>
      <c r="V1581" s="412"/>
      <c r="W1581" s="412"/>
      <c r="X1581" s="412"/>
      <c r="Y1581" s="412"/>
      <c r="Z1581" s="412"/>
      <c r="AA1581" s="412"/>
      <c r="AQ1581" s="1735" t="s">
        <v>9152</v>
      </c>
      <c r="AR1581" s="1495" t="s">
        <v>9153</v>
      </c>
      <c r="AS1581" s="1495" t="s">
        <v>1414</v>
      </c>
      <c r="AT1581" s="1495" t="str">
        <f t="shared" si="49"/>
        <v>1311-Recezinhos (São Martinho)</v>
      </c>
      <c r="AU1581" s="1495" t="str">
        <f t="shared" si="50"/>
        <v>131133</v>
      </c>
    </row>
    <row r="1582" spans="1:47">
      <c r="A1582" s="412"/>
      <c r="B1582" s="1013" t="s">
        <v>1335</v>
      </c>
      <c r="C1582" s="976" t="s">
        <v>3562</v>
      </c>
      <c r="D1582" s="977"/>
      <c r="E1582" s="977"/>
      <c r="K1582" s="412"/>
      <c r="L1582" s="978"/>
      <c r="M1582" s="978"/>
      <c r="N1582" s="978"/>
      <c r="O1582" s="977"/>
      <c r="P1582" s="412"/>
      <c r="Q1582" s="412"/>
      <c r="R1582" s="412"/>
      <c r="S1582" s="412"/>
      <c r="T1582" s="412"/>
      <c r="U1582" s="412"/>
      <c r="V1582" s="412"/>
      <c r="W1582" s="412"/>
      <c r="X1582" s="412"/>
      <c r="Y1582" s="412"/>
      <c r="Z1582" s="412"/>
      <c r="AA1582" s="412"/>
      <c r="AQ1582" s="1735" t="s">
        <v>9154</v>
      </c>
      <c r="AR1582" s="1495" t="s">
        <v>9155</v>
      </c>
      <c r="AS1582" s="1495" t="s">
        <v>1444</v>
      </c>
      <c r="AT1582" s="1495" t="str">
        <f t="shared" si="49"/>
        <v>1015-Redinha</v>
      </c>
      <c r="AU1582" s="1495" t="str">
        <f t="shared" si="50"/>
        <v>101510</v>
      </c>
    </row>
    <row r="1583" spans="1:47">
      <c r="A1583" s="412"/>
      <c r="B1583" s="1013" t="s">
        <v>1339</v>
      </c>
      <c r="C1583" s="976" t="s">
        <v>3563</v>
      </c>
      <c r="D1583" s="977"/>
      <c r="E1583" s="977"/>
      <c r="K1583" s="412"/>
      <c r="L1583" s="978"/>
      <c r="M1583" s="978"/>
      <c r="N1583" s="978"/>
      <c r="O1583" s="977"/>
      <c r="P1583" s="412"/>
      <c r="Q1583" s="412"/>
      <c r="R1583" s="412"/>
      <c r="S1583" s="412"/>
      <c r="T1583" s="412"/>
      <c r="U1583" s="412"/>
      <c r="V1583" s="412"/>
      <c r="W1583" s="412"/>
      <c r="X1583" s="412"/>
      <c r="Y1583" s="412"/>
      <c r="Z1583" s="412"/>
      <c r="AA1583" s="412"/>
      <c r="AQ1583" s="1735" t="s">
        <v>9156</v>
      </c>
      <c r="AR1583" s="1495" t="s">
        <v>9157</v>
      </c>
      <c r="AS1583" s="1495" t="s">
        <v>4115</v>
      </c>
      <c r="AT1583" s="1495" t="str">
        <f t="shared" si="49"/>
        <v>1703-Redondelo</v>
      </c>
      <c r="AU1583" s="1495" t="str">
        <f t="shared" si="50"/>
        <v>170324</v>
      </c>
    </row>
    <row r="1584" spans="1:47">
      <c r="A1584" s="412"/>
      <c r="B1584" s="1013" t="s">
        <v>3564</v>
      </c>
      <c r="C1584" s="976" t="s">
        <v>2643</v>
      </c>
      <c r="D1584" s="977"/>
      <c r="E1584" s="977"/>
      <c r="K1584" s="412"/>
      <c r="L1584" s="978"/>
      <c r="M1584" s="978"/>
      <c r="N1584" s="978"/>
      <c r="O1584" s="977"/>
      <c r="P1584" s="412"/>
      <c r="Q1584" s="412"/>
      <c r="R1584" s="412"/>
      <c r="S1584" s="412"/>
      <c r="T1584" s="412"/>
      <c r="U1584" s="412"/>
      <c r="V1584" s="412"/>
      <c r="W1584" s="412"/>
      <c r="X1584" s="412"/>
      <c r="Y1584" s="412"/>
      <c r="Z1584" s="412"/>
      <c r="AA1584" s="412"/>
      <c r="AQ1584" s="1735" t="s">
        <v>9158</v>
      </c>
      <c r="AR1584" s="1495" t="s">
        <v>1505</v>
      </c>
      <c r="AS1584" s="1735" t="s">
        <v>1506</v>
      </c>
      <c r="AT1584" s="1495" t="str">
        <f t="shared" si="49"/>
        <v>0710-Redondo</v>
      </c>
      <c r="AU1584" s="1495" t="str">
        <f t="shared" si="50"/>
        <v>071002</v>
      </c>
    </row>
    <row r="1585" spans="1:47">
      <c r="A1585" s="412"/>
      <c r="B1585" s="1013" t="s">
        <v>3565</v>
      </c>
      <c r="C1585" s="976" t="s">
        <v>3566</v>
      </c>
      <c r="D1585" s="977"/>
      <c r="E1585" s="977"/>
      <c r="K1585" s="412"/>
      <c r="L1585" s="978"/>
      <c r="M1585" s="978"/>
      <c r="N1585" s="978"/>
      <c r="O1585" s="977"/>
      <c r="P1585" s="412"/>
      <c r="Q1585" s="412"/>
      <c r="R1585" s="412"/>
      <c r="S1585" s="412"/>
      <c r="T1585" s="412"/>
      <c r="U1585" s="412"/>
      <c r="V1585" s="412"/>
      <c r="W1585" s="412"/>
      <c r="X1585" s="412"/>
      <c r="Y1585" s="412"/>
      <c r="Z1585" s="412"/>
      <c r="AA1585" s="412"/>
      <c r="AQ1585" s="1735" t="s">
        <v>9159</v>
      </c>
      <c r="AR1585" s="1495" t="s">
        <v>9160</v>
      </c>
      <c r="AS1585" s="1495" t="s">
        <v>1459</v>
      </c>
      <c r="AT1585" s="1495" t="str">
        <f t="shared" si="49"/>
        <v>1607-Refóios do Lima</v>
      </c>
      <c r="AU1585" s="1495" t="str">
        <f t="shared" si="50"/>
        <v>160737</v>
      </c>
    </row>
    <row r="1586" spans="1:47">
      <c r="A1586" s="412"/>
      <c r="B1586" s="1013" t="s">
        <v>3567</v>
      </c>
      <c r="C1586" s="976" t="s">
        <v>3568</v>
      </c>
      <c r="D1586" s="977"/>
      <c r="E1586" s="977"/>
      <c r="K1586" s="412"/>
      <c r="L1586" s="978"/>
      <c r="M1586" s="978"/>
      <c r="N1586" s="978"/>
      <c r="O1586" s="977"/>
      <c r="P1586" s="412"/>
      <c r="Q1586" s="412"/>
      <c r="R1586" s="412"/>
      <c r="S1586" s="412"/>
      <c r="T1586" s="412"/>
      <c r="U1586" s="412"/>
      <c r="V1586" s="412"/>
      <c r="W1586" s="412"/>
      <c r="X1586" s="412"/>
      <c r="Y1586" s="412"/>
      <c r="Z1586" s="412"/>
      <c r="AA1586" s="412"/>
      <c r="AQ1586" s="1735" t="s">
        <v>9161</v>
      </c>
      <c r="AR1586" s="1495" t="s">
        <v>9162</v>
      </c>
      <c r="AS1586" s="1495" t="s">
        <v>520</v>
      </c>
      <c r="AT1586" s="1495" t="str">
        <f t="shared" si="49"/>
        <v>1303-Refontoura</v>
      </c>
      <c r="AU1586" s="1495" t="str">
        <f t="shared" si="50"/>
        <v>130317</v>
      </c>
    </row>
    <row r="1587" spans="1:47">
      <c r="A1587" s="412"/>
      <c r="B1587" s="1013" t="s">
        <v>3569</v>
      </c>
      <c r="C1587" s="976" t="s">
        <v>3570</v>
      </c>
      <c r="D1587" s="977"/>
      <c r="E1587" s="977"/>
      <c r="K1587" s="412"/>
      <c r="L1587" s="978"/>
      <c r="M1587" s="978"/>
      <c r="N1587" s="978"/>
      <c r="O1587" s="977"/>
      <c r="P1587" s="412"/>
      <c r="Q1587" s="412"/>
      <c r="R1587" s="412"/>
      <c r="S1587" s="412"/>
      <c r="T1587" s="412"/>
      <c r="U1587" s="412"/>
      <c r="V1587" s="412"/>
      <c r="W1587" s="412"/>
      <c r="X1587" s="412"/>
      <c r="Y1587" s="412"/>
      <c r="Z1587" s="412"/>
      <c r="AA1587" s="412"/>
      <c r="AQ1587" s="1735" t="s">
        <v>9163</v>
      </c>
      <c r="AR1587" s="1495" t="s">
        <v>9164</v>
      </c>
      <c r="AS1587" s="1735" t="s">
        <v>514</v>
      </c>
      <c r="AT1587" s="1495" t="str">
        <f t="shared" si="49"/>
        <v>0307-Regadas</v>
      </c>
      <c r="AU1587" s="1495" t="str">
        <f t="shared" si="50"/>
        <v>030723</v>
      </c>
    </row>
    <row r="1588" spans="1:47">
      <c r="A1588" s="412"/>
      <c r="B1588" s="1013" t="s">
        <v>3571</v>
      </c>
      <c r="C1588" s="976" t="s">
        <v>3572</v>
      </c>
      <c r="D1588" s="977"/>
      <c r="E1588" s="977"/>
      <c r="K1588" s="412"/>
      <c r="L1588" s="978"/>
      <c r="M1588" s="978"/>
      <c r="N1588" s="978"/>
      <c r="O1588" s="977"/>
      <c r="P1588" s="412"/>
      <c r="Q1588" s="412"/>
      <c r="R1588" s="412"/>
      <c r="S1588" s="412"/>
      <c r="T1588" s="412"/>
      <c r="U1588" s="412"/>
      <c r="V1588" s="412"/>
      <c r="W1588" s="412"/>
      <c r="X1588" s="412"/>
      <c r="Y1588" s="412"/>
      <c r="Z1588" s="412"/>
      <c r="AA1588" s="412"/>
      <c r="AQ1588" s="1735" t="s">
        <v>9165</v>
      </c>
      <c r="AR1588" s="1495" t="s">
        <v>9166</v>
      </c>
      <c r="AS1588" s="1495" t="s">
        <v>520</v>
      </c>
      <c r="AT1588" s="1495" t="str">
        <f t="shared" si="49"/>
        <v>1303-Regilde</v>
      </c>
      <c r="AU1588" s="1495" t="str">
        <f t="shared" si="50"/>
        <v>130318</v>
      </c>
    </row>
    <row r="1589" spans="1:47">
      <c r="A1589" s="412"/>
      <c r="B1589" s="1013" t="s">
        <v>4095</v>
      </c>
      <c r="C1589" s="976" t="s">
        <v>3573</v>
      </c>
      <c r="D1589" s="977"/>
      <c r="E1589" s="977"/>
      <c r="K1589" s="412"/>
      <c r="L1589" s="978"/>
      <c r="M1589" s="978"/>
      <c r="N1589" s="978"/>
      <c r="O1589" s="977"/>
      <c r="P1589" s="412"/>
      <c r="Q1589" s="412"/>
      <c r="R1589" s="412"/>
      <c r="S1589" s="412"/>
      <c r="T1589" s="412"/>
      <c r="U1589" s="412"/>
      <c r="V1589" s="412"/>
      <c r="W1589" s="412"/>
      <c r="X1589" s="412"/>
      <c r="Y1589" s="412"/>
      <c r="Z1589" s="412"/>
      <c r="AA1589" s="412"/>
      <c r="AQ1589" s="1735" t="s">
        <v>9167</v>
      </c>
      <c r="AR1589" s="1495" t="s">
        <v>9168</v>
      </c>
      <c r="AS1589" s="1735" t="s">
        <v>4108</v>
      </c>
      <c r="AT1589" s="1495" t="str">
        <f t="shared" si="49"/>
        <v>0305-Rego</v>
      </c>
      <c r="AU1589" s="1495" t="str">
        <f t="shared" si="50"/>
        <v>030517</v>
      </c>
    </row>
    <row r="1590" spans="1:47">
      <c r="A1590" s="412"/>
      <c r="B1590" s="1013" t="s">
        <v>4106</v>
      </c>
      <c r="C1590" s="976" t="s">
        <v>3574</v>
      </c>
      <c r="D1590" s="977"/>
      <c r="E1590" s="977"/>
      <c r="K1590" s="412"/>
      <c r="L1590" s="978"/>
      <c r="M1590" s="978"/>
      <c r="N1590" s="978"/>
      <c r="O1590" s="977"/>
      <c r="P1590" s="412"/>
      <c r="Q1590" s="412"/>
      <c r="R1590" s="412"/>
      <c r="S1590" s="412"/>
      <c r="T1590" s="412"/>
      <c r="U1590" s="412"/>
      <c r="V1590" s="412"/>
      <c r="W1590" s="412"/>
      <c r="X1590" s="412"/>
      <c r="Y1590" s="412"/>
      <c r="Z1590" s="412"/>
      <c r="AA1590" s="412"/>
      <c r="AQ1590" s="1735" t="s">
        <v>9169</v>
      </c>
      <c r="AR1590" s="1495" t="s">
        <v>9170</v>
      </c>
      <c r="AS1590" s="1495" t="s">
        <v>1088</v>
      </c>
      <c r="AT1590" s="1495" t="str">
        <f t="shared" si="49"/>
        <v>1009-Regueira de Pontes</v>
      </c>
      <c r="AU1590" s="1495" t="str">
        <f t="shared" si="50"/>
        <v>100921</v>
      </c>
    </row>
    <row r="1591" spans="1:47">
      <c r="A1591" s="412"/>
      <c r="B1591" s="1013" t="s">
        <v>4113</v>
      </c>
      <c r="C1591" s="976" t="s">
        <v>3575</v>
      </c>
      <c r="D1591" s="977"/>
      <c r="E1591" s="977"/>
      <c r="K1591" s="412"/>
      <c r="L1591" s="978"/>
      <c r="M1591" s="978"/>
      <c r="N1591" s="978"/>
      <c r="O1591" s="977"/>
      <c r="P1591" s="412"/>
      <c r="Q1591" s="412"/>
      <c r="R1591" s="412"/>
      <c r="S1591" s="412"/>
      <c r="T1591" s="412"/>
      <c r="U1591" s="412"/>
      <c r="V1591" s="412"/>
      <c r="W1591" s="412"/>
      <c r="X1591" s="412"/>
      <c r="Y1591" s="412"/>
      <c r="Z1591" s="412"/>
      <c r="AA1591" s="412"/>
      <c r="AQ1591" s="1735" t="s">
        <v>9171</v>
      </c>
      <c r="AR1591" s="1495" t="s">
        <v>9172</v>
      </c>
      <c r="AS1591" s="1495" t="s">
        <v>3061</v>
      </c>
      <c r="AT1591" s="1495" t="str">
        <f t="shared" si="49"/>
        <v>1314-Reguenga</v>
      </c>
      <c r="AU1591" s="1495" t="str">
        <f t="shared" si="50"/>
        <v>131418</v>
      </c>
    </row>
    <row r="1592" spans="1:47">
      <c r="A1592" s="412"/>
      <c r="B1592" s="1013" t="s">
        <v>3576</v>
      </c>
      <c r="C1592" s="976" t="s">
        <v>3577</v>
      </c>
      <c r="D1592" s="977"/>
      <c r="E1592" s="977"/>
      <c r="K1592" s="412"/>
      <c r="L1592" s="978"/>
      <c r="M1592" s="978"/>
      <c r="N1592" s="978"/>
      <c r="O1592" s="977"/>
      <c r="P1592" s="412"/>
      <c r="Q1592" s="412"/>
      <c r="R1592" s="412"/>
      <c r="S1592" s="412"/>
      <c r="T1592" s="412"/>
      <c r="U1592" s="412"/>
      <c r="V1592" s="412"/>
      <c r="W1592" s="412"/>
      <c r="X1592" s="412"/>
      <c r="Y1592" s="412"/>
      <c r="Z1592" s="412"/>
      <c r="AA1592" s="412"/>
      <c r="AQ1592" s="1735" t="s">
        <v>9173</v>
      </c>
      <c r="AR1592" s="1495" t="s">
        <v>9174</v>
      </c>
      <c r="AS1592" s="1495" t="s">
        <v>2604</v>
      </c>
      <c r="AT1592" s="1495" t="str">
        <f t="shared" si="49"/>
        <v>1004-Reguengo do Fetal</v>
      </c>
      <c r="AU1592" s="1495" t="str">
        <f t="shared" si="50"/>
        <v>100402</v>
      </c>
    </row>
    <row r="1593" spans="1:47">
      <c r="A1593" s="412"/>
      <c r="B1593" s="1013" t="s">
        <v>3578</v>
      </c>
      <c r="C1593" s="976" t="s">
        <v>3579</v>
      </c>
      <c r="D1593" s="977"/>
      <c r="E1593" s="977"/>
      <c r="K1593" s="412"/>
      <c r="L1593" s="978"/>
      <c r="M1593" s="978"/>
      <c r="N1593" s="978"/>
      <c r="O1593" s="977"/>
      <c r="P1593" s="412"/>
      <c r="Q1593" s="412"/>
      <c r="R1593" s="412"/>
      <c r="S1593" s="412"/>
      <c r="T1593" s="412"/>
      <c r="U1593" s="412"/>
      <c r="V1593" s="412"/>
      <c r="W1593" s="412"/>
      <c r="X1593" s="412"/>
      <c r="Y1593" s="412"/>
      <c r="Z1593" s="412"/>
      <c r="AA1593" s="412"/>
      <c r="AQ1593" s="1735" t="s">
        <v>9175</v>
      </c>
      <c r="AR1593" s="1495" t="s">
        <v>9176</v>
      </c>
      <c r="AS1593" s="1495" t="s">
        <v>5277</v>
      </c>
      <c r="AT1593" s="1495" t="str">
        <f t="shared" si="49"/>
        <v>1108-Reguengo Grande</v>
      </c>
      <c r="AU1593" s="1495" t="str">
        <f t="shared" si="50"/>
        <v>110805</v>
      </c>
    </row>
    <row r="1594" spans="1:47">
      <c r="A1594" s="412"/>
      <c r="B1594" s="1013" t="s">
        <v>3580</v>
      </c>
      <c r="C1594" s="976" t="s">
        <v>3581</v>
      </c>
      <c r="D1594" s="977"/>
      <c r="E1594" s="977"/>
      <c r="K1594" s="412"/>
      <c r="L1594" s="978"/>
      <c r="M1594" s="978"/>
      <c r="N1594" s="978"/>
      <c r="O1594" s="977"/>
      <c r="P1594" s="412"/>
      <c r="Q1594" s="412"/>
      <c r="R1594" s="412"/>
      <c r="S1594" s="412"/>
      <c r="T1594" s="412"/>
      <c r="U1594" s="412"/>
      <c r="V1594" s="412"/>
      <c r="W1594" s="412"/>
      <c r="X1594" s="412"/>
      <c r="Y1594" s="412"/>
      <c r="Z1594" s="412"/>
      <c r="AA1594" s="412"/>
      <c r="AQ1594" s="1735" t="s">
        <v>9177</v>
      </c>
      <c r="AR1594" s="1495" t="s">
        <v>1606</v>
      </c>
      <c r="AS1594" s="1735" t="s">
        <v>1607</v>
      </c>
      <c r="AT1594" s="1495" t="str">
        <f t="shared" si="49"/>
        <v>0711-Reguengos de Monsaraz</v>
      </c>
      <c r="AU1594" s="1495" t="str">
        <f t="shared" si="50"/>
        <v>071104</v>
      </c>
    </row>
    <row r="1595" spans="1:47">
      <c r="A1595" s="412"/>
      <c r="B1595" s="1013" t="s">
        <v>3582</v>
      </c>
      <c r="C1595" s="976" t="s">
        <v>1318</v>
      </c>
      <c r="D1595" s="977"/>
      <c r="E1595" s="977"/>
      <c r="K1595" s="412"/>
      <c r="L1595" s="978"/>
      <c r="M1595" s="978"/>
      <c r="N1595" s="978"/>
      <c r="O1595" s="977"/>
      <c r="P1595" s="412"/>
      <c r="Q1595" s="412"/>
      <c r="R1595" s="412"/>
      <c r="S1595" s="412"/>
      <c r="T1595" s="412"/>
      <c r="U1595" s="412"/>
      <c r="V1595" s="412"/>
      <c r="W1595" s="412"/>
      <c r="X1595" s="412"/>
      <c r="Y1595" s="412"/>
      <c r="Z1595" s="412"/>
      <c r="AA1595" s="412"/>
      <c r="AQ1595" s="1735" t="s">
        <v>9178</v>
      </c>
      <c r="AR1595" s="1495" t="s">
        <v>9179</v>
      </c>
      <c r="AS1595" s="1495" t="s">
        <v>5374</v>
      </c>
      <c r="AT1595" s="1495" t="str">
        <f t="shared" si="49"/>
        <v>1706-Reigoso</v>
      </c>
      <c r="AU1595" s="1495" t="str">
        <f t="shared" si="50"/>
        <v>170625</v>
      </c>
    </row>
    <row r="1596" spans="1:47">
      <c r="A1596" s="412"/>
      <c r="B1596" s="1013" t="s">
        <v>3583</v>
      </c>
      <c r="C1596" s="976" t="s">
        <v>1325</v>
      </c>
      <c r="D1596" s="977"/>
      <c r="E1596" s="977"/>
      <c r="K1596" s="412"/>
      <c r="L1596" s="978"/>
      <c r="M1596" s="978"/>
      <c r="N1596" s="978"/>
      <c r="O1596" s="977"/>
      <c r="P1596" s="412"/>
      <c r="Q1596" s="412"/>
      <c r="R1596" s="412"/>
      <c r="S1596" s="412"/>
      <c r="T1596" s="412"/>
      <c r="U1596" s="412"/>
      <c r="V1596" s="412"/>
      <c r="W1596" s="412"/>
      <c r="X1596" s="412"/>
      <c r="Y1596" s="412"/>
      <c r="Z1596" s="412"/>
      <c r="AA1596" s="412"/>
      <c r="AQ1596" s="1735" t="s">
        <v>9180</v>
      </c>
      <c r="AR1596" s="1495" t="s">
        <v>9181</v>
      </c>
      <c r="AS1596" s="1735" t="s">
        <v>4267</v>
      </c>
      <c r="AT1596" s="1495" t="str">
        <f t="shared" si="49"/>
        <v>0211-Relíquias</v>
      </c>
      <c r="AU1596" s="1495" t="str">
        <f t="shared" si="50"/>
        <v>021102</v>
      </c>
    </row>
    <row r="1597" spans="1:47">
      <c r="A1597" s="412"/>
      <c r="B1597" s="1013" t="s">
        <v>3584</v>
      </c>
      <c r="C1597" s="976" t="s">
        <v>1336</v>
      </c>
      <c r="D1597" s="977"/>
      <c r="E1597" s="977"/>
      <c r="K1597" s="412"/>
      <c r="L1597" s="978"/>
      <c r="M1597" s="978"/>
      <c r="N1597" s="978"/>
      <c r="O1597" s="977"/>
      <c r="P1597" s="412"/>
      <c r="Q1597" s="412"/>
      <c r="R1597" s="412"/>
      <c r="S1597" s="412"/>
      <c r="T1597" s="412"/>
      <c r="U1597" s="412"/>
      <c r="V1597" s="412"/>
      <c r="W1597" s="412"/>
      <c r="X1597" s="412"/>
      <c r="Y1597" s="412"/>
      <c r="Z1597" s="412"/>
      <c r="AA1597" s="412"/>
      <c r="AQ1597" s="1735" t="s">
        <v>9182</v>
      </c>
      <c r="AR1597" s="1495" t="s">
        <v>9183</v>
      </c>
      <c r="AS1597" s="1495" t="s">
        <v>1448</v>
      </c>
      <c r="AT1597" s="1495" t="str">
        <f t="shared" si="49"/>
        <v>4203-Relva</v>
      </c>
      <c r="AU1597" s="1495" t="str">
        <f t="shared" si="50"/>
        <v>420315</v>
      </c>
    </row>
    <row r="1598" spans="1:47">
      <c r="A1598" s="412"/>
      <c r="B1598" s="1013" t="s">
        <v>3585</v>
      </c>
      <c r="C1598" s="976" t="s">
        <v>3586</v>
      </c>
      <c r="D1598" s="977"/>
      <c r="E1598" s="977"/>
      <c r="K1598" s="412"/>
      <c r="L1598" s="978"/>
      <c r="M1598" s="978"/>
      <c r="N1598" s="978"/>
      <c r="O1598" s="977"/>
      <c r="P1598" s="412"/>
      <c r="Q1598" s="412"/>
      <c r="R1598" s="412"/>
      <c r="S1598" s="412"/>
      <c r="T1598" s="412"/>
      <c r="U1598" s="412"/>
      <c r="V1598" s="412"/>
      <c r="W1598" s="412"/>
      <c r="X1598" s="412"/>
      <c r="Y1598" s="412"/>
      <c r="Z1598" s="412"/>
      <c r="AA1598" s="412"/>
      <c r="AQ1598" s="1735" t="s">
        <v>9184</v>
      </c>
      <c r="AR1598" s="1495" t="s">
        <v>9185</v>
      </c>
      <c r="AS1598" s="1495" t="s">
        <v>1448</v>
      </c>
      <c r="AT1598" s="1495" t="str">
        <f t="shared" si="49"/>
        <v>4203-Remédios</v>
      </c>
      <c r="AU1598" s="1495" t="str">
        <f t="shared" si="50"/>
        <v>420316</v>
      </c>
    </row>
    <row r="1599" spans="1:47">
      <c r="A1599" s="412"/>
      <c r="B1599" s="1013" t="s">
        <v>3587</v>
      </c>
      <c r="C1599" s="976" t="s">
        <v>3588</v>
      </c>
      <c r="D1599" s="977"/>
      <c r="E1599" s="977"/>
      <c r="K1599" s="412"/>
      <c r="L1599" s="978"/>
      <c r="M1599" s="978"/>
      <c r="N1599" s="978"/>
      <c r="O1599" s="977"/>
      <c r="P1599" s="412"/>
      <c r="Q1599" s="412"/>
      <c r="R1599" s="412"/>
      <c r="S1599" s="412"/>
      <c r="T1599" s="412"/>
      <c r="U1599" s="412"/>
      <c r="V1599" s="412"/>
      <c r="W1599" s="412"/>
      <c r="X1599" s="412"/>
      <c r="Y1599" s="412"/>
      <c r="Z1599" s="412"/>
      <c r="AA1599" s="412"/>
      <c r="AQ1599" s="1735" t="s">
        <v>9186</v>
      </c>
      <c r="AR1599" s="1495" t="s">
        <v>9187</v>
      </c>
      <c r="AS1599" s="1735" t="s">
        <v>279</v>
      </c>
      <c r="AT1599" s="1495" t="str">
        <f t="shared" si="49"/>
        <v>0302-Remelhe</v>
      </c>
      <c r="AU1599" s="1495" t="str">
        <f t="shared" si="50"/>
        <v>030263</v>
      </c>
    </row>
    <row r="1600" spans="1:47">
      <c r="A1600" s="412"/>
      <c r="B1600" s="1013" t="s">
        <v>3589</v>
      </c>
      <c r="C1600" s="976" t="s">
        <v>3590</v>
      </c>
      <c r="D1600" s="977"/>
      <c r="E1600" s="977"/>
      <c r="K1600" s="412"/>
      <c r="L1600" s="978"/>
      <c r="M1600" s="978"/>
      <c r="N1600" s="978"/>
      <c r="O1600" s="977"/>
      <c r="P1600" s="412"/>
      <c r="Q1600" s="412"/>
      <c r="R1600" s="412"/>
      <c r="S1600" s="412"/>
      <c r="T1600" s="412"/>
      <c r="U1600" s="412"/>
      <c r="V1600" s="412"/>
      <c r="W1600" s="412"/>
      <c r="X1600" s="412"/>
      <c r="Y1600" s="412"/>
      <c r="Z1600" s="412"/>
      <c r="AA1600" s="412"/>
      <c r="AQ1600" s="1735" t="s">
        <v>9188</v>
      </c>
      <c r="AR1600" s="1495" t="s">
        <v>9189</v>
      </c>
      <c r="AS1600" s="1735" t="s">
        <v>1633</v>
      </c>
      <c r="AT1600" s="1495" t="str">
        <f t="shared" si="49"/>
        <v>0911-Rendo</v>
      </c>
      <c r="AU1600" s="1495" t="str">
        <f t="shared" si="50"/>
        <v>091127</v>
      </c>
    </row>
    <row r="1601" spans="1:47">
      <c r="A1601" s="412"/>
      <c r="B1601" s="1013" t="s">
        <v>3591</v>
      </c>
      <c r="C1601" s="976" t="s">
        <v>3592</v>
      </c>
      <c r="D1601" s="977"/>
      <c r="E1601" s="977"/>
      <c r="K1601" s="412"/>
      <c r="L1601" s="978"/>
      <c r="M1601" s="978"/>
      <c r="N1601" s="978"/>
      <c r="O1601" s="977"/>
      <c r="P1601" s="412"/>
      <c r="Q1601" s="412"/>
      <c r="R1601" s="412"/>
      <c r="S1601" s="412"/>
      <c r="T1601" s="412"/>
      <c r="U1601" s="412"/>
      <c r="V1601" s="412"/>
      <c r="W1601" s="412"/>
      <c r="X1601" s="412"/>
      <c r="Y1601" s="412"/>
      <c r="Z1601" s="412"/>
      <c r="AA1601" s="412"/>
      <c r="AQ1601" s="1735" t="s">
        <v>9190</v>
      </c>
      <c r="AR1601" s="1495" t="s">
        <v>9191</v>
      </c>
      <c r="AS1601" s="1735" t="s">
        <v>3400</v>
      </c>
      <c r="AT1601" s="1495" t="str">
        <f t="shared" si="49"/>
        <v>0301-Rendufe</v>
      </c>
      <c r="AU1601" s="1495" t="str">
        <f t="shared" si="50"/>
        <v>030118</v>
      </c>
    </row>
    <row r="1602" spans="1:47">
      <c r="A1602" s="412"/>
      <c r="B1602" s="1013" t="s">
        <v>3593</v>
      </c>
      <c r="C1602" s="976" t="s">
        <v>4103</v>
      </c>
      <c r="D1602" s="977"/>
      <c r="E1602" s="977"/>
      <c r="K1602" s="412"/>
      <c r="L1602" s="978"/>
      <c r="M1602" s="978"/>
      <c r="N1602" s="978"/>
      <c r="O1602" s="977"/>
      <c r="P1602" s="412"/>
      <c r="Q1602" s="412"/>
      <c r="R1602" s="412"/>
      <c r="S1602" s="412"/>
      <c r="T1602" s="412"/>
      <c r="U1602" s="412"/>
      <c r="V1602" s="412"/>
      <c r="W1602" s="412"/>
      <c r="X1602" s="412"/>
      <c r="Y1602" s="412"/>
      <c r="Z1602" s="412"/>
      <c r="AA1602" s="412"/>
      <c r="AQ1602" s="1735" t="s">
        <v>9192</v>
      </c>
      <c r="AR1602" s="1495" t="s">
        <v>9193</v>
      </c>
      <c r="AS1602" s="1735" t="s">
        <v>1492</v>
      </c>
      <c r="AT1602" s="1495" t="str">
        <f t="shared" si="49"/>
        <v>0309-Rendufinho</v>
      </c>
      <c r="AU1602" s="1495" t="str">
        <f t="shared" si="50"/>
        <v>030921</v>
      </c>
    </row>
    <row r="1603" spans="1:47">
      <c r="A1603" s="412"/>
      <c r="B1603" s="1013" t="s">
        <v>3594</v>
      </c>
      <c r="C1603" s="976" t="s">
        <v>3595</v>
      </c>
      <c r="D1603" s="977"/>
      <c r="E1603" s="977"/>
      <c r="K1603" s="412"/>
      <c r="L1603" s="978"/>
      <c r="M1603" s="978"/>
      <c r="N1603" s="978"/>
      <c r="O1603" s="977"/>
      <c r="P1603" s="412"/>
      <c r="Q1603" s="412"/>
      <c r="R1603" s="412"/>
      <c r="S1603" s="412"/>
      <c r="T1603" s="412"/>
      <c r="U1603" s="412"/>
      <c r="V1603" s="412"/>
      <c r="W1603" s="412"/>
      <c r="X1603" s="412"/>
      <c r="Y1603" s="412"/>
      <c r="Z1603" s="412"/>
      <c r="AA1603" s="412"/>
      <c r="AQ1603" s="1735" t="s">
        <v>9194</v>
      </c>
      <c r="AR1603" s="1495" t="s">
        <v>9195</v>
      </c>
      <c r="AS1603" s="1735" t="s">
        <v>271</v>
      </c>
      <c r="AT1603" s="1495" t="str">
        <f t="shared" si="49"/>
        <v>0105-Requeixo, Nossa Senhora de Fátima e Nariz</v>
      </c>
      <c r="AU1603" s="1495" t="str">
        <f t="shared" si="50"/>
        <v>010516</v>
      </c>
    </row>
    <row r="1604" spans="1:47">
      <c r="A1604" s="412"/>
      <c r="B1604" s="1013" t="s">
        <v>3596</v>
      </c>
      <c r="C1604" s="976" t="s">
        <v>3597</v>
      </c>
      <c r="D1604" s="977"/>
      <c r="E1604" s="977"/>
      <c r="K1604" s="412"/>
      <c r="L1604" s="978"/>
      <c r="M1604" s="978"/>
      <c r="N1604" s="978"/>
      <c r="O1604" s="977"/>
      <c r="P1604" s="412"/>
      <c r="Q1604" s="412"/>
      <c r="R1604" s="412"/>
      <c r="S1604" s="412"/>
      <c r="T1604" s="412"/>
      <c r="U1604" s="412"/>
      <c r="V1604" s="412"/>
      <c r="W1604" s="412"/>
      <c r="X1604" s="412"/>
      <c r="Y1604" s="412"/>
      <c r="Z1604" s="412"/>
      <c r="AA1604" s="412"/>
      <c r="AQ1604" s="1735" t="s">
        <v>9196</v>
      </c>
      <c r="AR1604" s="1495" t="s">
        <v>9197</v>
      </c>
      <c r="AS1604" s="1735" t="s">
        <v>30</v>
      </c>
      <c r="AT1604" s="1495" t="str">
        <f t="shared" si="49"/>
        <v>0312-Requião</v>
      </c>
      <c r="AU1604" s="1495" t="str">
        <f t="shared" si="50"/>
        <v>031233</v>
      </c>
    </row>
    <row r="1605" spans="1:47">
      <c r="A1605" s="412"/>
      <c r="B1605" s="1013" t="s">
        <v>3598</v>
      </c>
      <c r="C1605" s="976" t="s">
        <v>3599</v>
      </c>
      <c r="D1605" s="977"/>
      <c r="E1605" s="977"/>
      <c r="K1605" s="412"/>
      <c r="L1605" s="978"/>
      <c r="M1605" s="978"/>
      <c r="N1605" s="978"/>
      <c r="O1605" s="977"/>
      <c r="P1605" s="412"/>
      <c r="Q1605" s="412"/>
      <c r="R1605" s="412"/>
      <c r="S1605" s="412"/>
      <c r="T1605" s="412"/>
      <c r="U1605" s="412"/>
      <c r="V1605" s="412"/>
      <c r="W1605" s="412"/>
      <c r="X1605" s="412"/>
      <c r="Y1605" s="412"/>
      <c r="Z1605" s="412"/>
      <c r="AA1605" s="412"/>
      <c r="AQ1605" s="1735" t="s">
        <v>9198</v>
      </c>
      <c r="AR1605" s="1495" t="s">
        <v>1610</v>
      </c>
      <c r="AS1605" s="1495" t="s">
        <v>1611</v>
      </c>
      <c r="AT1605" s="1495" t="str">
        <f t="shared" si="49"/>
        <v>1813-Resende</v>
      </c>
      <c r="AU1605" s="1495" t="str">
        <f t="shared" si="50"/>
        <v>181311</v>
      </c>
    </row>
    <row r="1606" spans="1:47">
      <c r="A1606" s="412"/>
      <c r="B1606" s="1013" t="s">
        <v>3600</v>
      </c>
      <c r="C1606" s="976" t="s">
        <v>4123</v>
      </c>
      <c r="D1606" s="977"/>
      <c r="E1606" s="977"/>
      <c r="K1606" s="412"/>
      <c r="L1606" s="978"/>
      <c r="M1606" s="978"/>
      <c r="N1606" s="978"/>
      <c r="O1606" s="977"/>
      <c r="P1606" s="412"/>
      <c r="Q1606" s="412"/>
      <c r="R1606" s="412"/>
      <c r="S1606" s="412"/>
      <c r="T1606" s="412"/>
      <c r="U1606" s="412"/>
      <c r="V1606" s="412"/>
      <c r="W1606" s="412"/>
      <c r="X1606" s="412"/>
      <c r="Y1606" s="412"/>
      <c r="Z1606" s="412"/>
      <c r="AA1606" s="412"/>
      <c r="AQ1606" s="1735" t="s">
        <v>9199</v>
      </c>
      <c r="AR1606" s="1495" t="s">
        <v>9200</v>
      </c>
      <c r="AS1606" s="1735" t="s">
        <v>514</v>
      </c>
      <c r="AT1606" s="1495" t="str">
        <f t="shared" si="49"/>
        <v>0307-Revelhe</v>
      </c>
      <c r="AU1606" s="1495" t="str">
        <f t="shared" si="50"/>
        <v>030724</v>
      </c>
    </row>
    <row r="1607" spans="1:47">
      <c r="A1607" s="412"/>
      <c r="B1607" s="1013" t="s">
        <v>3601</v>
      </c>
      <c r="C1607" s="976" t="s">
        <v>3602</v>
      </c>
      <c r="D1607" s="977"/>
      <c r="E1607" s="977"/>
      <c r="K1607" s="412"/>
      <c r="L1607" s="978"/>
      <c r="M1607" s="978"/>
      <c r="N1607" s="978"/>
      <c r="O1607" s="977"/>
      <c r="P1607" s="412"/>
      <c r="Q1607" s="412"/>
      <c r="R1607" s="412"/>
      <c r="S1607" s="412"/>
      <c r="T1607" s="412"/>
      <c r="U1607" s="412"/>
      <c r="V1607" s="412"/>
      <c r="W1607" s="412"/>
      <c r="X1607" s="412"/>
      <c r="Y1607" s="412"/>
      <c r="Z1607" s="412"/>
      <c r="AA1607" s="412"/>
      <c r="AQ1607" s="1735" t="s">
        <v>9201</v>
      </c>
      <c r="AR1607" s="1495" t="s">
        <v>9202</v>
      </c>
      <c r="AS1607" s="1495" t="s">
        <v>520</v>
      </c>
      <c r="AT1607" s="1495" t="str">
        <f t="shared" si="49"/>
        <v>1303-Revinhade</v>
      </c>
      <c r="AU1607" s="1495" t="str">
        <f t="shared" si="50"/>
        <v>130319</v>
      </c>
    </row>
    <row r="1608" spans="1:47">
      <c r="A1608" s="412"/>
      <c r="B1608" s="1013" t="s">
        <v>3603</v>
      </c>
      <c r="C1608" s="976" t="s">
        <v>3604</v>
      </c>
      <c r="D1608" s="977"/>
      <c r="E1608" s="977"/>
      <c r="K1608" s="412"/>
      <c r="L1608" s="978"/>
      <c r="M1608" s="978"/>
      <c r="N1608" s="978"/>
      <c r="O1608" s="977"/>
      <c r="P1608" s="412"/>
      <c r="Q1608" s="412"/>
      <c r="R1608" s="412"/>
      <c r="S1608" s="412"/>
      <c r="T1608" s="412"/>
      <c r="U1608" s="412"/>
      <c r="V1608" s="412"/>
      <c r="W1608" s="412"/>
      <c r="X1608" s="412"/>
      <c r="Y1608" s="412"/>
      <c r="Z1608" s="412"/>
      <c r="AA1608" s="412"/>
      <c r="AQ1608" s="1735" t="s">
        <v>9203</v>
      </c>
      <c r="AR1608" s="1495" t="s">
        <v>9204</v>
      </c>
      <c r="AS1608" s="1495" t="s">
        <v>1776</v>
      </c>
      <c r="AT1608" s="1495" t="str">
        <f t="shared" si="49"/>
        <v>1419-Riachos</v>
      </c>
      <c r="AU1608" s="1495" t="str">
        <f t="shared" si="50"/>
        <v>141910</v>
      </c>
    </row>
    <row r="1609" spans="1:47">
      <c r="A1609" s="412"/>
      <c r="B1609" s="1013" t="s">
        <v>3605</v>
      </c>
      <c r="C1609" s="976" t="s">
        <v>1811</v>
      </c>
      <c r="D1609" s="977"/>
      <c r="E1609" s="977"/>
      <c r="K1609" s="412"/>
      <c r="L1609" s="978"/>
      <c r="M1609" s="978"/>
      <c r="N1609" s="978"/>
      <c r="O1609" s="977"/>
      <c r="P1609" s="412"/>
      <c r="Q1609" s="412"/>
      <c r="R1609" s="412"/>
      <c r="S1609" s="412"/>
      <c r="T1609" s="412"/>
      <c r="U1609" s="412"/>
      <c r="V1609" s="412"/>
      <c r="W1609" s="412"/>
      <c r="X1609" s="412"/>
      <c r="Y1609" s="412"/>
      <c r="Z1609" s="412"/>
      <c r="AA1609" s="412"/>
      <c r="AQ1609" s="1735" t="s">
        <v>9205</v>
      </c>
      <c r="AR1609" s="1495" t="s">
        <v>9206</v>
      </c>
      <c r="AS1609" s="1495" t="s">
        <v>1308</v>
      </c>
      <c r="AT1609" s="1495" t="str">
        <f t="shared" si="49"/>
        <v>1602-Riba de Âncora</v>
      </c>
      <c r="AU1609" s="1495" t="str">
        <f t="shared" si="50"/>
        <v>160214</v>
      </c>
    </row>
    <row r="1610" spans="1:47">
      <c r="A1610" s="412"/>
      <c r="B1610" s="1013" t="s">
        <v>3606</v>
      </c>
      <c r="C1610" s="976" t="s">
        <v>3607</v>
      </c>
      <c r="D1610" s="977"/>
      <c r="E1610" s="977"/>
      <c r="K1610" s="412"/>
      <c r="L1610" s="978"/>
      <c r="M1610" s="978"/>
      <c r="N1610" s="978"/>
      <c r="O1610" s="977"/>
      <c r="P1610" s="412"/>
      <c r="Q1610" s="412"/>
      <c r="R1610" s="412"/>
      <c r="S1610" s="412"/>
      <c r="T1610" s="412"/>
      <c r="U1610" s="412"/>
      <c r="V1610" s="412"/>
      <c r="W1610" s="412"/>
      <c r="X1610" s="412"/>
      <c r="Y1610" s="412"/>
      <c r="Z1610" s="412"/>
      <c r="AA1610" s="412"/>
      <c r="AQ1610" s="1735" t="s">
        <v>9207</v>
      </c>
      <c r="AR1610" s="1495" t="s">
        <v>9208</v>
      </c>
      <c r="AS1610" s="1735" t="s">
        <v>30</v>
      </c>
      <c r="AT1610" s="1495" t="str">
        <f t="shared" si="49"/>
        <v>0312-Riba de Ave</v>
      </c>
      <c r="AU1610" s="1495" t="str">
        <f t="shared" si="50"/>
        <v>031234</v>
      </c>
    </row>
    <row r="1611" spans="1:47">
      <c r="A1611" s="412"/>
      <c r="B1611" s="1013" t="s">
        <v>3608</v>
      </c>
      <c r="C1611" s="976" t="s">
        <v>3609</v>
      </c>
      <c r="D1611" s="977"/>
      <c r="E1611" s="977"/>
      <c r="K1611" s="412"/>
      <c r="L1611" s="978"/>
      <c r="M1611" s="978"/>
      <c r="N1611" s="978"/>
      <c r="O1611" s="977"/>
      <c r="P1611" s="412"/>
      <c r="Q1611" s="412"/>
      <c r="R1611" s="412"/>
      <c r="S1611" s="412"/>
      <c r="T1611" s="412"/>
      <c r="U1611" s="412"/>
      <c r="V1611" s="412"/>
      <c r="W1611" s="412"/>
      <c r="X1611" s="412"/>
      <c r="Y1611" s="412"/>
      <c r="Z1611" s="412"/>
      <c r="AA1611" s="412"/>
      <c r="AQ1611" s="1735" t="s">
        <v>9209</v>
      </c>
      <c r="AR1611" s="1495" t="s">
        <v>9210</v>
      </c>
      <c r="AS1611" s="1495" t="s">
        <v>5358</v>
      </c>
      <c r="AT1611" s="1495" t="str">
        <f t="shared" ref="AT1611:AT1674" si="51">AS1611&amp;"-"&amp;AR1611</f>
        <v>1604-Riba de Mouro</v>
      </c>
      <c r="AU1611" s="1495" t="str">
        <f t="shared" ref="AU1611:AU1674" si="52">AQ1611</f>
        <v>160424</v>
      </c>
    </row>
    <row r="1612" spans="1:47">
      <c r="A1612" s="412"/>
      <c r="B1612" s="1013" t="s">
        <v>3610</v>
      </c>
      <c r="C1612" s="976" t="s">
        <v>502</v>
      </c>
      <c r="D1612" s="977"/>
      <c r="E1612" s="977"/>
      <c r="K1612" s="412"/>
      <c r="L1612" s="978"/>
      <c r="M1612" s="978"/>
      <c r="N1612" s="978"/>
      <c r="O1612" s="977"/>
      <c r="P1612" s="412"/>
      <c r="Q1612" s="412"/>
      <c r="R1612" s="412"/>
      <c r="S1612" s="412"/>
      <c r="T1612" s="412"/>
      <c r="U1612" s="412"/>
      <c r="V1612" s="412"/>
      <c r="W1612" s="412"/>
      <c r="X1612" s="412"/>
      <c r="Y1612" s="412"/>
      <c r="Z1612" s="412"/>
      <c r="AA1612" s="412"/>
      <c r="AQ1612" s="1735" t="s">
        <v>9211</v>
      </c>
      <c r="AR1612" s="1495" t="s">
        <v>9212</v>
      </c>
      <c r="AS1612" s="1495" t="s">
        <v>76</v>
      </c>
      <c r="AT1612" s="1495" t="str">
        <f t="shared" si="51"/>
        <v>1823-Ribafeita</v>
      </c>
      <c r="AU1612" s="1495" t="str">
        <f t="shared" si="52"/>
        <v>182322</v>
      </c>
    </row>
    <row r="1613" spans="1:47">
      <c r="A1613" s="412"/>
      <c r="B1613" s="1013" t="s">
        <v>3611</v>
      </c>
      <c r="C1613" s="976" t="s">
        <v>3612</v>
      </c>
      <c r="D1613" s="977"/>
      <c r="E1613" s="977"/>
      <c r="K1613" s="412"/>
      <c r="L1613" s="978"/>
      <c r="M1613" s="978"/>
      <c r="N1613" s="978"/>
      <c r="O1613" s="977"/>
      <c r="P1613" s="412"/>
      <c r="Q1613" s="412"/>
      <c r="R1613" s="412"/>
      <c r="S1613" s="412"/>
      <c r="T1613" s="412"/>
      <c r="U1613" s="412"/>
      <c r="V1613" s="412"/>
      <c r="W1613" s="412"/>
      <c r="X1613" s="412"/>
      <c r="Y1613" s="412"/>
      <c r="Z1613" s="412"/>
      <c r="AA1613" s="412"/>
      <c r="AQ1613" s="1735" t="s">
        <v>9213</v>
      </c>
      <c r="AR1613" s="1495" t="s">
        <v>9214</v>
      </c>
      <c r="AS1613" s="1495" t="s">
        <v>5277</v>
      </c>
      <c r="AT1613" s="1495" t="str">
        <f t="shared" si="51"/>
        <v>1108-Ribamar</v>
      </c>
      <c r="AU1613" s="1495" t="str">
        <f t="shared" si="52"/>
        <v>110810</v>
      </c>
    </row>
    <row r="1614" spans="1:47">
      <c r="A1614" s="412"/>
      <c r="B1614" s="1013" t="s">
        <v>3613</v>
      </c>
      <c r="C1614" s="976" t="s">
        <v>505</v>
      </c>
      <c r="D1614" s="977"/>
      <c r="E1614" s="977"/>
      <c r="K1614" s="412"/>
      <c r="L1614" s="978"/>
      <c r="M1614" s="978"/>
      <c r="N1614" s="978"/>
      <c r="O1614" s="977"/>
      <c r="P1614" s="412"/>
      <c r="Q1614" s="412"/>
      <c r="R1614" s="412"/>
      <c r="S1614" s="412"/>
      <c r="T1614" s="412"/>
      <c r="U1614" s="412"/>
      <c r="V1614" s="412"/>
      <c r="W1614" s="412"/>
      <c r="X1614" s="412"/>
      <c r="Y1614" s="412"/>
      <c r="Z1614" s="412"/>
      <c r="AA1614" s="412"/>
      <c r="AQ1614" s="1735" t="s">
        <v>9215</v>
      </c>
      <c r="AR1614" s="1495" t="s">
        <v>9216</v>
      </c>
      <c r="AS1614" s="1735" t="s">
        <v>1042</v>
      </c>
      <c r="AT1614" s="1495" t="str">
        <f t="shared" si="51"/>
        <v>0906-Ribamondego</v>
      </c>
      <c r="AU1614" s="1495" t="str">
        <f t="shared" si="52"/>
        <v>090614</v>
      </c>
    </row>
    <row r="1615" spans="1:47">
      <c r="A1615" s="412"/>
      <c r="B1615" s="1013" t="s">
        <v>3614</v>
      </c>
      <c r="C1615" s="976" t="s">
        <v>3615</v>
      </c>
      <c r="D1615" s="977"/>
      <c r="E1615" s="977"/>
      <c r="K1615" s="412"/>
      <c r="L1615" s="978"/>
      <c r="M1615" s="978"/>
      <c r="N1615" s="978"/>
      <c r="O1615" s="977"/>
      <c r="P1615" s="412"/>
      <c r="Q1615" s="412"/>
      <c r="R1615" s="412"/>
      <c r="S1615" s="412"/>
      <c r="T1615" s="412"/>
      <c r="U1615" s="412"/>
      <c r="V1615" s="412"/>
      <c r="W1615" s="412"/>
      <c r="X1615" s="412"/>
      <c r="Y1615" s="412"/>
      <c r="Z1615" s="412"/>
      <c r="AA1615" s="412"/>
      <c r="AQ1615" s="1735" t="s">
        <v>9217</v>
      </c>
      <c r="AR1615" s="1495" t="s">
        <v>9218</v>
      </c>
      <c r="AS1615" s="1735" t="s">
        <v>4108</v>
      </c>
      <c r="AT1615" s="1495" t="str">
        <f t="shared" si="51"/>
        <v>0305-Ribas</v>
      </c>
      <c r="AU1615" s="1495" t="str">
        <f t="shared" si="52"/>
        <v>030518</v>
      </c>
    </row>
    <row r="1616" spans="1:47">
      <c r="A1616" s="412"/>
      <c r="B1616" s="1013" t="s">
        <v>3616</v>
      </c>
      <c r="C1616" s="976" t="s">
        <v>3617</v>
      </c>
      <c r="D1616" s="977"/>
      <c r="E1616" s="977"/>
      <c r="K1616" s="412"/>
      <c r="L1616" s="978"/>
      <c r="M1616" s="978"/>
      <c r="N1616" s="978"/>
      <c r="O1616" s="977"/>
      <c r="P1616" s="412"/>
      <c r="Q1616" s="412"/>
      <c r="R1616" s="412"/>
      <c r="S1616" s="412"/>
      <c r="T1616" s="412"/>
      <c r="U1616" s="412"/>
      <c r="V1616" s="412"/>
      <c r="W1616" s="412"/>
      <c r="X1616" s="412"/>
      <c r="Y1616" s="412"/>
      <c r="Z1616" s="412"/>
      <c r="AA1616" s="412"/>
      <c r="AQ1616" s="1735" t="s">
        <v>9219</v>
      </c>
      <c r="AR1616" s="1495" t="s">
        <v>9220</v>
      </c>
      <c r="AS1616" s="1735" t="s">
        <v>1762</v>
      </c>
      <c r="AT1616" s="1495" t="str">
        <f t="shared" si="51"/>
        <v>0310-Ribeira</v>
      </c>
      <c r="AU1616" s="1495" t="str">
        <f t="shared" si="52"/>
        <v>031012</v>
      </c>
    </row>
    <row r="1617" spans="1:47">
      <c r="A1617" s="412"/>
      <c r="B1617" s="1013" t="s">
        <v>3618</v>
      </c>
      <c r="C1617" s="976" t="s">
        <v>3619</v>
      </c>
      <c r="D1617" s="977"/>
      <c r="E1617" s="977"/>
      <c r="K1617" s="412"/>
      <c r="L1617" s="978"/>
      <c r="M1617" s="978"/>
      <c r="N1617" s="978"/>
      <c r="O1617" s="977"/>
      <c r="P1617" s="412"/>
      <c r="Q1617" s="412"/>
      <c r="R1617" s="412"/>
      <c r="S1617" s="412"/>
      <c r="T1617" s="412"/>
      <c r="U1617" s="412"/>
      <c r="V1617" s="412"/>
      <c r="W1617" s="412"/>
      <c r="X1617" s="412"/>
      <c r="Y1617" s="412"/>
      <c r="Z1617" s="412"/>
      <c r="AA1617" s="412"/>
      <c r="AQ1617" s="1735" t="s">
        <v>9221</v>
      </c>
      <c r="AR1617" s="1495" t="s">
        <v>9220</v>
      </c>
      <c r="AS1617" s="1495" t="s">
        <v>1459</v>
      </c>
      <c r="AT1617" s="1495" t="str">
        <f t="shared" si="51"/>
        <v>1607-Ribeira</v>
      </c>
      <c r="AU1617" s="1495" t="str">
        <f t="shared" si="52"/>
        <v>160739</v>
      </c>
    </row>
    <row r="1618" spans="1:47">
      <c r="A1618" s="412"/>
      <c r="B1618" s="1013" t="s">
        <v>3620</v>
      </c>
      <c r="C1618" s="976" t="s">
        <v>529</v>
      </c>
      <c r="D1618" s="977"/>
      <c r="E1618" s="977"/>
      <c r="K1618" s="412"/>
      <c r="L1618" s="978"/>
      <c r="M1618" s="978"/>
      <c r="N1618" s="978"/>
      <c r="O1618" s="977"/>
      <c r="P1618" s="412"/>
      <c r="Q1618" s="412"/>
      <c r="R1618" s="412"/>
      <c r="S1618" s="412"/>
      <c r="T1618" s="412"/>
      <c r="U1618" s="412"/>
      <c r="V1618" s="412"/>
      <c r="W1618" s="412"/>
      <c r="X1618" s="412"/>
      <c r="Y1618" s="412"/>
      <c r="Z1618" s="412"/>
      <c r="AA1618" s="412"/>
      <c r="AQ1618" s="1735" t="s">
        <v>9222</v>
      </c>
      <c r="AR1618" s="1495" t="s">
        <v>1614</v>
      </c>
      <c r="AS1618" s="1495" t="s">
        <v>1615</v>
      </c>
      <c r="AT1618" s="1495" t="str">
        <f t="shared" si="51"/>
        <v>3107-Ribeira Brava</v>
      </c>
      <c r="AU1618" s="1495" t="str">
        <f t="shared" si="52"/>
        <v>310702</v>
      </c>
    </row>
    <row r="1619" spans="1:47">
      <c r="A1619" s="412"/>
      <c r="B1619" s="1013" t="s">
        <v>3621</v>
      </c>
      <c r="C1619" s="976" t="s">
        <v>3622</v>
      </c>
      <c r="D1619" s="977"/>
      <c r="E1619" s="977"/>
      <c r="K1619" s="412"/>
      <c r="L1619" s="978"/>
      <c r="M1619" s="978"/>
      <c r="N1619" s="978"/>
      <c r="O1619" s="977"/>
      <c r="P1619" s="412"/>
      <c r="Q1619" s="412"/>
      <c r="R1619" s="412"/>
      <c r="S1619" s="412"/>
      <c r="T1619" s="412"/>
      <c r="U1619" s="412"/>
      <c r="V1619" s="412"/>
      <c r="W1619" s="412"/>
      <c r="X1619" s="412"/>
      <c r="Y1619" s="412"/>
      <c r="Z1619" s="412"/>
      <c r="AA1619" s="412"/>
      <c r="AQ1619" s="1735" t="s">
        <v>9223</v>
      </c>
      <c r="AR1619" s="1495" t="s">
        <v>9224</v>
      </c>
      <c r="AS1619" s="1495" t="s">
        <v>1070</v>
      </c>
      <c r="AT1619" s="1495" t="str">
        <f t="shared" si="51"/>
        <v>4201-Ribeira Chã</v>
      </c>
      <c r="AU1619" s="1495" t="str">
        <f t="shared" si="52"/>
        <v>420105</v>
      </c>
    </row>
    <row r="1620" spans="1:47">
      <c r="A1620" s="412"/>
      <c r="B1620" s="1013" t="s">
        <v>3623</v>
      </c>
      <c r="C1620" s="976" t="s">
        <v>3624</v>
      </c>
      <c r="D1620" s="977"/>
      <c r="E1620" s="977"/>
      <c r="K1620" s="412"/>
      <c r="L1620" s="978"/>
      <c r="M1620" s="978"/>
      <c r="N1620" s="978"/>
      <c r="O1620" s="977"/>
      <c r="P1620" s="412"/>
      <c r="Q1620" s="412"/>
      <c r="R1620" s="412"/>
      <c r="S1620" s="412"/>
      <c r="T1620" s="412"/>
      <c r="U1620" s="412"/>
      <c r="V1620" s="412"/>
      <c r="W1620" s="412"/>
      <c r="X1620" s="412"/>
      <c r="Y1620" s="412"/>
      <c r="Z1620" s="412"/>
      <c r="AA1620" s="412"/>
      <c r="AQ1620" s="1735" t="s">
        <v>9225</v>
      </c>
      <c r="AR1620" s="1495" t="s">
        <v>9226</v>
      </c>
      <c r="AS1620" s="1495" t="s">
        <v>1483</v>
      </c>
      <c r="AT1620" s="1495" t="str">
        <f t="shared" si="51"/>
        <v>3106-Ribeira da Janela</v>
      </c>
      <c r="AU1620" s="1495" t="str">
        <f t="shared" si="52"/>
        <v>310603</v>
      </c>
    </row>
    <row r="1621" spans="1:47">
      <c r="A1621" s="412"/>
      <c r="B1621" s="1013" t="s">
        <v>3625</v>
      </c>
      <c r="C1621" s="976" t="s">
        <v>3626</v>
      </c>
      <c r="D1621" s="977"/>
      <c r="E1621" s="977"/>
      <c r="K1621" s="412"/>
      <c r="L1621" s="978"/>
      <c r="M1621" s="978"/>
      <c r="N1621" s="978"/>
      <c r="O1621" s="977"/>
      <c r="P1621" s="412"/>
      <c r="Q1621" s="412"/>
      <c r="R1621" s="412"/>
      <c r="S1621" s="412"/>
      <c r="T1621" s="412"/>
      <c r="U1621" s="412"/>
      <c r="V1621" s="412"/>
      <c r="W1621" s="412"/>
      <c r="X1621" s="412"/>
      <c r="Y1621" s="412"/>
      <c r="Z1621" s="412"/>
      <c r="AA1621" s="412"/>
      <c r="AQ1621" s="1735" t="s">
        <v>9227</v>
      </c>
      <c r="AR1621" s="1495" t="s">
        <v>9228</v>
      </c>
      <c r="AS1621" s="1495" t="s">
        <v>20</v>
      </c>
      <c r="AT1621" s="1495" t="str">
        <f t="shared" si="51"/>
        <v>4206-Ribeira das Tainhas</v>
      </c>
      <c r="AU1621" s="1495" t="str">
        <f t="shared" si="52"/>
        <v>420603</v>
      </c>
    </row>
    <row r="1622" spans="1:47">
      <c r="A1622" s="412"/>
      <c r="B1622" s="1013" t="s">
        <v>3627</v>
      </c>
      <c r="C1622" s="976" t="s">
        <v>1067</v>
      </c>
      <c r="D1622" s="977"/>
      <c r="E1622" s="977"/>
      <c r="K1622" s="412"/>
      <c r="L1622" s="978"/>
      <c r="M1622" s="978"/>
      <c r="N1622" s="978"/>
      <c r="O1622" s="977"/>
      <c r="P1622" s="412"/>
      <c r="Q1622" s="412"/>
      <c r="R1622" s="412"/>
      <c r="S1622" s="412"/>
      <c r="T1622" s="412"/>
      <c r="U1622" s="412"/>
      <c r="V1622" s="412"/>
      <c r="W1622" s="412"/>
      <c r="X1622" s="412"/>
      <c r="Y1622" s="412"/>
      <c r="Z1622" s="412"/>
      <c r="AA1622" s="412"/>
      <c r="AQ1622" s="1735" t="s">
        <v>9229</v>
      </c>
      <c r="AR1622" s="1495" t="s">
        <v>9230</v>
      </c>
      <c r="AS1622" s="1735" t="s">
        <v>1943</v>
      </c>
      <c r="AT1622" s="1495" t="str">
        <f t="shared" si="51"/>
        <v>0102-Ribeira de Fráguas</v>
      </c>
      <c r="AU1622" s="1495" t="str">
        <f t="shared" si="52"/>
        <v>010206</v>
      </c>
    </row>
    <row r="1623" spans="1:47">
      <c r="A1623" s="412"/>
      <c r="B1623" s="1013" t="s">
        <v>3628</v>
      </c>
      <c r="C1623" s="976" t="s">
        <v>3629</v>
      </c>
      <c r="D1623" s="977"/>
      <c r="E1623" s="977"/>
      <c r="K1623" s="412"/>
      <c r="L1623" s="978"/>
      <c r="M1623" s="978"/>
      <c r="N1623" s="978"/>
      <c r="O1623" s="977"/>
      <c r="P1623" s="412"/>
      <c r="Q1623" s="412"/>
      <c r="R1623" s="412"/>
      <c r="S1623" s="412"/>
      <c r="T1623" s="412"/>
      <c r="U1623" s="412"/>
      <c r="V1623" s="412"/>
      <c r="W1623" s="412"/>
      <c r="X1623" s="412"/>
      <c r="Y1623" s="412"/>
      <c r="Z1623" s="412"/>
      <c r="AA1623" s="412"/>
      <c r="AQ1623" s="1735" t="s">
        <v>9231</v>
      </c>
      <c r="AR1623" s="1495" t="s">
        <v>9232</v>
      </c>
      <c r="AS1623" s="1495" t="s">
        <v>1622</v>
      </c>
      <c r="AT1623" s="1495" t="str">
        <f t="shared" si="51"/>
        <v>4205-Ribeira Grande (Conceição)</v>
      </c>
      <c r="AU1623" s="1495" t="str">
        <f t="shared" si="52"/>
        <v>420509</v>
      </c>
    </row>
    <row r="1624" spans="1:47">
      <c r="A1624" s="412"/>
      <c r="B1624" s="1013" t="s">
        <v>3630</v>
      </c>
      <c r="C1624" s="976" t="s">
        <v>3631</v>
      </c>
      <c r="D1624" s="977"/>
      <c r="E1624" s="977"/>
      <c r="K1624" s="412"/>
      <c r="L1624" s="978"/>
      <c r="M1624" s="978"/>
      <c r="N1624" s="978"/>
      <c r="O1624" s="977"/>
      <c r="P1624" s="412"/>
      <c r="Q1624" s="412"/>
      <c r="R1624" s="412"/>
      <c r="S1624" s="412"/>
      <c r="T1624" s="412"/>
      <c r="U1624" s="412"/>
      <c r="V1624" s="412"/>
      <c r="W1624" s="412"/>
      <c r="X1624" s="412"/>
      <c r="Y1624" s="412"/>
      <c r="Z1624" s="412"/>
      <c r="AA1624" s="412"/>
      <c r="AQ1624" s="1735" t="s">
        <v>9233</v>
      </c>
      <c r="AR1624" s="1495" t="s">
        <v>9234</v>
      </c>
      <c r="AS1624" s="1495" t="s">
        <v>1622</v>
      </c>
      <c r="AT1624" s="1495" t="str">
        <f t="shared" si="51"/>
        <v>4205-Ribeira Grande (Matriz)</v>
      </c>
      <c r="AU1624" s="1495" t="str">
        <f t="shared" si="52"/>
        <v>420510</v>
      </c>
    </row>
    <row r="1625" spans="1:47">
      <c r="A1625" s="412"/>
      <c r="B1625" s="1013" t="s">
        <v>6165</v>
      </c>
      <c r="C1625" s="976" t="s">
        <v>6166</v>
      </c>
      <c r="D1625" s="977"/>
      <c r="E1625" s="977"/>
      <c r="K1625" s="412"/>
      <c r="L1625" s="978"/>
      <c r="M1625" s="978"/>
      <c r="N1625" s="978"/>
      <c r="O1625" s="977"/>
      <c r="P1625" s="412"/>
      <c r="Q1625" s="412"/>
      <c r="R1625" s="412"/>
      <c r="S1625" s="412"/>
      <c r="T1625" s="412"/>
      <c r="U1625" s="412"/>
      <c r="V1625" s="412"/>
      <c r="W1625" s="412"/>
      <c r="X1625" s="412"/>
      <c r="Y1625" s="412"/>
      <c r="Z1625" s="412"/>
      <c r="AA1625" s="412"/>
      <c r="AQ1625" s="1735" t="s">
        <v>9235</v>
      </c>
      <c r="AR1625" s="1495" t="s">
        <v>9236</v>
      </c>
      <c r="AS1625" s="1495" t="s">
        <v>1499</v>
      </c>
      <c r="AT1625" s="1495" t="str">
        <f t="shared" si="51"/>
        <v>4204-Ribeira Quente</v>
      </c>
      <c r="AU1625" s="1495" t="str">
        <f t="shared" si="52"/>
        <v>420406</v>
      </c>
    </row>
    <row r="1626" spans="1:47">
      <c r="A1626" s="412"/>
      <c r="B1626" s="1013" t="s">
        <v>6167</v>
      </c>
      <c r="C1626" s="976" t="s">
        <v>6168</v>
      </c>
      <c r="D1626" s="977"/>
      <c r="E1626" s="977"/>
      <c r="K1626" s="412"/>
      <c r="L1626" s="978"/>
      <c r="M1626" s="978"/>
      <c r="N1626" s="978"/>
      <c r="O1626" s="977"/>
      <c r="P1626" s="412"/>
      <c r="Q1626" s="412"/>
      <c r="R1626" s="412"/>
      <c r="S1626" s="412"/>
      <c r="T1626" s="412"/>
      <c r="U1626" s="412"/>
      <c r="V1626" s="412"/>
      <c r="W1626" s="412"/>
      <c r="X1626" s="412"/>
      <c r="Y1626" s="412"/>
      <c r="Z1626" s="412"/>
      <c r="AA1626" s="412"/>
      <c r="AQ1626" s="1735" t="s">
        <v>9237</v>
      </c>
      <c r="AR1626" s="1495" t="s">
        <v>9238</v>
      </c>
      <c r="AS1626" s="1495" t="s">
        <v>1622</v>
      </c>
      <c r="AT1626" s="1495" t="str">
        <f t="shared" si="51"/>
        <v>4205-Ribeira Seca</v>
      </c>
      <c r="AU1626" s="1495" t="str">
        <f t="shared" si="52"/>
        <v>420511</v>
      </c>
    </row>
    <row r="1627" spans="1:47">
      <c r="A1627" s="412"/>
      <c r="B1627" s="1013" t="s">
        <v>6169</v>
      </c>
      <c r="C1627" s="976" t="s">
        <v>5302</v>
      </c>
      <c r="D1627" s="977"/>
      <c r="E1627" s="977"/>
      <c r="K1627" s="412"/>
      <c r="L1627" s="978"/>
      <c r="M1627" s="978"/>
      <c r="N1627" s="978"/>
      <c r="O1627" s="977"/>
      <c r="P1627" s="412"/>
      <c r="Q1627" s="412"/>
      <c r="R1627" s="412"/>
      <c r="S1627" s="412"/>
      <c r="T1627" s="412"/>
      <c r="U1627" s="412"/>
      <c r="V1627" s="412"/>
      <c r="W1627" s="412"/>
      <c r="X1627" s="412"/>
      <c r="Y1627" s="412"/>
      <c r="Z1627" s="412"/>
      <c r="AA1627" s="412"/>
      <c r="AQ1627" s="1735" t="s">
        <v>9239</v>
      </c>
      <c r="AR1627" s="1495" t="s">
        <v>9238</v>
      </c>
      <c r="AS1627" s="1495" t="s">
        <v>20</v>
      </c>
      <c r="AT1627" s="1495" t="str">
        <f t="shared" si="51"/>
        <v>4206-Ribeira Seca</v>
      </c>
      <c r="AU1627" s="1495" t="str">
        <f t="shared" si="52"/>
        <v>420606</v>
      </c>
    </row>
    <row r="1628" spans="1:47">
      <c r="A1628" s="412"/>
      <c r="B1628" s="1013" t="s">
        <v>6170</v>
      </c>
      <c r="C1628" s="976" t="s">
        <v>5306</v>
      </c>
      <c r="D1628" s="977"/>
      <c r="E1628" s="977"/>
      <c r="K1628" s="412"/>
      <c r="L1628" s="978"/>
      <c r="M1628" s="978"/>
      <c r="N1628" s="978"/>
      <c r="O1628" s="977"/>
      <c r="P1628" s="412"/>
      <c r="Q1628" s="412"/>
      <c r="R1628" s="412"/>
      <c r="S1628" s="412"/>
      <c r="T1628" s="412"/>
      <c r="U1628" s="412"/>
      <c r="V1628" s="412"/>
      <c r="W1628" s="412"/>
      <c r="X1628" s="412"/>
      <c r="Y1628" s="412"/>
      <c r="Z1628" s="412"/>
      <c r="AA1628" s="412"/>
      <c r="AQ1628" s="1735" t="s">
        <v>9240</v>
      </c>
      <c r="AR1628" s="1495" t="s">
        <v>9238</v>
      </c>
      <c r="AS1628" s="1495" t="s">
        <v>1301</v>
      </c>
      <c r="AT1628" s="1495" t="str">
        <f t="shared" si="51"/>
        <v>4501-Ribeira Seca</v>
      </c>
      <c r="AU1628" s="1495" t="str">
        <f t="shared" si="52"/>
        <v>450103</v>
      </c>
    </row>
    <row r="1629" spans="1:47">
      <c r="A1629" s="412"/>
      <c r="B1629" s="1013" t="s">
        <v>6171</v>
      </c>
      <c r="C1629" s="976" t="s">
        <v>5309</v>
      </c>
      <c r="D1629" s="977"/>
      <c r="E1629" s="977"/>
      <c r="K1629" s="412"/>
      <c r="L1629" s="978"/>
      <c r="M1629" s="978"/>
      <c r="N1629" s="978"/>
      <c r="O1629" s="977"/>
      <c r="P1629" s="412"/>
      <c r="Q1629" s="412"/>
      <c r="R1629" s="412"/>
      <c r="S1629" s="412"/>
      <c r="T1629" s="412"/>
      <c r="U1629" s="412"/>
      <c r="V1629" s="412"/>
      <c r="W1629" s="412"/>
      <c r="X1629" s="412"/>
      <c r="Y1629" s="412"/>
      <c r="Z1629" s="412"/>
      <c r="AA1629" s="412"/>
      <c r="AQ1629" s="1735" t="s">
        <v>9241</v>
      </c>
      <c r="AR1629" s="1495" t="s">
        <v>9242</v>
      </c>
      <c r="AS1629" s="1495" t="s">
        <v>1351</v>
      </c>
      <c r="AT1629" s="1495" t="str">
        <f t="shared" si="51"/>
        <v>1810-Ribeiradio</v>
      </c>
      <c r="AU1629" s="1495" t="str">
        <f t="shared" si="52"/>
        <v>181007</v>
      </c>
    </row>
    <row r="1630" spans="1:47">
      <c r="A1630" s="412"/>
      <c r="B1630" s="1013" t="s">
        <v>6172</v>
      </c>
      <c r="C1630" s="976" t="s">
        <v>5320</v>
      </c>
      <c r="D1630" s="977"/>
      <c r="E1630" s="977"/>
      <c r="K1630" s="412"/>
      <c r="L1630" s="978"/>
      <c r="M1630" s="978"/>
      <c r="N1630" s="978"/>
      <c r="O1630" s="977"/>
      <c r="P1630" s="412"/>
      <c r="Q1630" s="412"/>
      <c r="R1630" s="412"/>
      <c r="S1630" s="412"/>
      <c r="T1630" s="412"/>
      <c r="U1630" s="412"/>
      <c r="V1630" s="412"/>
      <c r="W1630" s="412"/>
      <c r="X1630" s="412"/>
      <c r="Y1630" s="412"/>
      <c r="Z1630" s="412"/>
      <c r="AA1630" s="412"/>
      <c r="AQ1630" s="1735" t="s">
        <v>9243</v>
      </c>
      <c r="AR1630" s="1495" t="s">
        <v>9244</v>
      </c>
      <c r="AS1630" s="1735" t="s">
        <v>30</v>
      </c>
      <c r="AT1630" s="1495" t="str">
        <f t="shared" si="51"/>
        <v>0312-Ribeirão</v>
      </c>
      <c r="AU1630" s="1495" t="str">
        <f t="shared" si="52"/>
        <v>031235</v>
      </c>
    </row>
    <row r="1631" spans="1:47">
      <c r="A1631" s="412"/>
      <c r="B1631" s="1013" t="s">
        <v>6173</v>
      </c>
      <c r="C1631" s="976" t="s">
        <v>5326</v>
      </c>
      <c r="D1631" s="977"/>
      <c r="E1631" s="977"/>
      <c r="K1631" s="412"/>
      <c r="L1631" s="978"/>
      <c r="M1631" s="978"/>
      <c r="N1631" s="978"/>
      <c r="O1631" s="977"/>
      <c r="P1631" s="412"/>
      <c r="Q1631" s="412"/>
      <c r="R1631" s="412"/>
      <c r="S1631" s="412"/>
      <c r="T1631" s="412"/>
      <c r="U1631" s="412"/>
      <c r="V1631" s="412"/>
      <c r="W1631" s="412"/>
      <c r="X1631" s="412"/>
      <c r="Y1631" s="412"/>
      <c r="Z1631" s="412"/>
      <c r="AA1631" s="412"/>
      <c r="AQ1631" s="1735" t="s">
        <v>9245</v>
      </c>
      <c r="AR1631" s="1495" t="s">
        <v>9246</v>
      </c>
      <c r="AS1631" s="1495" t="s">
        <v>1082</v>
      </c>
      <c r="AT1631" s="1495" t="str">
        <f t="shared" si="51"/>
        <v>4601-Ribeiras</v>
      </c>
      <c r="AU1631" s="1495" t="str">
        <f t="shared" si="52"/>
        <v>460104</v>
      </c>
    </row>
    <row r="1632" spans="1:47">
      <c r="A1632" s="412"/>
      <c r="B1632" s="1013" t="s">
        <v>6174</v>
      </c>
      <c r="C1632" s="976" t="s">
        <v>6175</v>
      </c>
      <c r="D1632" s="977"/>
      <c r="E1632" s="977"/>
      <c r="K1632" s="412"/>
      <c r="L1632" s="978"/>
      <c r="M1632" s="978"/>
      <c r="N1632" s="978"/>
      <c r="O1632" s="977"/>
      <c r="P1632" s="412"/>
      <c r="Q1632" s="412"/>
      <c r="R1632" s="412"/>
      <c r="S1632" s="412"/>
      <c r="T1632" s="412"/>
      <c r="U1632" s="412"/>
      <c r="V1632" s="412"/>
      <c r="W1632" s="412"/>
      <c r="X1632" s="412"/>
      <c r="Y1632" s="412"/>
      <c r="Z1632" s="412"/>
      <c r="AA1632" s="412"/>
      <c r="AQ1632" s="1735" t="s">
        <v>9247</v>
      </c>
      <c r="AR1632" s="1495" t="s">
        <v>9248</v>
      </c>
      <c r="AS1632" s="1495" t="s">
        <v>1622</v>
      </c>
      <c r="AT1632" s="1495" t="str">
        <f t="shared" si="51"/>
        <v>4205-Ribeirinha</v>
      </c>
      <c r="AU1632" s="1495" t="str">
        <f t="shared" si="52"/>
        <v>420512</v>
      </c>
    </row>
    <row r="1633" spans="1:47">
      <c r="A1633" s="412"/>
      <c r="B1633" s="1013" t="s">
        <v>6176</v>
      </c>
      <c r="C1633" s="976" t="s">
        <v>6177</v>
      </c>
      <c r="D1633" s="977"/>
      <c r="E1633" s="977"/>
      <c r="K1633" s="412"/>
      <c r="L1633" s="978"/>
      <c r="M1633" s="978"/>
      <c r="N1633" s="978"/>
      <c r="O1633" s="977"/>
      <c r="P1633" s="412"/>
      <c r="Q1633" s="412"/>
      <c r="R1633" s="412"/>
      <c r="S1633" s="412"/>
      <c r="T1633" s="412"/>
      <c r="U1633" s="412"/>
      <c r="V1633" s="412"/>
      <c r="W1633" s="412"/>
      <c r="X1633" s="412"/>
      <c r="Y1633" s="412"/>
      <c r="Z1633" s="412"/>
      <c r="AA1633" s="412"/>
      <c r="AQ1633" s="1735" t="s">
        <v>9249</v>
      </c>
      <c r="AR1633" s="1495" t="s">
        <v>9248</v>
      </c>
      <c r="AS1633" s="1495" t="s">
        <v>5229</v>
      </c>
      <c r="AT1633" s="1495" t="str">
        <f t="shared" si="51"/>
        <v>4301-Ribeirinha</v>
      </c>
      <c r="AU1633" s="1495" t="str">
        <f t="shared" si="52"/>
        <v>430112</v>
      </c>
    </row>
    <row r="1634" spans="1:47">
      <c r="A1634" s="412"/>
      <c r="B1634" s="1013" t="s">
        <v>6178</v>
      </c>
      <c r="C1634" s="976" t="s">
        <v>2832</v>
      </c>
      <c r="D1634" s="977"/>
      <c r="E1634" s="977"/>
      <c r="K1634" s="412"/>
      <c r="L1634" s="978"/>
      <c r="M1634" s="978"/>
      <c r="N1634" s="978"/>
      <c r="O1634" s="977"/>
      <c r="P1634" s="412"/>
      <c r="Q1634" s="412"/>
      <c r="R1634" s="412"/>
      <c r="S1634" s="412"/>
      <c r="T1634" s="412"/>
      <c r="U1634" s="412"/>
      <c r="V1634" s="412"/>
      <c r="W1634" s="412"/>
      <c r="X1634" s="412"/>
      <c r="Y1634" s="412"/>
      <c r="Z1634" s="412"/>
      <c r="AA1634" s="412"/>
      <c r="AQ1634" s="1735" t="s">
        <v>9250</v>
      </c>
      <c r="AR1634" s="1495" t="s">
        <v>9248</v>
      </c>
      <c r="AS1634" s="1495" t="s">
        <v>1082</v>
      </c>
      <c r="AT1634" s="1495" t="str">
        <f t="shared" si="51"/>
        <v>4601-Ribeirinha</v>
      </c>
      <c r="AU1634" s="1495" t="str">
        <f t="shared" si="52"/>
        <v>460105</v>
      </c>
    </row>
    <row r="1635" spans="1:47">
      <c r="A1635" s="412"/>
      <c r="B1635" s="1013" t="s">
        <v>6179</v>
      </c>
      <c r="C1635" s="976" t="s">
        <v>2836</v>
      </c>
      <c r="D1635" s="977"/>
      <c r="E1635" s="977"/>
      <c r="K1635" s="412"/>
      <c r="L1635" s="978"/>
      <c r="M1635" s="978"/>
      <c r="N1635" s="978"/>
      <c r="O1635" s="977"/>
      <c r="P1635" s="412"/>
      <c r="Q1635" s="412"/>
      <c r="R1635" s="412"/>
      <c r="S1635" s="412"/>
      <c r="T1635" s="412"/>
      <c r="U1635" s="412"/>
      <c r="V1635" s="412"/>
      <c r="W1635" s="412"/>
      <c r="X1635" s="412"/>
      <c r="Y1635" s="412"/>
      <c r="Z1635" s="412"/>
      <c r="AA1635" s="412"/>
      <c r="AQ1635" s="1735" t="s">
        <v>9251</v>
      </c>
      <c r="AR1635" s="1495" t="s">
        <v>9248</v>
      </c>
      <c r="AS1635" s="1495" t="s">
        <v>1055</v>
      </c>
      <c r="AT1635" s="1495" t="str">
        <f t="shared" si="51"/>
        <v>4701-Ribeirinha</v>
      </c>
      <c r="AU1635" s="1495" t="str">
        <f t="shared" si="52"/>
        <v>470112</v>
      </c>
    </row>
    <row r="1636" spans="1:47">
      <c r="A1636" s="412"/>
      <c r="B1636" s="1013" t="s">
        <v>6180</v>
      </c>
      <c r="C1636" s="976" t="s">
        <v>5360</v>
      </c>
      <c r="D1636" s="977"/>
      <c r="E1636" s="977"/>
      <c r="K1636" s="412"/>
      <c r="L1636" s="978"/>
      <c r="M1636" s="978"/>
      <c r="N1636" s="978"/>
      <c r="O1636" s="977"/>
      <c r="P1636" s="412"/>
      <c r="Q1636" s="412"/>
      <c r="R1636" s="412"/>
      <c r="S1636" s="412"/>
      <c r="T1636" s="412"/>
      <c r="U1636" s="412"/>
      <c r="V1636" s="412"/>
      <c r="W1636" s="412"/>
      <c r="X1636" s="412"/>
      <c r="Y1636" s="412"/>
      <c r="Z1636" s="412"/>
      <c r="AA1636" s="412"/>
      <c r="AQ1636" s="1735" t="s">
        <v>9252</v>
      </c>
      <c r="AR1636" s="1495" t="s">
        <v>9253</v>
      </c>
      <c r="AS1636" s="1735" t="s">
        <v>514</v>
      </c>
      <c r="AT1636" s="1495" t="str">
        <f t="shared" si="51"/>
        <v>0307-Ribeiros</v>
      </c>
      <c r="AU1636" s="1495" t="str">
        <f t="shared" si="52"/>
        <v>030725</v>
      </c>
    </row>
    <row r="1637" spans="1:47">
      <c r="A1637" s="412"/>
      <c r="B1637" s="1013" t="s">
        <v>6181</v>
      </c>
      <c r="C1637" s="976" t="s">
        <v>6182</v>
      </c>
      <c r="D1637" s="977"/>
      <c r="E1637" s="977"/>
      <c r="K1637" s="412"/>
      <c r="L1637" s="978"/>
      <c r="M1637" s="978"/>
      <c r="N1637" s="978"/>
      <c r="O1637" s="977"/>
      <c r="P1637" s="412"/>
      <c r="Q1637" s="412"/>
      <c r="R1637" s="412"/>
      <c r="S1637" s="412"/>
      <c r="T1637" s="412"/>
      <c r="U1637" s="412"/>
      <c r="V1637" s="412"/>
      <c r="W1637" s="412"/>
      <c r="X1637" s="412"/>
      <c r="Y1637" s="412"/>
      <c r="Z1637" s="412"/>
      <c r="AA1637" s="412"/>
      <c r="AQ1637" s="1735" t="s">
        <v>9254</v>
      </c>
      <c r="AR1637" s="1495" t="s">
        <v>9255</v>
      </c>
      <c r="AS1637" s="1735" t="s">
        <v>1762</v>
      </c>
      <c r="AT1637" s="1495" t="str">
        <f t="shared" si="51"/>
        <v>0310-Rio Caldo</v>
      </c>
      <c r="AU1637" s="1495" t="str">
        <f t="shared" si="52"/>
        <v>031013</v>
      </c>
    </row>
    <row r="1638" spans="1:47">
      <c r="A1638" s="412"/>
      <c r="B1638" s="1013" t="s">
        <v>6183</v>
      </c>
      <c r="C1638" s="976" t="s">
        <v>6184</v>
      </c>
      <c r="D1638" s="977"/>
      <c r="E1638" s="977"/>
      <c r="K1638" s="412"/>
      <c r="L1638" s="978"/>
      <c r="M1638" s="978"/>
      <c r="N1638" s="978"/>
      <c r="O1638" s="977"/>
      <c r="P1638" s="412"/>
      <c r="Q1638" s="412"/>
      <c r="R1638" s="412"/>
      <c r="S1638" s="412"/>
      <c r="T1638" s="412"/>
      <c r="U1638" s="412"/>
      <c r="V1638" s="412"/>
      <c r="W1638" s="412"/>
      <c r="X1638" s="412"/>
      <c r="Y1638" s="412"/>
      <c r="Z1638" s="412"/>
      <c r="AA1638" s="412"/>
      <c r="AQ1638" s="1735" t="s">
        <v>9256</v>
      </c>
      <c r="AR1638" s="1495" t="s">
        <v>9257</v>
      </c>
      <c r="AS1638" s="1735" t="s">
        <v>279</v>
      </c>
      <c r="AT1638" s="1495" t="str">
        <f t="shared" si="51"/>
        <v>0302-Rio Covo (Santa Eugénia)</v>
      </c>
      <c r="AU1638" s="1495" t="str">
        <f t="shared" si="52"/>
        <v>030265</v>
      </c>
    </row>
    <row r="1639" spans="1:47">
      <c r="A1639" s="412"/>
      <c r="B1639" s="1013" t="s">
        <v>6185</v>
      </c>
      <c r="C1639" s="976" t="s">
        <v>6186</v>
      </c>
      <c r="D1639" s="977"/>
      <c r="E1639" s="977"/>
      <c r="K1639" s="412"/>
      <c r="L1639" s="978"/>
      <c r="M1639" s="978"/>
      <c r="N1639" s="978"/>
      <c r="O1639" s="977"/>
      <c r="P1639" s="412"/>
      <c r="Q1639" s="412"/>
      <c r="R1639" s="412"/>
      <c r="S1639" s="412"/>
      <c r="T1639" s="412"/>
      <c r="U1639" s="412"/>
      <c r="V1639" s="412"/>
      <c r="W1639" s="412"/>
      <c r="X1639" s="412"/>
      <c r="Y1639" s="412"/>
      <c r="Z1639" s="412"/>
      <c r="AA1639" s="412"/>
      <c r="AQ1639" s="1735" t="s">
        <v>9258</v>
      </c>
      <c r="AR1639" s="1495" t="s">
        <v>9259</v>
      </c>
      <c r="AS1639" s="1495" t="s">
        <v>76</v>
      </c>
      <c r="AT1639" s="1495" t="str">
        <f t="shared" si="51"/>
        <v>1823-Rio de Loba</v>
      </c>
      <c r="AU1639" s="1495" t="str">
        <f t="shared" si="52"/>
        <v>182323</v>
      </c>
    </row>
    <row r="1640" spans="1:47">
      <c r="A1640" s="412"/>
      <c r="B1640" s="1013" t="s">
        <v>6187</v>
      </c>
      <c r="C1640" s="976" t="s">
        <v>4218</v>
      </c>
      <c r="D1640" s="977"/>
      <c r="E1640" s="977"/>
      <c r="K1640" s="412"/>
      <c r="L1640" s="978"/>
      <c r="M1640" s="978"/>
      <c r="N1640" s="978"/>
      <c r="O1640" s="977"/>
      <c r="P1640" s="412"/>
      <c r="Q1640" s="412"/>
      <c r="R1640" s="412"/>
      <c r="S1640" s="412"/>
      <c r="T1640" s="412"/>
      <c r="U1640" s="412"/>
      <c r="V1640" s="412"/>
      <c r="W1640" s="412"/>
      <c r="X1640" s="412"/>
      <c r="Y1640" s="412"/>
      <c r="Z1640" s="412"/>
      <c r="AA1640" s="412"/>
      <c r="AQ1640" s="1735" t="s">
        <v>9260</v>
      </c>
      <c r="AR1640" s="1495" t="s">
        <v>9261</v>
      </c>
      <c r="AS1640" s="1735" t="s">
        <v>1783</v>
      </c>
      <c r="AT1640" s="1495" t="str">
        <f t="shared" si="51"/>
        <v>0913-Rio de Mel</v>
      </c>
      <c r="AU1640" s="1495" t="str">
        <f t="shared" si="52"/>
        <v>091316</v>
      </c>
    </row>
    <row r="1641" spans="1:47">
      <c r="A1641" s="412"/>
      <c r="B1641" s="1013" t="s">
        <v>6188</v>
      </c>
      <c r="C1641" s="976" t="s">
        <v>6189</v>
      </c>
      <c r="D1641" s="977"/>
      <c r="E1641" s="977"/>
      <c r="K1641" s="412"/>
      <c r="L1641" s="978"/>
      <c r="M1641" s="978"/>
      <c r="N1641" s="978"/>
      <c r="O1641" s="977"/>
      <c r="P1641" s="412"/>
      <c r="Q1641" s="412"/>
      <c r="R1641" s="412"/>
      <c r="S1641" s="412"/>
      <c r="T1641" s="412"/>
      <c r="U1641" s="412"/>
      <c r="V1641" s="412"/>
      <c r="W1641" s="412"/>
      <c r="X1641" s="412"/>
      <c r="Y1641" s="412"/>
      <c r="Z1641" s="412"/>
      <c r="AA1641" s="412"/>
      <c r="AQ1641" s="1735" t="s">
        <v>9262</v>
      </c>
      <c r="AR1641" s="1495" t="s">
        <v>9263</v>
      </c>
      <c r="AS1641" s="1735" t="s">
        <v>2624</v>
      </c>
      <c r="AT1641" s="1495" t="str">
        <f t="shared" si="51"/>
        <v>0703-Rio de Moinhos</v>
      </c>
      <c r="AU1641" s="1495" t="str">
        <f t="shared" si="52"/>
        <v>070303</v>
      </c>
    </row>
    <row r="1642" spans="1:47">
      <c r="A1642" s="412"/>
      <c r="B1642" s="1013" t="s">
        <v>6190</v>
      </c>
      <c r="C1642" s="976" t="s">
        <v>6191</v>
      </c>
      <c r="D1642" s="977"/>
      <c r="E1642" s="977"/>
      <c r="K1642" s="412"/>
      <c r="L1642" s="978"/>
      <c r="M1642" s="978"/>
      <c r="N1642" s="978"/>
      <c r="O1642" s="977"/>
      <c r="P1642" s="412"/>
      <c r="Q1642" s="412"/>
      <c r="R1642" s="412"/>
      <c r="S1642" s="412"/>
      <c r="T1642" s="412"/>
      <c r="U1642" s="412"/>
      <c r="V1642" s="412"/>
      <c r="W1642" s="412"/>
      <c r="X1642" s="412"/>
      <c r="Y1642" s="412"/>
      <c r="Z1642" s="412"/>
      <c r="AA1642" s="412"/>
      <c r="AQ1642" s="1735" t="s">
        <v>9264</v>
      </c>
      <c r="AR1642" s="1495" t="s">
        <v>9263</v>
      </c>
      <c r="AS1642" s="1495" t="s">
        <v>1414</v>
      </c>
      <c r="AT1642" s="1495" t="str">
        <f t="shared" si="51"/>
        <v>1311-Rio de Moinhos</v>
      </c>
      <c r="AU1642" s="1495" t="str">
        <f t="shared" si="52"/>
        <v>131129</v>
      </c>
    </row>
    <row r="1643" spans="1:47">
      <c r="A1643" s="412"/>
      <c r="B1643" s="1013" t="s">
        <v>6192</v>
      </c>
      <c r="C1643" s="976" t="s">
        <v>6193</v>
      </c>
      <c r="D1643" s="977"/>
      <c r="E1643" s="977"/>
      <c r="K1643" s="412"/>
      <c r="L1643" s="978"/>
      <c r="M1643" s="978"/>
      <c r="N1643" s="978"/>
      <c r="O1643" s="977"/>
      <c r="P1643" s="412"/>
      <c r="Q1643" s="412"/>
      <c r="R1643" s="412"/>
      <c r="S1643" s="412"/>
      <c r="T1643" s="412"/>
      <c r="U1643" s="412"/>
      <c r="V1643" s="412"/>
      <c r="W1643" s="412"/>
      <c r="X1643" s="412"/>
      <c r="Y1643" s="412"/>
      <c r="Z1643" s="412"/>
      <c r="AA1643" s="412"/>
      <c r="AQ1643" s="1735" t="s">
        <v>9265</v>
      </c>
      <c r="AR1643" s="1495" t="s">
        <v>9263</v>
      </c>
      <c r="AS1643" s="1495" t="s">
        <v>3857</v>
      </c>
      <c r="AT1643" s="1495" t="str">
        <f t="shared" si="51"/>
        <v>1401-Rio de Moinhos</v>
      </c>
      <c r="AU1643" s="1495" t="str">
        <f t="shared" si="52"/>
        <v>140108</v>
      </c>
    </row>
    <row r="1644" spans="1:47">
      <c r="A1644" s="412"/>
      <c r="B1644" s="1013" t="s">
        <v>6194</v>
      </c>
      <c r="C1644" s="976" t="s">
        <v>6195</v>
      </c>
      <c r="D1644" s="977"/>
      <c r="E1644" s="977"/>
      <c r="K1644" s="412"/>
      <c r="L1644" s="978"/>
      <c r="M1644" s="978"/>
      <c r="N1644" s="978"/>
      <c r="O1644" s="977"/>
      <c r="P1644" s="412"/>
      <c r="Q1644" s="412"/>
      <c r="R1644" s="412"/>
      <c r="S1644" s="412"/>
      <c r="T1644" s="412"/>
      <c r="U1644" s="412"/>
      <c r="V1644" s="412"/>
      <c r="W1644" s="412"/>
      <c r="X1644" s="412"/>
      <c r="Y1644" s="412"/>
      <c r="Z1644" s="412"/>
      <c r="AA1644" s="412"/>
      <c r="AQ1644" s="1735" t="s">
        <v>9266</v>
      </c>
      <c r="AR1644" s="1495" t="s">
        <v>9263</v>
      </c>
      <c r="AS1644" s="1495" t="s">
        <v>2526</v>
      </c>
      <c r="AT1644" s="1495" t="str">
        <f t="shared" si="51"/>
        <v>1601-Rio de Moinhos</v>
      </c>
      <c r="AU1644" s="1495" t="str">
        <f t="shared" si="52"/>
        <v>160131</v>
      </c>
    </row>
    <row r="1645" spans="1:47">
      <c r="A1645" s="412"/>
      <c r="B1645" s="1013" t="s">
        <v>6196</v>
      </c>
      <c r="C1645" s="976" t="s">
        <v>6197</v>
      </c>
      <c r="D1645" s="977"/>
      <c r="E1645" s="977"/>
      <c r="K1645" s="412"/>
      <c r="L1645" s="978"/>
      <c r="M1645" s="978"/>
      <c r="N1645" s="978"/>
      <c r="O1645" s="977"/>
      <c r="P1645" s="412"/>
      <c r="Q1645" s="412"/>
      <c r="R1645" s="412"/>
      <c r="S1645" s="412"/>
      <c r="T1645" s="412"/>
      <c r="U1645" s="412"/>
      <c r="V1645" s="412"/>
      <c r="W1645" s="412"/>
      <c r="X1645" s="412"/>
      <c r="Y1645" s="412"/>
      <c r="Z1645" s="412"/>
      <c r="AA1645" s="412"/>
      <c r="AQ1645" s="1735" t="s">
        <v>9267</v>
      </c>
      <c r="AR1645" s="1495" t="s">
        <v>9263</v>
      </c>
      <c r="AS1645" s="1495" t="s">
        <v>3091</v>
      </c>
      <c r="AT1645" s="1495" t="str">
        <f t="shared" si="51"/>
        <v>1817-Rio de Moinhos</v>
      </c>
      <c r="AU1645" s="1495" t="str">
        <f t="shared" si="52"/>
        <v>181707</v>
      </c>
    </row>
    <row r="1646" spans="1:47">
      <c r="A1646" s="412"/>
      <c r="B1646" s="1013" t="s">
        <v>6198</v>
      </c>
      <c r="C1646" s="976" t="s">
        <v>6199</v>
      </c>
      <c r="D1646" s="977"/>
      <c r="E1646" s="977"/>
      <c r="K1646" s="412"/>
      <c r="L1646" s="978"/>
      <c r="M1646" s="978"/>
      <c r="N1646" s="978"/>
      <c r="O1646" s="977"/>
      <c r="P1646" s="412"/>
      <c r="Q1646" s="412"/>
      <c r="R1646" s="412"/>
      <c r="S1646" s="412"/>
      <c r="T1646" s="412"/>
      <c r="U1646" s="412"/>
      <c r="V1646" s="412"/>
      <c r="W1646" s="412"/>
      <c r="X1646" s="412"/>
      <c r="Y1646" s="412"/>
      <c r="Z1646" s="412"/>
      <c r="AA1646" s="412"/>
      <c r="AQ1646" s="1735" t="s">
        <v>9268</v>
      </c>
      <c r="AR1646" s="1495" t="s">
        <v>9269</v>
      </c>
      <c r="AS1646" s="1495" t="s">
        <v>1735</v>
      </c>
      <c r="AT1646" s="1495" t="str">
        <f t="shared" si="51"/>
        <v>1111-Rio de Mouro</v>
      </c>
      <c r="AU1646" s="1495" t="str">
        <f t="shared" si="52"/>
        <v>111108</v>
      </c>
    </row>
    <row r="1647" spans="1:47">
      <c r="A1647" s="412"/>
      <c r="B1647" s="1013" t="s">
        <v>6200</v>
      </c>
      <c r="C1647" s="976" t="s">
        <v>4265</v>
      </c>
      <c r="D1647" s="977"/>
      <c r="E1647" s="977"/>
      <c r="K1647" s="412"/>
      <c r="L1647" s="978"/>
      <c r="M1647" s="978"/>
      <c r="N1647" s="978"/>
      <c r="O1647" s="977"/>
      <c r="P1647" s="412"/>
      <c r="Q1647" s="412"/>
      <c r="R1647" s="412"/>
      <c r="S1647" s="412"/>
      <c r="T1647" s="412"/>
      <c r="U1647" s="412"/>
      <c r="V1647" s="412"/>
      <c r="W1647" s="412"/>
      <c r="X1647" s="412"/>
      <c r="Y1647" s="412"/>
      <c r="Z1647" s="412"/>
      <c r="AA1647" s="412"/>
      <c r="AQ1647" s="1735" t="s">
        <v>9270</v>
      </c>
      <c r="AR1647" s="1495" t="s">
        <v>9271</v>
      </c>
      <c r="AS1647" s="1735" t="s">
        <v>2637</v>
      </c>
      <c r="AT1647" s="1495" t="str">
        <f t="shared" si="51"/>
        <v>0304-Rio Douro</v>
      </c>
      <c r="AU1647" s="1495" t="str">
        <f t="shared" si="52"/>
        <v>030415</v>
      </c>
    </row>
    <row r="1648" spans="1:47">
      <c r="A1648" s="412"/>
      <c r="B1648" s="1013" t="s">
        <v>6201</v>
      </c>
      <c r="C1648" s="976" t="s">
        <v>6202</v>
      </c>
      <c r="D1648" s="977"/>
      <c r="E1648" s="977"/>
      <c r="K1648" s="412"/>
      <c r="L1648" s="978"/>
      <c r="M1648" s="978"/>
      <c r="N1648" s="978"/>
      <c r="O1648" s="977"/>
      <c r="P1648" s="412"/>
      <c r="Q1648" s="412"/>
      <c r="R1648" s="412"/>
      <c r="S1648" s="412"/>
      <c r="T1648" s="412"/>
      <c r="U1648" s="412"/>
      <c r="V1648" s="412"/>
      <c r="W1648" s="412"/>
      <c r="X1648" s="412"/>
      <c r="Y1648" s="412"/>
      <c r="Z1648" s="412"/>
      <c r="AA1648" s="412"/>
      <c r="AQ1648" s="1735" t="s">
        <v>9272</v>
      </c>
      <c r="AR1648" s="1495" t="s">
        <v>9273</v>
      </c>
      <c r="AS1648" s="1495" t="s">
        <v>2526</v>
      </c>
      <c r="AT1648" s="1495" t="str">
        <f t="shared" si="51"/>
        <v>1601-Rio Frio</v>
      </c>
      <c r="AU1648" s="1495" t="str">
        <f t="shared" si="52"/>
        <v>160130</v>
      </c>
    </row>
    <row r="1649" spans="1:47">
      <c r="A1649" s="412"/>
      <c r="B1649" s="1013" t="s">
        <v>6203</v>
      </c>
      <c r="C1649" s="976" t="s">
        <v>6204</v>
      </c>
      <c r="D1649" s="977"/>
      <c r="E1649" s="977"/>
      <c r="K1649" s="412"/>
      <c r="L1649" s="978"/>
      <c r="M1649" s="978"/>
      <c r="N1649" s="978"/>
      <c r="O1649" s="977"/>
      <c r="P1649" s="412"/>
      <c r="Q1649" s="412"/>
      <c r="R1649" s="412"/>
      <c r="S1649" s="412"/>
      <c r="T1649" s="412"/>
      <c r="U1649" s="412"/>
      <c r="V1649" s="412"/>
      <c r="W1649" s="412"/>
      <c r="X1649" s="412"/>
      <c r="Y1649" s="412"/>
      <c r="Z1649" s="412"/>
      <c r="AA1649" s="412"/>
      <c r="AQ1649" s="1735" t="s">
        <v>9274</v>
      </c>
      <c r="AR1649" s="1495" t="s">
        <v>1625</v>
      </c>
      <c r="AS1649" s="1495" t="s">
        <v>1626</v>
      </c>
      <c r="AT1649" s="1495" t="str">
        <f t="shared" si="51"/>
        <v>1414-Rio Maior</v>
      </c>
      <c r="AU1649" s="1495" t="str">
        <f t="shared" si="52"/>
        <v>141408</v>
      </c>
    </row>
    <row r="1650" spans="1:47">
      <c r="A1650" s="412"/>
      <c r="B1650" s="1013" t="s">
        <v>6205</v>
      </c>
      <c r="C1650" s="976" t="s">
        <v>6206</v>
      </c>
      <c r="D1650" s="977"/>
      <c r="E1650" s="977"/>
      <c r="K1650" s="412"/>
      <c r="L1650" s="978"/>
      <c r="M1650" s="978"/>
      <c r="N1650" s="978"/>
      <c r="O1650" s="977"/>
      <c r="P1650" s="412"/>
      <c r="Q1650" s="412"/>
      <c r="R1650" s="412"/>
      <c r="S1650" s="412"/>
      <c r="T1650" s="412"/>
      <c r="U1650" s="412"/>
      <c r="V1650" s="412"/>
      <c r="W1650" s="412"/>
      <c r="X1650" s="412"/>
      <c r="Y1650" s="412"/>
      <c r="Z1650" s="412"/>
      <c r="AA1650" s="412"/>
      <c r="AQ1650" s="1735" t="s">
        <v>9275</v>
      </c>
      <c r="AR1650" s="1495" t="s">
        <v>9276</v>
      </c>
      <c r="AS1650" s="1495" t="s">
        <v>1414</v>
      </c>
      <c r="AT1650" s="1495" t="str">
        <f t="shared" si="51"/>
        <v>1311-Rio Mau</v>
      </c>
      <c r="AU1650" s="1495" t="str">
        <f t="shared" si="52"/>
        <v>131138</v>
      </c>
    </row>
    <row r="1651" spans="1:47">
      <c r="A1651" s="412"/>
      <c r="B1651" s="1013" t="s">
        <v>6207</v>
      </c>
      <c r="C1651" s="976" t="s">
        <v>1357</v>
      </c>
      <c r="D1651" s="977"/>
      <c r="E1651" s="977"/>
      <c r="K1651" s="412"/>
      <c r="L1651" s="978"/>
      <c r="M1651" s="978"/>
      <c r="N1651" s="978"/>
      <c r="O1651" s="977"/>
      <c r="P1651" s="412"/>
      <c r="Q1651" s="412"/>
      <c r="R1651" s="412"/>
      <c r="S1651" s="412"/>
      <c r="T1651" s="412"/>
      <c r="U1651" s="412"/>
      <c r="V1651" s="412"/>
      <c r="W1651" s="412"/>
      <c r="X1651" s="412"/>
      <c r="Y1651" s="412"/>
      <c r="Z1651" s="412"/>
      <c r="AA1651" s="412"/>
      <c r="AQ1651" s="1735" t="s">
        <v>9277</v>
      </c>
      <c r="AR1651" s="1495" t="s">
        <v>9278</v>
      </c>
      <c r="AS1651" s="1735" t="s">
        <v>3042</v>
      </c>
      <c r="AT1651" s="1495" t="str">
        <f t="shared" si="51"/>
        <v>0109-Rio Meão</v>
      </c>
      <c r="AU1651" s="1495" t="str">
        <f t="shared" si="52"/>
        <v>010921</v>
      </c>
    </row>
    <row r="1652" spans="1:47">
      <c r="A1652" s="412"/>
      <c r="B1652" s="1013" t="s">
        <v>6208</v>
      </c>
      <c r="C1652" s="976" t="s">
        <v>6209</v>
      </c>
      <c r="D1652" s="977"/>
      <c r="E1652" s="977"/>
      <c r="K1652" s="412"/>
      <c r="L1652" s="978"/>
      <c r="M1652" s="978"/>
      <c r="N1652" s="978"/>
      <c r="O1652" s="977"/>
      <c r="P1652" s="412"/>
      <c r="Q1652" s="412"/>
      <c r="R1652" s="412"/>
      <c r="S1652" s="412"/>
      <c r="T1652" s="412"/>
      <c r="U1652" s="412"/>
      <c r="V1652" s="412"/>
      <c r="W1652" s="412"/>
      <c r="X1652" s="412"/>
      <c r="Y1652" s="412"/>
      <c r="Z1652" s="412"/>
      <c r="AA1652" s="412"/>
      <c r="AQ1652" s="1735" t="s">
        <v>9279</v>
      </c>
      <c r="AR1652" s="1495" t="s">
        <v>9280</v>
      </c>
      <c r="AS1652" s="1495" t="s">
        <v>1038</v>
      </c>
      <c r="AT1652" s="1495" t="str">
        <f t="shared" si="51"/>
        <v>1304-Rio Tinto</v>
      </c>
      <c r="AU1652" s="1495" t="str">
        <f t="shared" si="52"/>
        <v>130408</v>
      </c>
    </row>
    <row r="1653" spans="1:47">
      <c r="A1653" s="412"/>
      <c r="B1653" s="1013" t="s">
        <v>6210</v>
      </c>
      <c r="C1653" s="976" t="s">
        <v>6211</v>
      </c>
      <c r="D1653" s="977"/>
      <c r="E1653" s="977"/>
      <c r="K1653" s="412"/>
      <c r="L1653" s="978"/>
      <c r="M1653" s="978"/>
      <c r="N1653" s="978"/>
      <c r="O1653" s="977"/>
      <c r="P1653" s="412"/>
      <c r="Q1653" s="412"/>
      <c r="R1653" s="412"/>
      <c r="S1653" s="412"/>
      <c r="T1653" s="412"/>
      <c r="U1653" s="412"/>
      <c r="V1653" s="412"/>
      <c r="W1653" s="412"/>
      <c r="X1653" s="412"/>
      <c r="Y1653" s="412"/>
      <c r="Z1653" s="412"/>
      <c r="AA1653" s="412"/>
      <c r="AQ1653" s="1735" t="s">
        <v>9281</v>
      </c>
      <c r="AR1653" s="1495" t="s">
        <v>9282</v>
      </c>
      <c r="AS1653" s="1495" t="s">
        <v>1756</v>
      </c>
      <c r="AT1653" s="1495" t="str">
        <f t="shared" si="51"/>
        <v>1712-Rio Torto</v>
      </c>
      <c r="AU1653" s="1495" t="str">
        <f t="shared" si="52"/>
        <v>171217</v>
      </c>
    </row>
    <row r="1654" spans="1:47">
      <c r="A1654" s="412"/>
      <c r="B1654" s="1013" t="s">
        <v>6212</v>
      </c>
      <c r="C1654" s="976" t="s">
        <v>1391</v>
      </c>
      <c r="D1654" s="977"/>
      <c r="E1654" s="977"/>
      <c r="K1654" s="412"/>
      <c r="L1654" s="978"/>
      <c r="M1654" s="978"/>
      <c r="N1654" s="978"/>
      <c r="O1654" s="977"/>
      <c r="P1654" s="412"/>
      <c r="Q1654" s="412"/>
      <c r="R1654" s="412"/>
      <c r="S1654" s="412"/>
      <c r="T1654" s="412"/>
      <c r="U1654" s="412"/>
      <c r="V1654" s="412"/>
      <c r="W1654" s="412"/>
      <c r="X1654" s="412"/>
      <c r="Y1654" s="412"/>
      <c r="Z1654" s="412"/>
      <c r="AA1654" s="412"/>
      <c r="AQ1654" s="1735" t="s">
        <v>9283</v>
      </c>
      <c r="AR1654" s="1495" t="s">
        <v>9284</v>
      </c>
      <c r="AS1654" s="1495" t="s">
        <v>3072</v>
      </c>
      <c r="AT1654" s="1495" t="str">
        <f t="shared" si="51"/>
        <v>1815-Riodades</v>
      </c>
      <c r="AU1654" s="1495" t="str">
        <f t="shared" si="52"/>
        <v>181507</v>
      </c>
    </row>
    <row r="1655" spans="1:47">
      <c r="A1655" s="412"/>
      <c r="B1655" s="1013" t="s">
        <v>6213</v>
      </c>
      <c r="C1655" s="976" t="s">
        <v>1395</v>
      </c>
      <c r="D1655" s="977"/>
      <c r="E1655" s="977"/>
      <c r="K1655" s="412"/>
      <c r="L1655" s="978"/>
      <c r="M1655" s="978"/>
      <c r="N1655" s="978"/>
      <c r="O1655" s="977"/>
      <c r="P1655" s="412"/>
      <c r="Q1655" s="412"/>
      <c r="R1655" s="412"/>
      <c r="S1655" s="412"/>
      <c r="T1655" s="412"/>
      <c r="U1655" s="412"/>
      <c r="V1655" s="412"/>
      <c r="W1655" s="412"/>
      <c r="X1655" s="412"/>
      <c r="Y1655" s="412"/>
      <c r="Z1655" s="412"/>
      <c r="AA1655" s="412"/>
      <c r="AQ1655" s="1735" t="s">
        <v>9285</v>
      </c>
      <c r="AR1655" s="1495" t="s">
        <v>9286</v>
      </c>
      <c r="AS1655" s="1735" t="s">
        <v>1725</v>
      </c>
      <c r="AT1655" s="1495" t="str">
        <f t="shared" si="51"/>
        <v>0117-Rocas do Vouga</v>
      </c>
      <c r="AU1655" s="1495" t="str">
        <f t="shared" si="52"/>
        <v>011705</v>
      </c>
    </row>
    <row r="1656" spans="1:47">
      <c r="A1656" s="412"/>
      <c r="B1656" s="1013" t="s">
        <v>6214</v>
      </c>
      <c r="C1656" s="976" t="s">
        <v>1399</v>
      </c>
      <c r="D1656" s="977"/>
      <c r="E1656" s="977"/>
      <c r="K1656" s="412"/>
      <c r="L1656" s="978"/>
      <c r="M1656" s="978"/>
      <c r="N1656" s="978"/>
      <c r="O1656" s="977"/>
      <c r="P1656" s="412"/>
      <c r="Q1656" s="412"/>
      <c r="R1656" s="412"/>
      <c r="S1656" s="412"/>
      <c r="T1656" s="412"/>
      <c r="U1656" s="412"/>
      <c r="V1656" s="412"/>
      <c r="W1656" s="412"/>
      <c r="X1656" s="412"/>
      <c r="Y1656" s="412"/>
      <c r="Z1656" s="412"/>
      <c r="AA1656" s="412"/>
      <c r="AQ1656" s="1735" t="s">
        <v>9287</v>
      </c>
      <c r="AR1656" s="1495" t="s">
        <v>9288</v>
      </c>
      <c r="AS1656" s="1735" t="s">
        <v>1856</v>
      </c>
      <c r="AT1656" s="1495" t="str">
        <f t="shared" si="51"/>
        <v>0119-Roge</v>
      </c>
      <c r="AU1656" s="1495" t="str">
        <f t="shared" si="52"/>
        <v>011907</v>
      </c>
    </row>
    <row r="1657" spans="1:47">
      <c r="A1657" s="412"/>
      <c r="B1657" s="1013" t="s">
        <v>6215</v>
      </c>
      <c r="C1657" s="976" t="s">
        <v>1402</v>
      </c>
      <c r="D1657" s="977"/>
      <c r="E1657" s="977"/>
      <c r="K1657" s="412"/>
      <c r="L1657" s="978"/>
      <c r="M1657" s="978"/>
      <c r="N1657" s="978"/>
      <c r="O1657" s="977"/>
      <c r="P1657" s="412"/>
      <c r="Q1657" s="412"/>
      <c r="R1657" s="412"/>
      <c r="S1657" s="412"/>
      <c r="T1657" s="412"/>
      <c r="U1657" s="412"/>
      <c r="V1657" s="412"/>
      <c r="W1657" s="412"/>
      <c r="X1657" s="412"/>
      <c r="Y1657" s="412"/>
      <c r="Z1657" s="412"/>
      <c r="AA1657" s="412"/>
      <c r="AQ1657" s="1735" t="s">
        <v>9289</v>
      </c>
      <c r="AR1657" s="1495" t="s">
        <v>9290</v>
      </c>
      <c r="AS1657" s="1735" t="s">
        <v>1987</v>
      </c>
      <c r="AT1657" s="1495" t="str">
        <f t="shared" si="51"/>
        <v>0803-Rogil</v>
      </c>
      <c r="AU1657" s="1495" t="str">
        <f t="shared" si="52"/>
        <v>080304</v>
      </c>
    </row>
    <row r="1658" spans="1:47">
      <c r="A1658" s="412"/>
      <c r="B1658" s="1013" t="s">
        <v>6216</v>
      </c>
      <c r="C1658" s="976" t="s">
        <v>1409</v>
      </c>
      <c r="D1658" s="977"/>
      <c r="E1658" s="977"/>
      <c r="K1658" s="412"/>
      <c r="L1658" s="978"/>
      <c r="M1658" s="978"/>
      <c r="N1658" s="978"/>
      <c r="O1658" s="977"/>
      <c r="P1658" s="412"/>
      <c r="Q1658" s="412"/>
      <c r="R1658" s="412"/>
      <c r="S1658" s="412"/>
      <c r="T1658" s="412"/>
      <c r="U1658" s="412"/>
      <c r="V1658" s="412"/>
      <c r="W1658" s="412"/>
      <c r="X1658" s="412"/>
      <c r="Y1658" s="412"/>
      <c r="Z1658" s="412"/>
      <c r="AA1658" s="412"/>
      <c r="AQ1658" s="1735" t="s">
        <v>9291</v>
      </c>
      <c r="AR1658" s="1495" t="s">
        <v>9292</v>
      </c>
      <c r="AS1658" s="1735" t="s">
        <v>12</v>
      </c>
      <c r="AT1658" s="1495" t="str">
        <f t="shared" si="51"/>
        <v>0410-Roios</v>
      </c>
      <c r="AU1658" s="1495" t="str">
        <f t="shared" si="52"/>
        <v>041009</v>
      </c>
    </row>
    <row r="1659" spans="1:47">
      <c r="A1659" s="412"/>
      <c r="B1659" s="1013" t="s">
        <v>6217</v>
      </c>
      <c r="C1659" s="976" t="s">
        <v>1420</v>
      </c>
      <c r="D1659" s="977"/>
      <c r="E1659" s="977"/>
      <c r="K1659" s="412"/>
      <c r="L1659" s="978"/>
      <c r="M1659" s="978"/>
      <c r="N1659" s="978"/>
      <c r="O1659" s="977"/>
      <c r="P1659" s="412"/>
      <c r="Q1659" s="412"/>
      <c r="R1659" s="412"/>
      <c r="S1659" s="412"/>
      <c r="T1659" s="412"/>
      <c r="U1659" s="412"/>
      <c r="V1659" s="412"/>
      <c r="Z1659" s="412"/>
      <c r="AA1659" s="412"/>
      <c r="AQ1659" s="1735" t="s">
        <v>9293</v>
      </c>
      <c r="AR1659" s="1495" t="s">
        <v>9294</v>
      </c>
      <c r="AS1659" s="1495" t="s">
        <v>2620</v>
      </c>
      <c r="AT1659" s="1495" t="str">
        <f t="shared" si="51"/>
        <v>1005-Roliça</v>
      </c>
      <c r="AU1659" s="1495" t="str">
        <f t="shared" si="52"/>
        <v>100503</v>
      </c>
    </row>
    <row r="1660" spans="1:47">
      <c r="B1660" s="1013" t="s">
        <v>6218</v>
      </c>
      <c r="C1660" s="976" t="s">
        <v>1427</v>
      </c>
      <c r="D1660" s="980"/>
      <c r="E1660" s="980"/>
      <c r="AQ1660" s="1735" t="s">
        <v>9295</v>
      </c>
      <c r="AR1660" s="1495" t="s">
        <v>9296</v>
      </c>
      <c r="AS1660" s="1495" t="s">
        <v>1404</v>
      </c>
      <c r="AT1660" s="1495" t="str">
        <f t="shared" si="51"/>
        <v>1605-Romarigães</v>
      </c>
      <c r="AU1660" s="1495" t="str">
        <f t="shared" si="52"/>
        <v>160519</v>
      </c>
    </row>
    <row r="1661" spans="1:47">
      <c r="B1661" s="1013" t="s">
        <v>6219</v>
      </c>
      <c r="C1661" s="976" t="s">
        <v>1442</v>
      </c>
      <c r="D1661" s="980"/>
      <c r="E1661" s="980"/>
      <c r="AQ1661" s="1735" t="s">
        <v>9297</v>
      </c>
      <c r="AR1661" s="1495" t="s">
        <v>9298</v>
      </c>
      <c r="AS1661" s="1735" t="s">
        <v>3042</v>
      </c>
      <c r="AT1661" s="1495" t="str">
        <f t="shared" si="51"/>
        <v>0109-Romariz</v>
      </c>
      <c r="AU1661" s="1495" t="str">
        <f t="shared" si="52"/>
        <v>010922</v>
      </c>
    </row>
    <row r="1662" spans="1:47">
      <c r="B1662" s="1013" t="s">
        <v>6220</v>
      </c>
      <c r="C1662" s="976" t="s">
        <v>6221</v>
      </c>
      <c r="D1662" s="980"/>
      <c r="E1662" s="980"/>
      <c r="AQ1662" s="1735" t="s">
        <v>9299</v>
      </c>
      <c r="AR1662" s="1495" t="s">
        <v>9300</v>
      </c>
      <c r="AS1662" s="1735" t="s">
        <v>1051</v>
      </c>
      <c r="AT1662" s="1495" t="str">
        <f t="shared" si="51"/>
        <v>0308-Ronfe</v>
      </c>
      <c r="AU1662" s="1495" t="str">
        <f t="shared" si="52"/>
        <v>030840</v>
      </c>
    </row>
    <row r="1663" spans="1:47">
      <c r="B1663" s="1013" t="s">
        <v>6222</v>
      </c>
      <c r="C1663" s="976" t="s">
        <v>3878</v>
      </c>
      <c r="D1663" s="980"/>
      <c r="E1663" s="980"/>
      <c r="AQ1663" s="1735" t="s">
        <v>9301</v>
      </c>
      <c r="AR1663" s="1495" t="s">
        <v>9302</v>
      </c>
      <c r="AS1663" s="1735" t="s">
        <v>279</v>
      </c>
      <c r="AT1663" s="1495" t="str">
        <f t="shared" si="51"/>
        <v>0302-Roriz</v>
      </c>
      <c r="AU1663" s="1495" t="str">
        <f t="shared" si="52"/>
        <v>030264</v>
      </c>
    </row>
    <row r="1664" spans="1:47">
      <c r="B1664" s="1013" t="s">
        <v>3879</v>
      </c>
      <c r="C1664" s="976" t="s">
        <v>3880</v>
      </c>
      <c r="D1664" s="980"/>
      <c r="E1664" s="980"/>
      <c r="AQ1664" s="1735" t="s">
        <v>9303</v>
      </c>
      <c r="AR1664" s="1495" t="s">
        <v>9302</v>
      </c>
      <c r="AS1664" s="1495" t="s">
        <v>3061</v>
      </c>
      <c r="AT1664" s="1495" t="str">
        <f t="shared" si="51"/>
        <v>1314-Roriz</v>
      </c>
      <c r="AU1664" s="1495" t="str">
        <f t="shared" si="52"/>
        <v>131419</v>
      </c>
    </row>
    <row r="1665" spans="2:47">
      <c r="B1665" s="1013" t="s">
        <v>3881</v>
      </c>
      <c r="C1665" s="976" t="s">
        <v>1485</v>
      </c>
      <c r="D1665" s="980"/>
      <c r="E1665" s="980"/>
      <c r="AQ1665" s="1735" t="s">
        <v>9304</v>
      </c>
      <c r="AR1665" s="1495" t="s">
        <v>9305</v>
      </c>
      <c r="AS1665" s="1495" t="s">
        <v>2186</v>
      </c>
      <c r="AT1665" s="1495" t="str">
        <f t="shared" si="51"/>
        <v>4502-Rosais</v>
      </c>
      <c r="AU1665" s="1495" t="str">
        <f t="shared" si="52"/>
        <v>450203</v>
      </c>
    </row>
    <row r="1666" spans="2:47">
      <c r="B1666" s="1013" t="s">
        <v>3882</v>
      </c>
      <c r="C1666" s="976" t="s">
        <v>1490</v>
      </c>
      <c r="D1666" s="980"/>
      <c r="E1666" s="980"/>
      <c r="AQ1666" s="1735" t="s">
        <v>9306</v>
      </c>
      <c r="AR1666" s="1495" t="s">
        <v>9307</v>
      </c>
      <c r="AS1666" s="1735" t="s">
        <v>3347</v>
      </c>
      <c r="AT1666" s="1495" t="str">
        <f t="shared" si="51"/>
        <v>0202-Rosário</v>
      </c>
      <c r="AU1666" s="1495" t="str">
        <f t="shared" si="52"/>
        <v>020203</v>
      </c>
    </row>
    <row r="1667" spans="2:47">
      <c r="B1667" s="1013" t="s">
        <v>3883</v>
      </c>
      <c r="C1667" s="976" t="s">
        <v>3884</v>
      </c>
      <c r="D1667" s="980"/>
      <c r="E1667" s="980"/>
      <c r="AQ1667" s="1735" t="s">
        <v>9308</v>
      </c>
      <c r="AR1667" s="1495" t="s">
        <v>9309</v>
      </c>
      <c r="AS1667" s="1735" t="s">
        <v>1058</v>
      </c>
      <c r="AT1667" s="1495" t="str">
        <f t="shared" si="51"/>
        <v>0505-Rosmaninhal</v>
      </c>
      <c r="AU1667" s="1495" t="str">
        <f t="shared" si="52"/>
        <v>050512</v>
      </c>
    </row>
    <row r="1668" spans="2:47">
      <c r="B1668" s="1013" t="s">
        <v>3885</v>
      </c>
      <c r="C1668" s="976" t="s">
        <v>3886</v>
      </c>
      <c r="D1668" s="980"/>
      <c r="E1668" s="980"/>
      <c r="AQ1668" s="1735" t="s">
        <v>9310</v>
      </c>
      <c r="AR1668" s="1495" t="s">
        <v>9311</v>
      </c>
      <c r="AS1668" s="1735" t="s">
        <v>2543</v>
      </c>
      <c r="AT1668" s="1495" t="str">
        <f t="shared" si="51"/>
        <v>0104-Rossas</v>
      </c>
      <c r="AU1668" s="1495" t="str">
        <f t="shared" si="52"/>
        <v>010415</v>
      </c>
    </row>
    <row r="1669" spans="2:47">
      <c r="B1669" s="1013" t="s">
        <v>3887</v>
      </c>
      <c r="C1669" s="976" t="s">
        <v>1501</v>
      </c>
      <c r="D1669" s="980"/>
      <c r="E1669" s="980"/>
      <c r="AQ1669" s="1735" t="s">
        <v>9312</v>
      </c>
      <c r="AR1669" s="1495" t="s">
        <v>9311</v>
      </c>
      <c r="AS1669" s="1735" t="s">
        <v>2203</v>
      </c>
      <c r="AT1669" s="1495" t="str">
        <f t="shared" si="51"/>
        <v>0311-Rossas</v>
      </c>
      <c r="AU1669" s="1495" t="str">
        <f t="shared" si="52"/>
        <v>031113</v>
      </c>
    </row>
    <row r="1670" spans="2:47">
      <c r="B1670" s="1013" t="s">
        <v>3888</v>
      </c>
      <c r="C1670" s="976" t="s">
        <v>1609</v>
      </c>
      <c r="D1670" s="980"/>
      <c r="E1670" s="980"/>
      <c r="AQ1670" s="1735" t="s">
        <v>9313</v>
      </c>
      <c r="AR1670" s="1495" t="s">
        <v>9314</v>
      </c>
      <c r="AS1670" s="1495" t="s">
        <v>1448</v>
      </c>
      <c r="AT1670" s="1495" t="str">
        <f t="shared" si="51"/>
        <v>4203-Rosto do Cão (Livramento)</v>
      </c>
      <c r="AU1670" s="1495" t="str">
        <f t="shared" si="52"/>
        <v>420317</v>
      </c>
    </row>
    <row r="1671" spans="2:47">
      <c r="B1671" s="1013" t="s">
        <v>3889</v>
      </c>
      <c r="C1671" s="976" t="s">
        <v>1684</v>
      </c>
      <c r="D1671" s="980"/>
      <c r="E1671" s="980"/>
      <c r="AQ1671" s="1735" t="s">
        <v>9315</v>
      </c>
      <c r="AR1671" s="1495" t="s">
        <v>9316</v>
      </c>
      <c r="AS1671" s="1495" t="s">
        <v>1448</v>
      </c>
      <c r="AT1671" s="1495" t="str">
        <f t="shared" si="51"/>
        <v>4203-Rosto do Cão (São Roque)</v>
      </c>
      <c r="AU1671" s="1495" t="str">
        <f t="shared" si="52"/>
        <v>420318</v>
      </c>
    </row>
    <row r="1672" spans="2:47">
      <c r="B1672" s="1013" t="s">
        <v>1685</v>
      </c>
      <c r="C1672" s="976" t="s">
        <v>1624</v>
      </c>
      <c r="D1672" s="980"/>
      <c r="E1672" s="980"/>
      <c r="AQ1672" s="1735" t="s">
        <v>9317</v>
      </c>
      <c r="AR1672" s="1495" t="s">
        <v>9318</v>
      </c>
      <c r="AS1672" s="1495" t="s">
        <v>5351</v>
      </c>
      <c r="AT1672" s="1495" t="str">
        <f t="shared" si="51"/>
        <v>1807-Rua</v>
      </c>
      <c r="AU1672" s="1495" t="str">
        <f t="shared" si="52"/>
        <v>180716</v>
      </c>
    </row>
    <row r="1673" spans="2:47">
      <c r="B1673" s="1013" t="s">
        <v>1686</v>
      </c>
      <c r="C1673" s="976" t="s">
        <v>1631</v>
      </c>
      <c r="D1673" s="980"/>
      <c r="E1673" s="980"/>
      <c r="AQ1673" s="1735" t="s">
        <v>9319</v>
      </c>
      <c r="AR1673" s="1495" t="s">
        <v>9320</v>
      </c>
      <c r="AS1673" s="1495" t="s">
        <v>1404</v>
      </c>
      <c r="AT1673" s="1495" t="str">
        <f t="shared" si="51"/>
        <v>1605-Rubiães</v>
      </c>
      <c r="AU1673" s="1495" t="str">
        <f t="shared" si="52"/>
        <v>160520</v>
      </c>
    </row>
    <row r="1674" spans="2:47">
      <c r="B1674" s="1013" t="s">
        <v>1687</v>
      </c>
      <c r="C1674" s="976" t="s">
        <v>2964</v>
      </c>
      <c r="D1674" s="980"/>
      <c r="E1674" s="980"/>
      <c r="AQ1674" s="1735" t="s">
        <v>9321</v>
      </c>
      <c r="AR1674" s="1495" t="s">
        <v>9322</v>
      </c>
      <c r="AS1674" s="1735" t="s">
        <v>2630</v>
      </c>
      <c r="AT1674" s="1495" t="str">
        <f t="shared" si="51"/>
        <v>0303-Ruilhe</v>
      </c>
      <c r="AU1674" s="1495" t="str">
        <f t="shared" si="52"/>
        <v>030338</v>
      </c>
    </row>
    <row r="1675" spans="2:47">
      <c r="B1675" s="1013" t="s">
        <v>2965</v>
      </c>
      <c r="C1675" s="976" t="s">
        <v>3024</v>
      </c>
      <c r="D1675" s="980"/>
      <c r="E1675" s="980"/>
      <c r="AQ1675" s="1735" t="s">
        <v>9323</v>
      </c>
      <c r="AR1675" s="1495" t="s">
        <v>9324</v>
      </c>
      <c r="AS1675" s="1495" t="s">
        <v>1459</v>
      </c>
      <c r="AT1675" s="1495" t="str">
        <f t="shared" ref="AT1675:AT1738" si="53">AS1675&amp;"-"&amp;AR1675</f>
        <v>1607-Sá</v>
      </c>
      <c r="AU1675" s="1495" t="str">
        <f t="shared" ref="AU1675:AU1738" si="54">AQ1675</f>
        <v>160740</v>
      </c>
    </row>
    <row r="1676" spans="2:47">
      <c r="B1676" s="1013" t="s">
        <v>2966</v>
      </c>
      <c r="C1676" s="976" t="s">
        <v>2967</v>
      </c>
      <c r="D1676" s="980"/>
      <c r="E1676" s="980"/>
      <c r="AQ1676" s="1735" t="s">
        <v>9325</v>
      </c>
      <c r="AR1676" s="1495" t="s">
        <v>9326</v>
      </c>
      <c r="AS1676" s="1495" t="s">
        <v>1766</v>
      </c>
      <c r="AT1676" s="1495" t="str">
        <f t="shared" si="53"/>
        <v>1418-Sabacheira</v>
      </c>
      <c r="AU1676" s="1495" t="str">
        <f t="shared" si="54"/>
        <v>141814</v>
      </c>
    </row>
    <row r="1677" spans="2:47">
      <c r="B1677" s="1013" t="s">
        <v>2968</v>
      </c>
      <c r="C1677" s="976" t="s">
        <v>3040</v>
      </c>
      <c r="D1677" s="980"/>
      <c r="E1677" s="980"/>
      <c r="AQ1677" s="1735" t="s">
        <v>9327</v>
      </c>
      <c r="AR1677" s="1495" t="s">
        <v>9328</v>
      </c>
      <c r="AS1677" s="1495" t="s">
        <v>2526</v>
      </c>
      <c r="AT1677" s="1495" t="str">
        <f t="shared" si="53"/>
        <v>1601-Sabadim</v>
      </c>
      <c r="AU1677" s="1495" t="str">
        <f t="shared" si="54"/>
        <v>160133</v>
      </c>
    </row>
    <row r="1678" spans="2:47">
      <c r="B1678" s="1013" t="s">
        <v>2969</v>
      </c>
      <c r="C1678" s="976" t="s">
        <v>2970</v>
      </c>
      <c r="D1678" s="980"/>
      <c r="E1678" s="980"/>
      <c r="AQ1678" s="1735" t="s">
        <v>9329</v>
      </c>
      <c r="AR1678" s="1495" t="s">
        <v>9330</v>
      </c>
      <c r="AS1678" s="1735" t="s">
        <v>61</v>
      </c>
      <c r="AT1678" s="1495" t="str">
        <f t="shared" si="53"/>
        <v>0313-Sabariz</v>
      </c>
      <c r="AU1678" s="1495" t="str">
        <f t="shared" si="54"/>
        <v>031340</v>
      </c>
    </row>
    <row r="1679" spans="2:47">
      <c r="B1679" s="1013" t="s">
        <v>2971</v>
      </c>
      <c r="C1679" s="976" t="s">
        <v>2972</v>
      </c>
      <c r="D1679" s="980"/>
      <c r="E1679" s="980"/>
      <c r="AQ1679" s="1735" t="s">
        <v>9331</v>
      </c>
      <c r="AR1679" s="1495" t="s">
        <v>9332</v>
      </c>
      <c r="AS1679" s="1735" t="s">
        <v>4267</v>
      </c>
      <c r="AT1679" s="1495" t="str">
        <f t="shared" si="53"/>
        <v>0211-Sabóia</v>
      </c>
      <c r="AU1679" s="1495" t="str">
        <f t="shared" si="54"/>
        <v>021103</v>
      </c>
    </row>
    <row r="1680" spans="2:47">
      <c r="B1680" s="1013" t="s">
        <v>2973</v>
      </c>
      <c r="C1680" s="976" t="s">
        <v>5143</v>
      </c>
      <c r="D1680" s="980"/>
      <c r="E1680" s="980"/>
      <c r="AQ1680" s="1735" t="s">
        <v>9333</v>
      </c>
      <c r="AR1680" s="1495" t="s">
        <v>1628</v>
      </c>
      <c r="AS1680" s="1495" t="s">
        <v>1629</v>
      </c>
      <c r="AT1680" s="1495" t="str">
        <f t="shared" si="53"/>
        <v>1710-Sabrosa</v>
      </c>
      <c r="AU1680" s="1495" t="str">
        <f t="shared" si="54"/>
        <v>171009</v>
      </c>
    </row>
    <row r="1681" spans="2:47">
      <c r="B1681" s="1013" t="s">
        <v>5144</v>
      </c>
      <c r="C1681" s="976" t="s">
        <v>5145</v>
      </c>
      <c r="D1681" s="980"/>
      <c r="E1681" s="980"/>
      <c r="AQ1681" s="1735" t="s">
        <v>9334</v>
      </c>
      <c r="AR1681" s="1495" t="s">
        <v>9335</v>
      </c>
      <c r="AS1681" s="1495" t="s">
        <v>1763</v>
      </c>
      <c r="AT1681" s="1495" t="str">
        <f t="shared" si="53"/>
        <v>1713-Sabroso de Aguiar</v>
      </c>
      <c r="AU1681" s="1495" t="str">
        <f t="shared" si="54"/>
        <v>171317</v>
      </c>
    </row>
    <row r="1682" spans="2:47">
      <c r="B1682" s="1013" t="s">
        <v>5146</v>
      </c>
      <c r="C1682" s="976" t="s">
        <v>5147</v>
      </c>
      <c r="D1682" s="980"/>
      <c r="E1682" s="980"/>
      <c r="AQ1682" s="1735" t="s">
        <v>9336</v>
      </c>
      <c r="AR1682" s="1495" t="s">
        <v>9337</v>
      </c>
      <c r="AS1682" s="1735" t="s">
        <v>626</v>
      </c>
      <c r="AT1682" s="1495" t="str">
        <f t="shared" si="53"/>
        <v>0912-Sabugueiro</v>
      </c>
      <c r="AU1682" s="1495" t="str">
        <f t="shared" si="54"/>
        <v>091210</v>
      </c>
    </row>
    <row r="1683" spans="2:47">
      <c r="B1683" s="1013" t="s">
        <v>5148</v>
      </c>
      <c r="C1683" s="976" t="s">
        <v>3055</v>
      </c>
      <c r="D1683" s="980"/>
      <c r="E1683" s="980"/>
      <c r="AQ1683" s="1735" t="s">
        <v>9338</v>
      </c>
      <c r="AR1683" s="1495" t="s">
        <v>9339</v>
      </c>
      <c r="AS1683" s="1495" t="s">
        <v>4224</v>
      </c>
      <c r="AT1683" s="1495" t="str">
        <f t="shared" si="53"/>
        <v>1512-Sado</v>
      </c>
      <c r="AU1683" s="1495" t="str">
        <f t="shared" si="54"/>
        <v>151208</v>
      </c>
    </row>
    <row r="1684" spans="2:47">
      <c r="B1684" s="1013" t="s">
        <v>5149</v>
      </c>
      <c r="C1684" s="976" t="s">
        <v>5150</v>
      </c>
      <c r="D1684" s="980"/>
      <c r="E1684" s="980"/>
      <c r="AQ1684" s="1735" t="s">
        <v>9340</v>
      </c>
      <c r="AR1684" s="1495" t="s">
        <v>9341</v>
      </c>
      <c r="AS1684" s="1735" t="s">
        <v>2213</v>
      </c>
      <c r="AT1684" s="1495" t="str">
        <f t="shared" si="53"/>
        <v>0815-Sagres</v>
      </c>
      <c r="AU1684" s="1495" t="str">
        <f t="shared" si="54"/>
        <v>081504</v>
      </c>
    </row>
    <row r="1685" spans="2:47">
      <c r="B1685" s="1013" t="s">
        <v>5151</v>
      </c>
      <c r="C1685" s="976" t="s">
        <v>5152</v>
      </c>
      <c r="D1685" s="980"/>
      <c r="E1685" s="980"/>
      <c r="AQ1685" s="1735" t="s">
        <v>9342</v>
      </c>
      <c r="AR1685" s="1495" t="s">
        <v>9343</v>
      </c>
      <c r="AS1685" s="1735" t="s">
        <v>2203</v>
      </c>
      <c r="AT1685" s="1495" t="str">
        <f t="shared" si="53"/>
        <v>0311-Salamonde</v>
      </c>
      <c r="AU1685" s="1495" t="str">
        <f t="shared" si="54"/>
        <v>031115</v>
      </c>
    </row>
    <row r="1686" spans="2:47">
      <c r="B1686" s="1013" t="s">
        <v>5153</v>
      </c>
      <c r="C1686" s="976" t="s">
        <v>3078</v>
      </c>
      <c r="D1686" s="980"/>
      <c r="E1686" s="980"/>
      <c r="AQ1686" s="1735" t="s">
        <v>9344</v>
      </c>
      <c r="AR1686" s="1495" t="s">
        <v>9345</v>
      </c>
      <c r="AS1686" s="1495" t="s">
        <v>1055</v>
      </c>
      <c r="AT1686" s="1495" t="str">
        <f t="shared" si="53"/>
        <v>4701-Salão</v>
      </c>
      <c r="AU1686" s="1495" t="str">
        <f t="shared" si="54"/>
        <v>470113</v>
      </c>
    </row>
    <row r="1687" spans="2:47">
      <c r="B1687" s="1013" t="s">
        <v>5154</v>
      </c>
      <c r="C1687" s="976" t="s">
        <v>3082</v>
      </c>
      <c r="D1687" s="980"/>
      <c r="E1687" s="980"/>
      <c r="AQ1687" s="1735" t="s">
        <v>9346</v>
      </c>
      <c r="AR1687" s="1495" t="s">
        <v>9347</v>
      </c>
      <c r="AS1687" s="1735" t="s">
        <v>5347</v>
      </c>
      <c r="AT1687" s="1495" t="str">
        <f t="shared" si="53"/>
        <v>0408-Saldanha</v>
      </c>
      <c r="AU1687" s="1495" t="str">
        <f t="shared" si="54"/>
        <v>040815</v>
      </c>
    </row>
    <row r="1688" spans="2:47">
      <c r="B1688" s="1013" t="s">
        <v>5155</v>
      </c>
      <c r="C1688" s="976" t="s">
        <v>5156</v>
      </c>
      <c r="D1688" s="980"/>
      <c r="E1688" s="980"/>
      <c r="AQ1688" s="1735" t="s">
        <v>9348</v>
      </c>
      <c r="AR1688" s="1495" t="s">
        <v>9349</v>
      </c>
      <c r="AS1688" s="1495" t="s">
        <v>4259</v>
      </c>
      <c r="AT1688" s="1495" t="str">
        <f t="shared" si="53"/>
        <v>4202-Salga</v>
      </c>
      <c r="AU1688" s="1495" t="str">
        <f t="shared" si="54"/>
        <v>420206</v>
      </c>
    </row>
    <row r="1689" spans="2:47">
      <c r="B1689" s="1013" t="s">
        <v>5157</v>
      </c>
      <c r="C1689" s="976" t="s">
        <v>5158</v>
      </c>
      <c r="D1689" s="980"/>
      <c r="E1689" s="980"/>
      <c r="AQ1689" s="1735" t="s">
        <v>9350</v>
      </c>
      <c r="AR1689" s="1495" t="s">
        <v>9351</v>
      </c>
      <c r="AS1689" s="1735" t="s">
        <v>1338</v>
      </c>
      <c r="AT1689" s="1495" t="str">
        <f t="shared" si="53"/>
        <v>0502-Salgueiro do Campo</v>
      </c>
      <c r="AU1689" s="1495" t="str">
        <f t="shared" si="54"/>
        <v>050220</v>
      </c>
    </row>
    <row r="1690" spans="2:47">
      <c r="B1690" s="1013" t="s">
        <v>5159</v>
      </c>
      <c r="C1690" s="976" t="s">
        <v>631</v>
      </c>
      <c r="D1690" s="980"/>
      <c r="E1690" s="980"/>
      <c r="AQ1690" s="1735" t="s">
        <v>9352</v>
      </c>
      <c r="AR1690" s="1495" t="s">
        <v>9353</v>
      </c>
      <c r="AS1690" s="1735" t="s">
        <v>565</v>
      </c>
      <c r="AT1690" s="1495" t="str">
        <f t="shared" si="53"/>
        <v>0808-Salir</v>
      </c>
      <c r="AU1690" s="1495" t="str">
        <f t="shared" si="54"/>
        <v>080807</v>
      </c>
    </row>
    <row r="1691" spans="2:47">
      <c r="B1691" s="1013" t="s">
        <v>5160</v>
      </c>
      <c r="C1691" s="976" t="s">
        <v>2978</v>
      </c>
      <c r="D1691" s="980"/>
      <c r="E1691" s="980"/>
      <c r="AQ1691" s="1735" t="s">
        <v>9354</v>
      </c>
      <c r="AR1691" s="1495" t="s">
        <v>9355</v>
      </c>
      <c r="AS1691" s="1495" t="s">
        <v>2645</v>
      </c>
      <c r="AT1691" s="1495" t="str">
        <f t="shared" si="53"/>
        <v>1006-Salir de Matos</v>
      </c>
      <c r="AU1691" s="1495" t="str">
        <f t="shared" si="54"/>
        <v>100609</v>
      </c>
    </row>
    <row r="1692" spans="2:47">
      <c r="B1692" s="1013" t="s">
        <v>5161</v>
      </c>
      <c r="C1692" s="976" t="s">
        <v>1723</v>
      </c>
      <c r="D1692" s="980"/>
      <c r="E1692" s="980"/>
      <c r="AQ1692" s="1735" t="s">
        <v>9356</v>
      </c>
      <c r="AR1692" s="1495" t="s">
        <v>9357</v>
      </c>
      <c r="AS1692" s="1735" t="s">
        <v>500</v>
      </c>
      <c r="AT1692" s="1495" t="str">
        <f t="shared" si="53"/>
        <v>0108-Salreu</v>
      </c>
      <c r="AU1692" s="1495" t="str">
        <f t="shared" si="54"/>
        <v>010806</v>
      </c>
    </row>
    <row r="1693" spans="2:47">
      <c r="B1693" s="1013" t="s">
        <v>5162</v>
      </c>
      <c r="C1693" s="976" t="s">
        <v>5163</v>
      </c>
      <c r="D1693" s="980"/>
      <c r="E1693" s="980"/>
      <c r="AQ1693" s="1735" t="s">
        <v>9358</v>
      </c>
      <c r="AR1693" s="1495" t="s">
        <v>9359</v>
      </c>
      <c r="AS1693" s="1735" t="s">
        <v>2633</v>
      </c>
      <c r="AT1693" s="1495" t="str">
        <f t="shared" si="53"/>
        <v>0402-Salsas</v>
      </c>
      <c r="AU1693" s="1495" t="str">
        <f t="shared" si="54"/>
        <v>040239</v>
      </c>
    </row>
    <row r="1694" spans="2:47">
      <c r="B1694" s="1013" t="s">
        <v>1059</v>
      </c>
      <c r="C1694" s="976" t="s">
        <v>1731</v>
      </c>
      <c r="D1694" s="980"/>
      <c r="E1694" s="980"/>
      <c r="AQ1694" s="1735" t="s">
        <v>9360</v>
      </c>
      <c r="AR1694" s="1495" t="s">
        <v>9361</v>
      </c>
      <c r="AS1694" s="1735" t="s">
        <v>5293</v>
      </c>
      <c r="AT1694" s="1495" t="str">
        <f t="shared" si="53"/>
        <v>0405-Salselas</v>
      </c>
      <c r="AU1694" s="1495" t="str">
        <f t="shared" si="54"/>
        <v>040526</v>
      </c>
    </row>
    <row r="1695" spans="2:47">
      <c r="B1695" s="1013" t="s">
        <v>5164</v>
      </c>
      <c r="C1695" s="976" t="s">
        <v>1750</v>
      </c>
      <c r="D1695" s="980"/>
      <c r="E1695" s="980"/>
      <c r="AQ1695" s="1735" t="s">
        <v>9362</v>
      </c>
      <c r="AR1695" s="1495" t="s">
        <v>9363</v>
      </c>
      <c r="AS1695" s="1495" t="s">
        <v>5374</v>
      </c>
      <c r="AT1695" s="1495" t="str">
        <f t="shared" si="53"/>
        <v>1706-Salto</v>
      </c>
      <c r="AU1695" s="1495" t="str">
        <f t="shared" si="54"/>
        <v>170626</v>
      </c>
    </row>
    <row r="1696" spans="2:47">
      <c r="B1696" s="1013" t="s">
        <v>5165</v>
      </c>
      <c r="C1696" s="976" t="s">
        <v>5166</v>
      </c>
      <c r="D1696" s="980"/>
      <c r="E1696" s="980"/>
      <c r="AQ1696" s="1735" t="s">
        <v>9364</v>
      </c>
      <c r="AR1696" s="1495" t="s">
        <v>9365</v>
      </c>
      <c r="AS1696" s="1735" t="s">
        <v>1422</v>
      </c>
      <c r="AT1696" s="1495" t="str">
        <f t="shared" si="53"/>
        <v>0507-Salvador</v>
      </c>
      <c r="AU1696" s="1495" t="str">
        <f t="shared" si="54"/>
        <v>050711</v>
      </c>
    </row>
    <row r="1697" spans="2:47">
      <c r="B1697" s="1013" t="s">
        <v>5167</v>
      </c>
      <c r="C1697" s="976" t="s">
        <v>5168</v>
      </c>
      <c r="D1697" s="980"/>
      <c r="E1697" s="980"/>
      <c r="AQ1697" s="1735" t="s">
        <v>9366</v>
      </c>
      <c r="AR1697" s="1495" t="s">
        <v>9367</v>
      </c>
      <c r="AS1697" s="1495" t="s">
        <v>2024</v>
      </c>
      <c r="AT1697" s="1495" t="str">
        <f t="shared" si="53"/>
        <v>1301-Salvador do Monte</v>
      </c>
      <c r="AU1697" s="1495" t="str">
        <f t="shared" si="54"/>
        <v>130129</v>
      </c>
    </row>
    <row r="1698" spans="2:47">
      <c r="B1698" s="1013" t="s">
        <v>5169</v>
      </c>
      <c r="C1698" s="976" t="s">
        <v>1785</v>
      </c>
      <c r="D1698" s="980"/>
      <c r="E1698" s="980"/>
      <c r="AQ1698" s="1735" t="s">
        <v>9368</v>
      </c>
      <c r="AR1698" s="1495" t="s">
        <v>9369</v>
      </c>
      <c r="AS1698" s="1495" t="s">
        <v>1755</v>
      </c>
      <c r="AT1698" s="1495" t="str">
        <f t="shared" si="53"/>
        <v>1820-Salzedas</v>
      </c>
      <c r="AU1698" s="1495" t="str">
        <f t="shared" si="54"/>
        <v>182005</v>
      </c>
    </row>
    <row r="1699" spans="2:47">
      <c r="B1699" s="1013" t="s">
        <v>5170</v>
      </c>
      <c r="C1699" s="976" t="s">
        <v>5171</v>
      </c>
      <c r="D1699" s="980"/>
      <c r="E1699" s="980"/>
      <c r="AQ1699" s="1735" t="s">
        <v>9370</v>
      </c>
      <c r="AR1699" s="1495" t="s">
        <v>9371</v>
      </c>
      <c r="AS1699" s="1735" t="s">
        <v>1978</v>
      </c>
      <c r="AT1699" s="1495" t="str">
        <f t="shared" si="53"/>
        <v>0401-Sambade</v>
      </c>
      <c r="AU1699" s="1495" t="str">
        <f t="shared" si="54"/>
        <v>040111</v>
      </c>
    </row>
    <row r="1700" spans="2:47">
      <c r="B1700" s="1013" t="s">
        <v>1086</v>
      </c>
      <c r="C1700" s="976" t="s">
        <v>2182</v>
      </c>
      <c r="D1700" s="980"/>
      <c r="E1700" s="980"/>
      <c r="AQ1700" s="1735" t="s">
        <v>9372</v>
      </c>
      <c r="AR1700" s="1495" t="s">
        <v>9373</v>
      </c>
      <c r="AS1700" s="1735" t="s">
        <v>5314</v>
      </c>
      <c r="AT1700" s="1495" t="str">
        <f t="shared" si="53"/>
        <v>0908-Sameiro</v>
      </c>
      <c r="AU1700" s="1495" t="str">
        <f t="shared" si="54"/>
        <v>090801</v>
      </c>
    </row>
    <row r="1701" spans="2:47">
      <c r="B1701" s="1013" t="s">
        <v>1089</v>
      </c>
      <c r="C1701" s="976" t="s">
        <v>5172</v>
      </c>
      <c r="AQ1701" s="1735" t="s">
        <v>9374</v>
      </c>
      <c r="AR1701" s="1495" t="s">
        <v>9375</v>
      </c>
      <c r="AS1701" s="1735" t="s">
        <v>2633</v>
      </c>
      <c r="AT1701" s="1495" t="str">
        <f t="shared" si="53"/>
        <v>0402-Samil</v>
      </c>
      <c r="AU1701" s="1495" t="str">
        <f t="shared" si="54"/>
        <v>040240</v>
      </c>
    </row>
    <row r="1702" spans="2:47">
      <c r="B1702" s="1013" t="s">
        <v>562</v>
      </c>
      <c r="C1702" s="976" t="s">
        <v>5173</v>
      </c>
      <c r="AQ1702" s="1735" t="s">
        <v>9376</v>
      </c>
      <c r="AR1702" s="1495" t="s">
        <v>9377</v>
      </c>
      <c r="AS1702" s="1495" t="s">
        <v>1085</v>
      </c>
      <c r="AT1702" s="1495" t="str">
        <f t="shared" si="53"/>
        <v>1805-Samodães</v>
      </c>
      <c r="AU1702" s="1495" t="str">
        <f t="shared" si="54"/>
        <v>180519</v>
      </c>
    </row>
    <row r="1703" spans="2:47">
      <c r="B1703" s="1013" t="s">
        <v>5174</v>
      </c>
      <c r="C1703" s="976" t="s">
        <v>10</v>
      </c>
      <c r="AQ1703" s="1735" t="s">
        <v>9378</v>
      </c>
      <c r="AR1703" s="1495" t="s">
        <v>9379</v>
      </c>
      <c r="AS1703" s="1735" t="s">
        <v>12</v>
      </c>
      <c r="AT1703" s="1495" t="str">
        <f t="shared" si="53"/>
        <v>0410-Samões</v>
      </c>
      <c r="AU1703" s="1495" t="str">
        <f t="shared" si="54"/>
        <v>041010</v>
      </c>
    </row>
    <row r="1704" spans="2:47">
      <c r="B1704" s="1013" t="s">
        <v>5175</v>
      </c>
      <c r="C1704" s="976" t="s">
        <v>14</v>
      </c>
      <c r="AQ1704" s="1735" t="s">
        <v>9380</v>
      </c>
      <c r="AR1704" s="1495" t="s">
        <v>9381</v>
      </c>
      <c r="AS1704" s="1495" t="s">
        <v>2616</v>
      </c>
      <c r="AT1704" s="1495" t="str">
        <f t="shared" si="53"/>
        <v>1405-Samora Correia</v>
      </c>
      <c r="AU1704" s="1495" t="str">
        <f t="shared" si="54"/>
        <v>140502</v>
      </c>
    </row>
    <row r="1705" spans="2:47">
      <c r="B1705" s="1013" t="s">
        <v>5176</v>
      </c>
      <c r="C1705" s="976" t="s">
        <v>5177</v>
      </c>
      <c r="AQ1705" s="1735" t="s">
        <v>9382</v>
      </c>
      <c r="AR1705" s="1495" t="s">
        <v>9383</v>
      </c>
      <c r="AS1705" s="1495" t="s">
        <v>1966</v>
      </c>
      <c r="AT1705" s="1495" t="str">
        <f t="shared" si="53"/>
        <v>1502-Samouco</v>
      </c>
      <c r="AU1705" s="1495" t="str">
        <f t="shared" si="54"/>
        <v>150202</v>
      </c>
    </row>
    <row r="1706" spans="2:47">
      <c r="B1706" s="1013" t="s">
        <v>5178</v>
      </c>
      <c r="C1706" s="976" t="s">
        <v>78</v>
      </c>
      <c r="AQ1706" s="1735" t="s">
        <v>9384</v>
      </c>
      <c r="AR1706" s="1495" t="s">
        <v>9385</v>
      </c>
      <c r="AS1706" s="1735" t="s">
        <v>12</v>
      </c>
      <c r="AT1706" s="1495" t="str">
        <f t="shared" si="53"/>
        <v>0410-Sampaio</v>
      </c>
      <c r="AU1706" s="1495" t="str">
        <f t="shared" si="54"/>
        <v>041011</v>
      </c>
    </row>
    <row r="1707" spans="2:47">
      <c r="B1707" s="1013" t="s">
        <v>5179</v>
      </c>
      <c r="C1707" s="976" t="s">
        <v>5180</v>
      </c>
      <c r="AQ1707" s="1735" t="s">
        <v>9386</v>
      </c>
      <c r="AR1707" s="1495" t="s">
        <v>9387</v>
      </c>
      <c r="AS1707" s="1495" t="s">
        <v>1456</v>
      </c>
      <c r="AT1707" s="1495" t="str">
        <f t="shared" si="53"/>
        <v>1606-Sampriz</v>
      </c>
      <c r="AU1707" s="1495" t="str">
        <f t="shared" si="54"/>
        <v>160619</v>
      </c>
    </row>
    <row r="1708" spans="2:47">
      <c r="B1708" s="1013" t="s">
        <v>3928</v>
      </c>
      <c r="C1708" s="976" t="s">
        <v>36</v>
      </c>
      <c r="AQ1708" s="1735" t="s">
        <v>9388</v>
      </c>
      <c r="AR1708" s="1495" t="s">
        <v>9389</v>
      </c>
      <c r="AS1708" s="1735" t="s">
        <v>1741</v>
      </c>
      <c r="AT1708" s="1495" t="str">
        <f t="shared" si="53"/>
        <v>0615-Samuel</v>
      </c>
      <c r="AU1708" s="1495" t="str">
        <f t="shared" si="54"/>
        <v>061508</v>
      </c>
    </row>
    <row r="1709" spans="2:47">
      <c r="B1709" s="1013" t="s">
        <v>3929</v>
      </c>
      <c r="C1709" s="976" t="s">
        <v>47</v>
      </c>
      <c r="AQ1709" s="1735" t="s">
        <v>9390</v>
      </c>
      <c r="AR1709" s="1495" t="s">
        <v>9391</v>
      </c>
      <c r="AS1709" s="1495" t="s">
        <v>1085</v>
      </c>
      <c r="AT1709" s="1495" t="str">
        <f t="shared" si="53"/>
        <v>1805-Sande</v>
      </c>
      <c r="AU1709" s="1495" t="str">
        <f t="shared" si="54"/>
        <v>180520</v>
      </c>
    </row>
    <row r="1710" spans="2:47">
      <c r="B1710" s="1013" t="s">
        <v>3930</v>
      </c>
      <c r="C1710" s="976" t="s">
        <v>50</v>
      </c>
      <c r="AQ1710" s="1735" t="s">
        <v>9392</v>
      </c>
      <c r="AR1710" s="1495" t="s">
        <v>9393</v>
      </c>
      <c r="AS1710" s="1735" t="s">
        <v>1051</v>
      </c>
      <c r="AT1710" s="1495" t="str">
        <f t="shared" si="53"/>
        <v>0308-Sande (São Martinho)</v>
      </c>
      <c r="AU1710" s="1495" t="str">
        <f t="shared" si="54"/>
        <v>030858</v>
      </c>
    </row>
    <row r="1711" spans="2:47">
      <c r="B1711" s="1013" t="s">
        <v>3931</v>
      </c>
      <c r="C1711" s="976" t="s">
        <v>3932</v>
      </c>
      <c r="AQ1711" s="1735" t="s">
        <v>9394</v>
      </c>
      <c r="AR1711" s="1495" t="s">
        <v>9395</v>
      </c>
      <c r="AS1711" s="1495" t="s">
        <v>5318</v>
      </c>
      <c r="AT1711" s="1495" t="str">
        <f t="shared" si="53"/>
        <v>1307-Sande e São Lourenço</v>
      </c>
      <c r="AU1711" s="1495" t="str">
        <f t="shared" si="54"/>
        <v>130739</v>
      </c>
    </row>
    <row r="1712" spans="2:47">
      <c r="B1712" s="1013" t="s">
        <v>3933</v>
      </c>
      <c r="C1712" s="976" t="s">
        <v>63</v>
      </c>
      <c r="AQ1712" s="1735" t="s">
        <v>9396</v>
      </c>
      <c r="AR1712" s="1495" t="s">
        <v>9397</v>
      </c>
      <c r="AS1712" s="1735" t="s">
        <v>626</v>
      </c>
      <c r="AT1712" s="1495" t="str">
        <f t="shared" si="53"/>
        <v>0912-Sandomil</v>
      </c>
      <c r="AU1712" s="1495" t="str">
        <f t="shared" si="54"/>
        <v>091212</v>
      </c>
    </row>
    <row r="1713" spans="2:47">
      <c r="B1713" s="1013" t="s">
        <v>3934</v>
      </c>
      <c r="C1713" s="976" t="s">
        <v>3935</v>
      </c>
      <c r="AQ1713" s="1735" t="s">
        <v>9398</v>
      </c>
      <c r="AR1713" s="1495" t="s">
        <v>9399</v>
      </c>
      <c r="AS1713" s="1495" t="s">
        <v>4115</v>
      </c>
      <c r="AT1713" s="1495" t="str">
        <f t="shared" si="53"/>
        <v>1703-Sanfins</v>
      </c>
      <c r="AU1713" s="1495" t="str">
        <f t="shared" si="54"/>
        <v>170327</v>
      </c>
    </row>
    <row r="1714" spans="2:47">
      <c r="B1714" s="1013" t="s">
        <v>3936</v>
      </c>
      <c r="C1714" s="976" t="s">
        <v>67</v>
      </c>
      <c r="AQ1714" s="1735" t="s">
        <v>9400</v>
      </c>
      <c r="AR1714" s="1495" t="s">
        <v>9401</v>
      </c>
      <c r="AS1714" s="1495" t="s">
        <v>1984</v>
      </c>
      <c r="AT1714" s="1495" t="str">
        <f t="shared" si="53"/>
        <v>1701-Sanfins do Douro</v>
      </c>
      <c r="AU1714" s="1495" t="str">
        <f t="shared" si="54"/>
        <v>170112</v>
      </c>
    </row>
    <row r="1715" spans="2:47">
      <c r="B1715" s="1013" t="s">
        <v>3937</v>
      </c>
      <c r="C1715" s="976" t="s">
        <v>71</v>
      </c>
      <c r="AQ1715" s="1735" t="s">
        <v>9402</v>
      </c>
      <c r="AR1715" s="1495" t="s">
        <v>9403</v>
      </c>
      <c r="AS1715" s="1495" t="s">
        <v>1389</v>
      </c>
      <c r="AT1715" s="1495" t="str">
        <f t="shared" si="53"/>
        <v>1309-Sanfins Lamoso Codessos</v>
      </c>
      <c r="AU1715" s="1495" t="str">
        <f t="shared" si="54"/>
        <v>130919</v>
      </c>
    </row>
    <row r="1716" spans="2:47">
      <c r="B1716" s="1013" t="s">
        <v>3938</v>
      </c>
      <c r="C1716" s="976" t="s">
        <v>3939</v>
      </c>
      <c r="AQ1716" s="1735" t="s">
        <v>9404</v>
      </c>
      <c r="AR1716" s="1495" t="s">
        <v>9405</v>
      </c>
      <c r="AS1716" s="1735" t="s">
        <v>3405</v>
      </c>
      <c r="AT1716" s="1495" t="str">
        <f t="shared" si="53"/>
        <v>0103-Sangalhos</v>
      </c>
      <c r="AU1716" s="1495" t="str">
        <f t="shared" si="54"/>
        <v>010309</v>
      </c>
    </row>
    <row r="1717" spans="2:47">
      <c r="B1717" s="1013" t="s">
        <v>3940</v>
      </c>
      <c r="C1717" s="976" t="s">
        <v>3941</v>
      </c>
      <c r="AQ1717" s="1735" t="s">
        <v>9406</v>
      </c>
      <c r="AR1717" s="1495" t="s">
        <v>9407</v>
      </c>
      <c r="AS1717" s="1735" t="s">
        <v>3042</v>
      </c>
      <c r="AT1717" s="1495" t="str">
        <f t="shared" si="53"/>
        <v>0109-Sanguedo</v>
      </c>
      <c r="AU1717" s="1495" t="str">
        <f t="shared" si="54"/>
        <v>010924</v>
      </c>
    </row>
    <row r="1718" spans="2:47">
      <c r="B1718" s="1013" t="s">
        <v>3942</v>
      </c>
      <c r="C1718" s="976" t="s">
        <v>3943</v>
      </c>
      <c r="AQ1718" s="1735" t="s">
        <v>9408</v>
      </c>
      <c r="AR1718" s="1495" t="s">
        <v>9409</v>
      </c>
      <c r="AS1718" s="1735" t="s">
        <v>1316</v>
      </c>
      <c r="AT1718" s="1495" t="str">
        <f t="shared" si="53"/>
        <v>0602-Sanguinheira</v>
      </c>
      <c r="AU1718" s="1495" t="str">
        <f t="shared" si="54"/>
        <v>060218</v>
      </c>
    </row>
    <row r="1719" spans="2:47">
      <c r="B1719" s="1013" t="s">
        <v>3944</v>
      </c>
      <c r="C1719" s="976" t="s">
        <v>2391</v>
      </c>
      <c r="AQ1719" s="1735" t="s">
        <v>9410</v>
      </c>
      <c r="AR1719" s="1495" t="s">
        <v>9411</v>
      </c>
      <c r="AS1719" s="1495" t="s">
        <v>5277</v>
      </c>
      <c r="AT1719" s="1495" t="str">
        <f t="shared" si="53"/>
        <v>1108-Santa Bárbara</v>
      </c>
      <c r="AU1719" s="1495" t="str">
        <f t="shared" si="54"/>
        <v>110806</v>
      </c>
    </row>
    <row r="1720" spans="2:47">
      <c r="B1720" s="1013" t="s">
        <v>3945</v>
      </c>
      <c r="C1720" s="976" t="s">
        <v>2393</v>
      </c>
      <c r="AQ1720" s="1735" t="s">
        <v>9412</v>
      </c>
      <c r="AR1720" s="1495" t="s">
        <v>9411</v>
      </c>
      <c r="AS1720" s="1495" t="s">
        <v>8</v>
      </c>
      <c r="AT1720" s="1495" t="str">
        <f t="shared" si="53"/>
        <v>4101-Santa Bárbara</v>
      </c>
      <c r="AU1720" s="1495" t="str">
        <f t="shared" si="54"/>
        <v>410102</v>
      </c>
    </row>
    <row r="1721" spans="2:47">
      <c r="B1721" s="1013" t="s">
        <v>3946</v>
      </c>
      <c r="C1721" s="976" t="s">
        <v>3947</v>
      </c>
      <c r="AQ1721" s="1735" t="s">
        <v>9413</v>
      </c>
      <c r="AR1721" s="1495" t="s">
        <v>9411</v>
      </c>
      <c r="AS1721" s="1495" t="s">
        <v>1448</v>
      </c>
      <c r="AT1721" s="1495" t="str">
        <f t="shared" si="53"/>
        <v>4203-Santa Bárbara</v>
      </c>
      <c r="AU1721" s="1495" t="str">
        <f t="shared" si="54"/>
        <v>420319</v>
      </c>
    </row>
    <row r="1722" spans="2:47">
      <c r="B1722" s="1013" t="s">
        <v>3948</v>
      </c>
      <c r="C1722" s="976" t="s">
        <v>3949</v>
      </c>
      <c r="AQ1722" s="1735" t="s">
        <v>9414</v>
      </c>
      <c r="AR1722" s="1495" t="s">
        <v>9411</v>
      </c>
      <c r="AS1722" s="1495" t="s">
        <v>1622</v>
      </c>
      <c r="AT1722" s="1495" t="str">
        <f t="shared" si="53"/>
        <v>4205-Santa Bárbara</v>
      </c>
      <c r="AU1722" s="1495" t="str">
        <f t="shared" si="54"/>
        <v>420513</v>
      </c>
    </row>
    <row r="1723" spans="2:47">
      <c r="B1723" s="1013" t="s">
        <v>3950</v>
      </c>
      <c r="C1723" s="976" t="s">
        <v>99</v>
      </c>
      <c r="AQ1723" s="1735" t="s">
        <v>9415</v>
      </c>
      <c r="AR1723" s="1495" t="s">
        <v>9411</v>
      </c>
      <c r="AS1723" s="1495" t="s">
        <v>5229</v>
      </c>
      <c r="AT1723" s="1495" t="str">
        <f t="shared" si="53"/>
        <v>4301-Santa Bárbara</v>
      </c>
      <c r="AU1723" s="1495" t="str">
        <f t="shared" si="54"/>
        <v>430113</v>
      </c>
    </row>
    <row r="1724" spans="2:47">
      <c r="B1724" s="1013" t="s">
        <v>3951</v>
      </c>
      <c r="C1724" s="976" t="s">
        <v>3952</v>
      </c>
      <c r="AQ1724" s="1735" t="s">
        <v>9416</v>
      </c>
      <c r="AR1724" s="1495" t="s">
        <v>9417</v>
      </c>
      <c r="AS1724" s="1735" t="s">
        <v>516</v>
      </c>
      <c r="AT1724" s="1495" t="str">
        <f t="shared" si="53"/>
        <v>0805-Santa Bárbara de Nexe</v>
      </c>
      <c r="AU1724" s="1495" t="str">
        <f t="shared" si="54"/>
        <v>080503</v>
      </c>
    </row>
    <row r="1725" spans="2:47">
      <c r="B1725" s="1013" t="s">
        <v>3953</v>
      </c>
      <c r="C1725" s="976" t="s">
        <v>88</v>
      </c>
      <c r="AQ1725" s="1735" t="s">
        <v>9418</v>
      </c>
      <c r="AR1725" s="1495" t="s">
        <v>9419</v>
      </c>
      <c r="AS1725" s="1735" t="s">
        <v>4101</v>
      </c>
      <c r="AT1725" s="1495" t="str">
        <f t="shared" si="53"/>
        <v>0206-Santa Bárbara de Padrões</v>
      </c>
      <c r="AU1725" s="1495" t="str">
        <f t="shared" si="54"/>
        <v>020604</v>
      </c>
    </row>
    <row r="1726" spans="2:47">
      <c r="B1726" s="1013" t="s">
        <v>3954</v>
      </c>
      <c r="C1726" s="976" t="s">
        <v>3955</v>
      </c>
      <c r="AQ1726" s="1735" t="s">
        <v>9420</v>
      </c>
      <c r="AR1726" s="1495" t="s">
        <v>9421</v>
      </c>
      <c r="AS1726" s="1495" t="s">
        <v>2645</v>
      </c>
      <c r="AT1726" s="1495" t="str">
        <f t="shared" si="53"/>
        <v>1006-Santa Catarina</v>
      </c>
      <c r="AU1726" s="1495" t="str">
        <f t="shared" si="54"/>
        <v>100611</v>
      </c>
    </row>
    <row r="1727" spans="2:47">
      <c r="B1727" s="1013" t="s">
        <v>3956</v>
      </c>
      <c r="C1727" s="976" t="s">
        <v>3957</v>
      </c>
      <c r="AQ1727" s="1735" t="s">
        <v>9422</v>
      </c>
      <c r="AR1727" s="1495" t="s">
        <v>9423</v>
      </c>
      <c r="AS1727" s="1735" t="s">
        <v>1759</v>
      </c>
      <c r="AT1727" s="1495" t="str">
        <f t="shared" si="53"/>
        <v>0814-Santa Catarina da Fonte do Bispo</v>
      </c>
      <c r="AU1727" s="1495" t="str">
        <f t="shared" si="54"/>
        <v>081404</v>
      </c>
    </row>
    <row r="1728" spans="2:47">
      <c r="B1728" s="1013" t="s">
        <v>3958</v>
      </c>
      <c r="C1728" s="976" t="s">
        <v>3959</v>
      </c>
      <c r="AQ1728" s="1735" t="s">
        <v>9424</v>
      </c>
      <c r="AR1728" s="1495" t="s">
        <v>9425</v>
      </c>
      <c r="AS1728" s="1495" t="s">
        <v>561</v>
      </c>
      <c r="AT1728" s="1495" t="str">
        <f t="shared" si="53"/>
        <v>1106-Santa Clara</v>
      </c>
      <c r="AU1728" s="1495" t="str">
        <f t="shared" si="54"/>
        <v>110664</v>
      </c>
    </row>
    <row r="1729" spans="2:47">
      <c r="B1729" s="1013" t="s">
        <v>3960</v>
      </c>
      <c r="C1729" s="976" t="s">
        <v>3961</v>
      </c>
      <c r="AQ1729" s="1735" t="s">
        <v>9426</v>
      </c>
      <c r="AR1729" s="1495" t="s">
        <v>9425</v>
      </c>
      <c r="AS1729" s="1495" t="s">
        <v>1448</v>
      </c>
      <c r="AT1729" s="1495" t="str">
        <f t="shared" si="53"/>
        <v>4203-Santa Clara</v>
      </c>
      <c r="AU1729" s="1495" t="str">
        <f t="shared" si="54"/>
        <v>420325</v>
      </c>
    </row>
    <row r="1730" spans="2:47">
      <c r="B1730" s="1013" t="s">
        <v>4228</v>
      </c>
      <c r="C1730" s="976" t="s">
        <v>4278</v>
      </c>
      <c r="AQ1730" s="1735" t="s">
        <v>9427</v>
      </c>
      <c r="AR1730" s="1495" t="s">
        <v>9428</v>
      </c>
      <c r="AS1730" s="1735" t="s">
        <v>2606</v>
      </c>
      <c r="AT1730" s="1495" t="str">
        <f t="shared" si="53"/>
        <v>0205-Santa Clara de Louredo</v>
      </c>
      <c r="AU1730" s="1495" t="str">
        <f t="shared" si="54"/>
        <v>020510</v>
      </c>
    </row>
    <row r="1731" spans="2:47">
      <c r="B1731" s="1013" t="s">
        <v>4244</v>
      </c>
      <c r="C1731" s="976" t="s">
        <v>818</v>
      </c>
      <c r="AQ1731" s="1735" t="s">
        <v>9429</v>
      </c>
      <c r="AR1731" s="1495" t="s">
        <v>9430</v>
      </c>
      <c r="AS1731" s="1735" t="s">
        <v>4267</v>
      </c>
      <c r="AT1731" s="1495" t="str">
        <f t="shared" si="53"/>
        <v>0211-Santa Clara-a-Velha</v>
      </c>
      <c r="AU1731" s="1495" t="str">
        <f t="shared" si="54"/>
        <v>021119</v>
      </c>
    </row>
    <row r="1732" spans="2:47">
      <c r="B1732" s="1013" t="s">
        <v>4248</v>
      </c>
      <c r="C1732" s="976" t="s">
        <v>4279</v>
      </c>
      <c r="AQ1732" s="1735" t="s">
        <v>9431</v>
      </c>
      <c r="AR1732" s="1495" t="s">
        <v>9432</v>
      </c>
      <c r="AS1732" s="1735" t="s">
        <v>626</v>
      </c>
      <c r="AT1732" s="1495" t="str">
        <f t="shared" si="53"/>
        <v>0912-Santa Comba</v>
      </c>
      <c r="AU1732" s="1495" t="str">
        <f t="shared" si="54"/>
        <v>091213</v>
      </c>
    </row>
    <row r="1733" spans="2:47">
      <c r="B1733" s="1013" t="s">
        <v>4280</v>
      </c>
      <c r="C1733" s="976" t="s">
        <v>3204</v>
      </c>
      <c r="AQ1733" s="1735" t="s">
        <v>9433</v>
      </c>
      <c r="AR1733" s="1495" t="s">
        <v>9432</v>
      </c>
      <c r="AS1733" s="1735" t="s">
        <v>34</v>
      </c>
      <c r="AT1733" s="1495" t="str">
        <f t="shared" si="53"/>
        <v>0914-Santa Comba</v>
      </c>
      <c r="AU1733" s="1495" t="str">
        <f t="shared" si="54"/>
        <v>091412</v>
      </c>
    </row>
    <row r="1734" spans="2:47">
      <c r="B1734" s="1013" t="s">
        <v>4281</v>
      </c>
      <c r="C1734" s="976" t="s">
        <v>3206</v>
      </c>
      <c r="AQ1734" s="1735" t="s">
        <v>9434</v>
      </c>
      <c r="AR1734" s="1495" t="s">
        <v>9432</v>
      </c>
      <c r="AS1734" s="1495" t="s">
        <v>1459</v>
      </c>
      <c r="AT1734" s="1495" t="str">
        <f t="shared" si="53"/>
        <v>1607-Santa Comba</v>
      </c>
      <c r="AU1734" s="1495" t="str">
        <f t="shared" si="54"/>
        <v>160742</v>
      </c>
    </row>
    <row r="1735" spans="2:47">
      <c r="B1735" s="1013" t="s">
        <v>4282</v>
      </c>
      <c r="C1735" s="976" t="s">
        <v>4283</v>
      </c>
      <c r="AQ1735" s="1735" t="s">
        <v>9435</v>
      </c>
      <c r="AR1735" s="1495" t="s">
        <v>9436</v>
      </c>
      <c r="AS1735" s="1735" t="s">
        <v>2633</v>
      </c>
      <c r="AT1735" s="1495" t="str">
        <f t="shared" si="53"/>
        <v>0402-Santa Comba de Rossas</v>
      </c>
      <c r="AU1735" s="1495" t="str">
        <f t="shared" si="54"/>
        <v>040241</v>
      </c>
    </row>
    <row r="1736" spans="2:47">
      <c r="B1736" s="1013" t="s">
        <v>4284</v>
      </c>
      <c r="C1736" s="976" t="s">
        <v>3213</v>
      </c>
      <c r="AQ1736" s="1735" t="s">
        <v>9437</v>
      </c>
      <c r="AR1736" s="1495" t="s">
        <v>9438</v>
      </c>
      <c r="AS1736" s="1735" t="s">
        <v>12</v>
      </c>
      <c r="AT1736" s="1495" t="str">
        <f t="shared" si="53"/>
        <v>0410-Santa Comba de Vilariça</v>
      </c>
      <c r="AU1736" s="1495" t="str">
        <f t="shared" si="54"/>
        <v>041012</v>
      </c>
    </row>
    <row r="1737" spans="2:47">
      <c r="B1737" s="1013" t="s">
        <v>4285</v>
      </c>
      <c r="C1737" s="976" t="s">
        <v>4286</v>
      </c>
      <c r="AQ1737" s="1735" t="s">
        <v>9439</v>
      </c>
      <c r="AR1737" s="1495" t="s">
        <v>3028</v>
      </c>
      <c r="AS1737" s="1735" t="s">
        <v>3347</v>
      </c>
      <c r="AT1737" s="1495" t="str">
        <f t="shared" si="53"/>
        <v>0202-Santa Cruz</v>
      </c>
      <c r="AU1737" s="1495" t="str">
        <f t="shared" si="54"/>
        <v>020205</v>
      </c>
    </row>
    <row r="1738" spans="2:47">
      <c r="B1738" s="1013" t="s">
        <v>4287</v>
      </c>
      <c r="C1738" s="976" t="s">
        <v>3220</v>
      </c>
      <c r="AQ1738" s="1735" t="s">
        <v>9440</v>
      </c>
      <c r="AR1738" s="1495" t="s">
        <v>3028</v>
      </c>
      <c r="AS1738" s="1495" t="s">
        <v>2537</v>
      </c>
      <c r="AT1738" s="1495" t="str">
        <f t="shared" si="53"/>
        <v>1801-Santa Cruz</v>
      </c>
      <c r="AU1738" s="1495" t="str">
        <f t="shared" si="54"/>
        <v>180111</v>
      </c>
    </row>
    <row r="1739" spans="2:47">
      <c r="B1739" s="1013" t="s">
        <v>4288</v>
      </c>
      <c r="C1739" s="976" t="s">
        <v>4289</v>
      </c>
      <c r="AQ1739" s="1735" t="s">
        <v>9441</v>
      </c>
      <c r="AR1739" s="1495" t="s">
        <v>3028</v>
      </c>
      <c r="AS1739" s="1495" t="s">
        <v>3029</v>
      </c>
      <c r="AT1739" s="1495" t="str">
        <f t="shared" ref="AT1739:AT1802" si="55">AS1739&amp;"-"&amp;AR1739</f>
        <v>3108-Santa Cruz</v>
      </c>
      <c r="AU1739" s="1495" t="str">
        <f t="shared" ref="AU1739:AU1802" si="56">AQ1739</f>
        <v>310805</v>
      </c>
    </row>
    <row r="1740" spans="2:47">
      <c r="B1740" s="1013" t="s">
        <v>4290</v>
      </c>
      <c r="C1740" s="976" t="s">
        <v>3224</v>
      </c>
      <c r="AQ1740" s="1735" t="s">
        <v>9442</v>
      </c>
      <c r="AR1740" s="1495" t="s">
        <v>3032</v>
      </c>
      <c r="AS1740" s="1495" t="s">
        <v>3034</v>
      </c>
      <c r="AT1740" s="1495" t="str">
        <f t="shared" si="55"/>
        <v>4401-Santa Cruz da Graciosa</v>
      </c>
      <c r="AU1740" s="1495" t="str">
        <f t="shared" si="56"/>
        <v>440104</v>
      </c>
    </row>
    <row r="1741" spans="2:47">
      <c r="B1741" s="1013" t="s">
        <v>4291</v>
      </c>
      <c r="C1741" s="976" t="s">
        <v>827</v>
      </c>
      <c r="AQ1741" s="1735" t="s">
        <v>9443</v>
      </c>
      <c r="AR1741" s="1495" t="s">
        <v>3037</v>
      </c>
      <c r="AS1741" s="1495" t="s">
        <v>3038</v>
      </c>
      <c r="AT1741" s="1495" t="str">
        <f t="shared" si="55"/>
        <v>4802-Santa Cruz das Flores</v>
      </c>
      <c r="AU1741" s="1495" t="str">
        <f t="shared" si="56"/>
        <v>480204</v>
      </c>
    </row>
    <row r="1742" spans="2:47">
      <c r="B1742" s="1013" t="s">
        <v>4292</v>
      </c>
      <c r="C1742" s="976" t="s">
        <v>835</v>
      </c>
      <c r="AQ1742" s="1735" t="s">
        <v>9444</v>
      </c>
      <c r="AR1742" s="1495" t="s">
        <v>9445</v>
      </c>
      <c r="AS1742" s="1495" t="s">
        <v>1459</v>
      </c>
      <c r="AT1742" s="1495" t="str">
        <f t="shared" si="55"/>
        <v>1607-Santa Cruz do Lima</v>
      </c>
      <c r="AU1742" s="1495" t="str">
        <f t="shared" si="56"/>
        <v>160743</v>
      </c>
    </row>
    <row r="1743" spans="2:47">
      <c r="B1743" s="1013" t="s">
        <v>4293</v>
      </c>
      <c r="C1743" s="976" t="s">
        <v>4294</v>
      </c>
      <c r="AQ1743" s="1735" t="s">
        <v>9446</v>
      </c>
      <c r="AR1743" s="1495" t="s">
        <v>9447</v>
      </c>
      <c r="AS1743" s="1495" t="s">
        <v>1984</v>
      </c>
      <c r="AT1743" s="1495" t="str">
        <f t="shared" si="55"/>
        <v>1701-Santa Eugénia</v>
      </c>
      <c r="AU1743" s="1495" t="str">
        <f t="shared" si="56"/>
        <v>170113</v>
      </c>
    </row>
    <row r="1744" spans="2:47">
      <c r="B1744" s="1013" t="s">
        <v>4295</v>
      </c>
      <c r="C1744" s="976" t="s">
        <v>4296</v>
      </c>
      <c r="AQ1744" s="1735" t="s">
        <v>9448</v>
      </c>
      <c r="AR1744" s="1495" t="s">
        <v>9449</v>
      </c>
      <c r="AS1744" s="1735" t="s">
        <v>2543</v>
      </c>
      <c r="AT1744" s="1495" t="str">
        <f t="shared" si="55"/>
        <v>0104-Santa Eulália</v>
      </c>
      <c r="AU1744" s="1495" t="str">
        <f t="shared" si="56"/>
        <v>010416</v>
      </c>
    </row>
    <row r="1745" spans="2:47">
      <c r="B1745" s="1013" t="s">
        <v>4297</v>
      </c>
      <c r="C1745" s="976" t="s">
        <v>4298</v>
      </c>
      <c r="AQ1745" s="1735" t="s">
        <v>9450</v>
      </c>
      <c r="AR1745" s="1495" t="s">
        <v>9449</v>
      </c>
      <c r="AS1745" s="1735" t="s">
        <v>80</v>
      </c>
      <c r="AT1745" s="1495" t="str">
        <f t="shared" si="55"/>
        <v>0314-Santa Eulália</v>
      </c>
      <c r="AU1745" s="1495" t="str">
        <f t="shared" si="56"/>
        <v>031401</v>
      </c>
    </row>
    <row r="1746" spans="2:47">
      <c r="B1746" s="1013" t="s">
        <v>1753</v>
      </c>
      <c r="C1746" s="976" t="s">
        <v>4772</v>
      </c>
      <c r="AQ1746" s="1735" t="s">
        <v>9451</v>
      </c>
      <c r="AR1746" s="1495" t="s">
        <v>9449</v>
      </c>
      <c r="AS1746" s="1495" t="s">
        <v>487</v>
      </c>
      <c r="AT1746" s="1495" t="str">
        <f t="shared" si="55"/>
        <v>1207-Santa Eulália</v>
      </c>
      <c r="AU1746" s="1495" t="str">
        <f t="shared" si="56"/>
        <v>120706</v>
      </c>
    </row>
    <row r="1747" spans="2:47">
      <c r="B1747" s="1013" t="s">
        <v>1760</v>
      </c>
      <c r="C1747" s="976" t="s">
        <v>4299</v>
      </c>
      <c r="AQ1747" s="1735" t="s">
        <v>9452</v>
      </c>
      <c r="AR1747" s="1495" t="s">
        <v>9453</v>
      </c>
      <c r="AS1747" s="1735" t="s">
        <v>271</v>
      </c>
      <c r="AT1747" s="1495" t="str">
        <f t="shared" si="55"/>
        <v>0105-Santa Joana</v>
      </c>
      <c r="AU1747" s="1495" t="str">
        <f t="shared" si="56"/>
        <v>010513</v>
      </c>
    </row>
    <row r="1748" spans="2:47">
      <c r="B1748" s="1013" t="s">
        <v>4300</v>
      </c>
      <c r="C1748" s="976" t="s">
        <v>4301</v>
      </c>
      <c r="AQ1748" s="1735" t="s">
        <v>9454</v>
      </c>
      <c r="AR1748" s="1495" t="s">
        <v>9455</v>
      </c>
      <c r="AS1748" s="1495" t="s">
        <v>4115</v>
      </c>
      <c r="AT1748" s="1495" t="str">
        <f t="shared" si="55"/>
        <v>1703-Santa Leocádia</v>
      </c>
      <c r="AU1748" s="1495" t="str">
        <f t="shared" si="56"/>
        <v>170329</v>
      </c>
    </row>
    <row r="1749" spans="2:47">
      <c r="B1749" s="1013" t="s">
        <v>4302</v>
      </c>
      <c r="C1749" s="976" t="s">
        <v>4784</v>
      </c>
      <c r="AQ1749" s="1735" t="s">
        <v>9456</v>
      </c>
      <c r="AR1749" s="1495" t="s">
        <v>9457</v>
      </c>
      <c r="AS1749" s="1735" t="s">
        <v>1759</v>
      </c>
      <c r="AT1749" s="1495" t="str">
        <f t="shared" si="55"/>
        <v>0814-Santa Luzia</v>
      </c>
      <c r="AU1749" s="1495" t="str">
        <f t="shared" si="56"/>
        <v>081408</v>
      </c>
    </row>
    <row r="1750" spans="2:47">
      <c r="B1750" s="1013" t="s">
        <v>2191</v>
      </c>
      <c r="C1750" s="976" t="s">
        <v>4303</v>
      </c>
      <c r="AQ1750" s="1735" t="s">
        <v>9458</v>
      </c>
      <c r="AR1750" s="1495" t="s">
        <v>9457</v>
      </c>
      <c r="AS1750" s="1495" t="s">
        <v>3080</v>
      </c>
      <c r="AT1750" s="1495" t="str">
        <f t="shared" si="55"/>
        <v>4603-Santa Luzia</v>
      </c>
      <c r="AU1750" s="1495" t="str">
        <f t="shared" si="56"/>
        <v>460302</v>
      </c>
    </row>
    <row r="1751" spans="2:47">
      <c r="B1751" s="1013" t="s">
        <v>2197</v>
      </c>
      <c r="C1751" s="976" t="s">
        <v>4304</v>
      </c>
      <c r="AQ1751" s="1735" t="s">
        <v>9459</v>
      </c>
      <c r="AR1751" s="1495" t="s">
        <v>9460</v>
      </c>
      <c r="AS1751" s="1495" t="s">
        <v>1795</v>
      </c>
      <c r="AT1751" s="1495" t="str">
        <f t="shared" si="55"/>
        <v>1408-Santa Margarida da Coutada</v>
      </c>
      <c r="AU1751" s="1495" t="str">
        <f t="shared" si="56"/>
        <v>140803</v>
      </c>
    </row>
    <row r="1752" spans="2:47">
      <c r="B1752" s="1013" t="s">
        <v>2204</v>
      </c>
      <c r="C1752" s="976" t="s">
        <v>4792</v>
      </c>
      <c r="AQ1752" s="1735" t="s">
        <v>9461</v>
      </c>
      <c r="AR1752" s="1495" t="s">
        <v>9462</v>
      </c>
      <c r="AS1752" s="1495" t="s">
        <v>4091</v>
      </c>
      <c r="AT1752" s="1495" t="str">
        <f t="shared" si="55"/>
        <v>1205-Santa Maria da Devesa</v>
      </c>
      <c r="AU1752" s="1495" t="str">
        <f t="shared" si="56"/>
        <v>120502</v>
      </c>
    </row>
    <row r="1753" spans="2:47">
      <c r="B1753" s="1013" t="s">
        <v>4305</v>
      </c>
      <c r="C1753" s="976" t="s">
        <v>4306</v>
      </c>
      <c r="AQ1753" s="1735" t="s">
        <v>9463</v>
      </c>
      <c r="AR1753" s="1495" t="s">
        <v>9464</v>
      </c>
      <c r="AS1753" s="1495" t="s">
        <v>1756</v>
      </c>
      <c r="AT1753" s="1495" t="str">
        <f t="shared" si="55"/>
        <v>1712-Santa Maria de Emeres</v>
      </c>
      <c r="AU1753" s="1495" t="str">
        <f t="shared" si="56"/>
        <v>171219</v>
      </c>
    </row>
    <row r="1754" spans="2:47">
      <c r="B1754" s="1013" t="s">
        <v>4307</v>
      </c>
      <c r="C1754" s="976" t="s">
        <v>4819</v>
      </c>
      <c r="AQ1754" s="1735" t="s">
        <v>9465</v>
      </c>
      <c r="AR1754" s="1495" t="s">
        <v>9466</v>
      </c>
      <c r="AS1754" s="1735" t="s">
        <v>3042</v>
      </c>
      <c r="AT1754" s="1495" t="str">
        <f t="shared" si="55"/>
        <v>0109-Santa Maria de Lamas</v>
      </c>
      <c r="AU1754" s="1495" t="str">
        <f t="shared" si="56"/>
        <v>010925</v>
      </c>
    </row>
    <row r="1755" spans="2:47">
      <c r="B1755" s="1013" t="s">
        <v>4308</v>
      </c>
      <c r="C1755" s="976" t="s">
        <v>4309</v>
      </c>
      <c r="AQ1755" s="1735" t="s">
        <v>9467</v>
      </c>
      <c r="AR1755" s="1495" t="s">
        <v>9468</v>
      </c>
      <c r="AS1755" s="1495" t="s">
        <v>5324</v>
      </c>
      <c r="AT1755" s="1495" t="str">
        <f t="shared" si="55"/>
        <v>1210-Santa Maria de Marvão</v>
      </c>
      <c r="AU1755" s="1495" t="str">
        <f t="shared" si="56"/>
        <v>121002</v>
      </c>
    </row>
    <row r="1756" spans="2:47">
      <c r="B1756" s="1013" t="s">
        <v>4310</v>
      </c>
      <c r="C1756" s="976" t="s">
        <v>4309</v>
      </c>
      <c r="AQ1756" s="1735" t="s">
        <v>9469</v>
      </c>
      <c r="AR1756" s="1495" t="s">
        <v>9470</v>
      </c>
      <c r="AS1756" s="1735" t="s">
        <v>4087</v>
      </c>
      <c r="AT1756" s="1495" t="str">
        <f t="shared" si="55"/>
        <v>0106-Santa Maria de Sardoura</v>
      </c>
      <c r="AU1756" s="1495" t="str">
        <f t="shared" si="56"/>
        <v>010607</v>
      </c>
    </row>
    <row r="1757" spans="2:47">
      <c r="B1757" s="1013" t="s">
        <v>4311</v>
      </c>
      <c r="C1757" s="976" t="s">
        <v>4312</v>
      </c>
      <c r="AQ1757" s="1735" t="s">
        <v>9471</v>
      </c>
      <c r="AR1757" s="1495" t="s">
        <v>9472</v>
      </c>
      <c r="AS1757" s="1495" t="s">
        <v>561</v>
      </c>
      <c r="AT1757" s="1495" t="str">
        <f t="shared" si="55"/>
        <v>1106-Santa Maria Maior</v>
      </c>
      <c r="AU1757" s="1495" t="str">
        <f t="shared" si="56"/>
        <v>110665</v>
      </c>
    </row>
    <row r="1758" spans="2:47">
      <c r="B1758" s="1013" t="s">
        <v>4313</v>
      </c>
      <c r="C1758" s="976" t="s">
        <v>4314</v>
      </c>
      <c r="AQ1758" s="1735" t="s">
        <v>9473</v>
      </c>
      <c r="AR1758" s="1495" t="s">
        <v>9472</v>
      </c>
      <c r="AS1758" s="1495" t="s">
        <v>4115</v>
      </c>
      <c r="AT1758" s="1495" t="str">
        <f t="shared" si="55"/>
        <v>1703-Santa Maria Maior</v>
      </c>
      <c r="AU1758" s="1495" t="str">
        <f t="shared" si="56"/>
        <v>170350</v>
      </c>
    </row>
    <row r="1759" spans="2:47">
      <c r="B1759" s="1013" t="s">
        <v>4315</v>
      </c>
      <c r="C1759" s="976" t="s">
        <v>3784</v>
      </c>
      <c r="AQ1759" s="1735" t="s">
        <v>9474</v>
      </c>
      <c r="AR1759" s="1495" t="s">
        <v>9475</v>
      </c>
      <c r="AS1759" s="1495" t="s">
        <v>4263</v>
      </c>
      <c r="AT1759" s="1495" t="str">
        <f t="shared" si="55"/>
        <v>1012-Santa Maria, São Pedro e Sobral da Lagoa</v>
      </c>
      <c r="AU1759" s="1495" t="str">
        <f t="shared" si="56"/>
        <v>101210</v>
      </c>
    </row>
    <row r="1760" spans="2:47">
      <c r="B1760" s="1013" t="s">
        <v>4316</v>
      </c>
      <c r="C1760" s="976" t="s">
        <v>4317</v>
      </c>
      <c r="AQ1760" s="1735" t="s">
        <v>9476</v>
      </c>
      <c r="AR1760" s="1495" t="s">
        <v>9477</v>
      </c>
      <c r="AS1760" s="1495" t="s">
        <v>1619</v>
      </c>
      <c r="AT1760" s="1495" t="str">
        <f t="shared" si="55"/>
        <v>1709-Santa Marinha</v>
      </c>
      <c r="AU1760" s="1495" t="str">
        <f t="shared" si="56"/>
        <v>170906</v>
      </c>
    </row>
    <row r="1761" spans="2:47">
      <c r="B1761" s="1013" t="s">
        <v>4318</v>
      </c>
      <c r="C1761" s="976" t="s">
        <v>1874</v>
      </c>
      <c r="AQ1761" s="1735" t="s">
        <v>9478</v>
      </c>
      <c r="AR1761" s="1495" t="s">
        <v>9479</v>
      </c>
      <c r="AS1761" s="1495" t="s">
        <v>277</v>
      </c>
      <c r="AT1761" s="1495" t="str">
        <f t="shared" si="55"/>
        <v>1302-Santa Marinha do Zêzere</v>
      </c>
      <c r="AU1761" s="1495" t="str">
        <f t="shared" si="56"/>
        <v>130215</v>
      </c>
    </row>
    <row r="1762" spans="2:47">
      <c r="B1762" s="1013" t="s">
        <v>4319</v>
      </c>
      <c r="C1762" s="976" t="s">
        <v>4320</v>
      </c>
      <c r="AQ1762" s="1735" t="s">
        <v>9480</v>
      </c>
      <c r="AR1762" s="1495" t="s">
        <v>9481</v>
      </c>
      <c r="AS1762" s="1495" t="s">
        <v>2196</v>
      </c>
      <c r="AT1762" s="1495" t="str">
        <f t="shared" si="55"/>
        <v>1609-Santa Marta de Portuzelo</v>
      </c>
      <c r="AU1762" s="1495" t="str">
        <f t="shared" si="56"/>
        <v>160928</v>
      </c>
    </row>
    <row r="1763" spans="2:47">
      <c r="B1763" s="1013" t="s">
        <v>4321</v>
      </c>
      <c r="C1763" s="976" t="s">
        <v>4322</v>
      </c>
      <c r="AQ1763" s="1735" t="s">
        <v>9482</v>
      </c>
      <c r="AR1763" s="1495" t="s">
        <v>9483</v>
      </c>
      <c r="AS1763" s="1495" t="s">
        <v>1756</v>
      </c>
      <c r="AT1763" s="1495" t="str">
        <f t="shared" si="55"/>
        <v>1712-Santa Valha</v>
      </c>
      <c r="AU1763" s="1495" t="str">
        <f t="shared" si="56"/>
        <v>171220</v>
      </c>
    </row>
    <row r="1764" spans="2:47">
      <c r="B1764" s="1013" t="s">
        <v>4323</v>
      </c>
      <c r="C1764" s="976" t="s">
        <v>1886</v>
      </c>
      <c r="AQ1764" s="1735" t="s">
        <v>9484</v>
      </c>
      <c r="AR1764" s="1495" t="s">
        <v>9485</v>
      </c>
      <c r="AS1764" s="1735" t="s">
        <v>73</v>
      </c>
      <c r="AT1764" s="1495" t="str">
        <f t="shared" si="55"/>
        <v>0412-Santalha</v>
      </c>
      <c r="AU1764" s="1495" t="str">
        <f t="shared" si="56"/>
        <v>041221</v>
      </c>
    </row>
    <row r="1765" spans="2:47">
      <c r="B1765" s="1013" t="s">
        <v>4324</v>
      </c>
      <c r="C1765" s="976" t="s">
        <v>1889</v>
      </c>
      <c r="AQ1765" s="1735" t="s">
        <v>9486</v>
      </c>
      <c r="AR1765" s="1495" t="s">
        <v>3049</v>
      </c>
      <c r="AS1765" s="1735" t="s">
        <v>1469</v>
      </c>
      <c r="AT1765" s="1495" t="str">
        <f t="shared" si="55"/>
        <v>0709-Santana</v>
      </c>
      <c r="AU1765" s="1495" t="str">
        <f t="shared" si="56"/>
        <v>070906</v>
      </c>
    </row>
    <row r="1766" spans="2:47">
      <c r="B1766" s="1013" t="s">
        <v>4325</v>
      </c>
      <c r="C1766" s="976" t="s">
        <v>4326</v>
      </c>
      <c r="AQ1766" s="1735" t="s">
        <v>9487</v>
      </c>
      <c r="AR1766" s="1495" t="s">
        <v>3049</v>
      </c>
      <c r="AS1766" s="1495" t="s">
        <v>4255</v>
      </c>
      <c r="AT1766" s="1495" t="str">
        <f t="shared" si="55"/>
        <v>1212-Santana</v>
      </c>
      <c r="AU1766" s="1495" t="str">
        <f t="shared" si="56"/>
        <v>121207</v>
      </c>
    </row>
    <row r="1767" spans="2:47">
      <c r="B1767" s="1013" t="s">
        <v>4327</v>
      </c>
      <c r="C1767" s="976" t="s">
        <v>1897</v>
      </c>
      <c r="AQ1767" s="1735" t="s">
        <v>9488</v>
      </c>
      <c r="AR1767" s="1495" t="s">
        <v>3049</v>
      </c>
      <c r="AS1767" s="1495" t="s">
        <v>3050</v>
      </c>
      <c r="AT1767" s="1495" t="str">
        <f t="shared" si="55"/>
        <v>3109-Santana</v>
      </c>
      <c r="AU1767" s="1495" t="str">
        <f t="shared" si="56"/>
        <v>310903</v>
      </c>
    </row>
    <row r="1768" spans="2:47">
      <c r="B1768" s="1013" t="s">
        <v>4328</v>
      </c>
      <c r="C1768" s="976" t="s">
        <v>2081</v>
      </c>
      <c r="AQ1768" s="1735" t="s">
        <v>9489</v>
      </c>
      <c r="AR1768" s="1495" t="s">
        <v>3049</v>
      </c>
      <c r="AS1768" s="1495" t="s">
        <v>4259</v>
      </c>
      <c r="AT1768" s="1495" t="str">
        <f t="shared" si="55"/>
        <v>4202-Santana</v>
      </c>
      <c r="AU1768" s="1495" t="str">
        <f t="shared" si="56"/>
        <v>420207</v>
      </c>
    </row>
    <row r="1769" spans="2:47">
      <c r="B1769" s="1013" t="s">
        <v>2082</v>
      </c>
      <c r="C1769" s="976" t="s">
        <v>2083</v>
      </c>
      <c r="AQ1769" s="1735" t="s">
        <v>9490</v>
      </c>
      <c r="AR1769" s="1495" t="s">
        <v>9491</v>
      </c>
      <c r="AS1769" s="1735" t="s">
        <v>1047</v>
      </c>
      <c r="AT1769" s="1495" t="str">
        <f t="shared" si="55"/>
        <v>0907-Santana da Azinha</v>
      </c>
      <c r="AU1769" s="1495" t="str">
        <f t="shared" si="56"/>
        <v>090738</v>
      </c>
    </row>
    <row r="1770" spans="2:47">
      <c r="B1770" s="1013" t="s">
        <v>2084</v>
      </c>
      <c r="C1770" s="976" t="s">
        <v>2085</v>
      </c>
      <c r="AQ1770" s="1735" t="s">
        <v>9492</v>
      </c>
      <c r="AR1770" s="1495" t="s">
        <v>9493</v>
      </c>
      <c r="AS1770" s="1735" t="s">
        <v>1381</v>
      </c>
      <c r="AT1770" s="1495" t="str">
        <f t="shared" si="55"/>
        <v>0212-Santana da Serra</v>
      </c>
      <c r="AU1770" s="1495" t="str">
        <f t="shared" si="56"/>
        <v>021206</v>
      </c>
    </row>
    <row r="1771" spans="2:47">
      <c r="B1771" s="1013" t="s">
        <v>2086</v>
      </c>
      <c r="C1771" s="976" t="s">
        <v>2087</v>
      </c>
      <c r="AQ1771" s="1735" t="s">
        <v>9494</v>
      </c>
      <c r="AR1771" s="1495" t="s">
        <v>9495</v>
      </c>
      <c r="AS1771" s="1735" t="s">
        <v>5341</v>
      </c>
      <c r="AT1771" s="1495" t="str">
        <f t="shared" si="55"/>
        <v>0209-Santana de Cambas</v>
      </c>
      <c r="AU1771" s="1495" t="str">
        <f t="shared" si="56"/>
        <v>020905</v>
      </c>
    </row>
    <row r="1772" spans="2:47">
      <c r="B1772" s="1013" t="s">
        <v>2088</v>
      </c>
      <c r="C1772" s="976" t="s">
        <v>2089</v>
      </c>
      <c r="AQ1772" s="1735" t="s">
        <v>9496</v>
      </c>
      <c r="AR1772" s="1495" t="s">
        <v>9497</v>
      </c>
      <c r="AS1772" s="1495" t="s">
        <v>1798</v>
      </c>
      <c r="AT1772" s="1495" t="str">
        <f t="shared" si="55"/>
        <v>1409-Santana do Mato</v>
      </c>
      <c r="AU1772" s="1495" t="str">
        <f t="shared" si="56"/>
        <v>140908</v>
      </c>
    </row>
    <row r="1773" spans="2:47">
      <c r="B1773" s="1013" t="s">
        <v>2090</v>
      </c>
      <c r="C1773" s="976" t="s">
        <v>1909</v>
      </c>
      <c r="AQ1773" s="1735" t="s">
        <v>9498</v>
      </c>
      <c r="AR1773" s="1495" t="s">
        <v>9499</v>
      </c>
      <c r="AS1773" s="1735" t="s">
        <v>626</v>
      </c>
      <c r="AT1773" s="1495" t="str">
        <f t="shared" si="55"/>
        <v>0912-Santiago</v>
      </c>
      <c r="AU1773" s="1495" t="str">
        <f t="shared" si="56"/>
        <v>091216</v>
      </c>
    </row>
    <row r="1774" spans="2:47">
      <c r="B1774" s="1013" t="s">
        <v>2091</v>
      </c>
      <c r="C1774" s="976" t="s">
        <v>1912</v>
      </c>
      <c r="AQ1774" s="1735" t="s">
        <v>9500</v>
      </c>
      <c r="AR1774" s="1495" t="s">
        <v>9501</v>
      </c>
      <c r="AS1774" s="1495" t="s">
        <v>2520</v>
      </c>
      <c r="AT1774" s="1495" t="str">
        <f t="shared" si="55"/>
        <v>1003-Santiago da Guarda</v>
      </c>
      <c r="AU1774" s="1495" t="str">
        <f t="shared" si="56"/>
        <v>100307</v>
      </c>
    </row>
    <row r="1775" spans="2:47">
      <c r="B1775" s="1013" t="s">
        <v>2092</v>
      </c>
      <c r="C1775" s="976" t="s">
        <v>2093</v>
      </c>
      <c r="AQ1775" s="1735" t="s">
        <v>9502</v>
      </c>
      <c r="AR1775" s="1495" t="s">
        <v>9503</v>
      </c>
      <c r="AS1775" s="1495" t="s">
        <v>1756</v>
      </c>
      <c r="AT1775" s="1495" t="str">
        <f t="shared" si="55"/>
        <v>1712-Santiago da Ribeira de Alhariz</v>
      </c>
      <c r="AU1775" s="1495" t="str">
        <f t="shared" si="56"/>
        <v>171221</v>
      </c>
    </row>
    <row r="1776" spans="2:47">
      <c r="B1776" s="1013" t="s">
        <v>3219</v>
      </c>
      <c r="C1776" s="976" t="s">
        <v>2094</v>
      </c>
      <c r="AQ1776" s="1735" t="s">
        <v>9504</v>
      </c>
      <c r="AR1776" s="1495" t="s">
        <v>9505</v>
      </c>
      <c r="AS1776" s="1495" t="s">
        <v>1769</v>
      </c>
      <c r="AT1776" s="1495" t="str">
        <f t="shared" si="55"/>
        <v>1821-Santiago de Besteiros</v>
      </c>
      <c r="AU1776" s="1495" t="str">
        <f t="shared" si="56"/>
        <v>182118</v>
      </c>
    </row>
    <row r="1777" spans="2:47">
      <c r="B1777" s="1013" t="s">
        <v>3221</v>
      </c>
      <c r="C1777" s="976" t="s">
        <v>4885</v>
      </c>
      <c r="AQ1777" s="1735" t="s">
        <v>9506</v>
      </c>
      <c r="AR1777" s="1495" t="s">
        <v>9507</v>
      </c>
      <c r="AS1777" s="1495" t="s">
        <v>3088</v>
      </c>
      <c r="AT1777" s="1495" t="str">
        <f t="shared" si="55"/>
        <v>1417-Santiago de Montalegre</v>
      </c>
      <c r="AU1777" s="1495" t="str">
        <f t="shared" si="56"/>
        <v>141702</v>
      </c>
    </row>
    <row r="1778" spans="2:47">
      <c r="B1778" s="1013" t="s">
        <v>2095</v>
      </c>
      <c r="C1778" s="976" t="s">
        <v>2557</v>
      </c>
      <c r="AQ1778" s="1735" t="s">
        <v>9508</v>
      </c>
      <c r="AR1778" s="1495" t="s">
        <v>9509</v>
      </c>
      <c r="AS1778" s="1495" t="s">
        <v>4119</v>
      </c>
      <c r="AT1778" s="1495" t="str">
        <f t="shared" si="55"/>
        <v>1804-Santiago de Piães</v>
      </c>
      <c r="AU1778" s="1495" t="str">
        <f t="shared" si="56"/>
        <v>180412</v>
      </c>
    </row>
    <row r="1779" spans="2:47">
      <c r="B1779" s="1013" t="s">
        <v>2558</v>
      </c>
      <c r="C1779" s="976" t="s">
        <v>4902</v>
      </c>
      <c r="AQ1779" s="1735" t="s">
        <v>9510</v>
      </c>
      <c r="AR1779" s="1495" t="s">
        <v>9511</v>
      </c>
      <c r="AS1779" s="1735" t="s">
        <v>4216</v>
      </c>
      <c r="AT1779" s="1495" t="str">
        <f t="shared" si="55"/>
        <v>0706-Santiago do Escoural</v>
      </c>
      <c r="AU1779" s="1495" t="str">
        <f t="shared" si="56"/>
        <v>070605</v>
      </c>
    </row>
    <row r="1780" spans="2:47">
      <c r="B1780" s="1013" t="s">
        <v>2559</v>
      </c>
      <c r="C1780" s="976" t="s">
        <v>2560</v>
      </c>
      <c r="AQ1780" s="1735" t="s">
        <v>9512</v>
      </c>
      <c r="AR1780" s="1495" t="s">
        <v>9513</v>
      </c>
      <c r="AS1780" s="1495" t="s">
        <v>2555</v>
      </c>
      <c r="AT1780" s="1495" t="str">
        <f t="shared" si="55"/>
        <v>1102-Santiago dos Velhos</v>
      </c>
      <c r="AU1780" s="1495" t="str">
        <f t="shared" si="56"/>
        <v>110204</v>
      </c>
    </row>
    <row r="1781" spans="2:47">
      <c r="B1781" s="1013" t="s">
        <v>2561</v>
      </c>
      <c r="C1781" s="976" t="s">
        <v>2562</v>
      </c>
      <c r="AQ1781" s="1735" t="s">
        <v>9514</v>
      </c>
      <c r="AR1781" s="1495" t="s">
        <v>9515</v>
      </c>
      <c r="AS1781" s="1735" t="s">
        <v>1938</v>
      </c>
      <c r="AT1781" s="1495" t="str">
        <f t="shared" si="55"/>
        <v>0701-Santiago Maior</v>
      </c>
      <c r="AU1781" s="1495" t="str">
        <f t="shared" si="56"/>
        <v>070103</v>
      </c>
    </row>
    <row r="1782" spans="2:47">
      <c r="B1782" s="1013" t="s">
        <v>2563</v>
      </c>
      <c r="C1782" s="976" t="s">
        <v>4911</v>
      </c>
      <c r="AQ1782" s="1735" t="s">
        <v>9516</v>
      </c>
      <c r="AR1782" s="1495" t="s">
        <v>9515</v>
      </c>
      <c r="AS1782" s="1495" t="s">
        <v>4091</v>
      </c>
      <c r="AT1782" s="1495" t="str">
        <f t="shared" si="55"/>
        <v>1205-Santiago Maior</v>
      </c>
      <c r="AU1782" s="1495" t="str">
        <f t="shared" si="56"/>
        <v>120503</v>
      </c>
    </row>
    <row r="1783" spans="2:47">
      <c r="B1783" s="1013" t="s">
        <v>2564</v>
      </c>
      <c r="C1783" s="976" t="s">
        <v>2565</v>
      </c>
      <c r="AQ1783" s="1735" t="s">
        <v>9517</v>
      </c>
      <c r="AR1783" s="1495" t="s">
        <v>9518</v>
      </c>
      <c r="AS1783" s="1495" t="s">
        <v>5370</v>
      </c>
      <c r="AT1783" s="1495" t="str">
        <f t="shared" si="55"/>
        <v>1211-Santo Aleixo</v>
      </c>
      <c r="AU1783" s="1495" t="str">
        <f t="shared" si="56"/>
        <v>121103</v>
      </c>
    </row>
    <row r="1784" spans="2:47">
      <c r="B1784" s="1013" t="s">
        <v>2566</v>
      </c>
      <c r="C1784" s="976" t="s">
        <v>4917</v>
      </c>
      <c r="AQ1784" s="1735" t="s">
        <v>9519</v>
      </c>
      <c r="AR1784" s="1495" t="s">
        <v>9520</v>
      </c>
      <c r="AS1784" s="1495" t="s">
        <v>1745</v>
      </c>
      <c r="AT1784" s="1495" t="str">
        <f t="shared" si="55"/>
        <v>1215-Santo Amaro</v>
      </c>
      <c r="AU1784" s="1495" t="str">
        <f t="shared" si="56"/>
        <v>121503</v>
      </c>
    </row>
    <row r="1785" spans="2:47">
      <c r="B1785" s="1013" t="s">
        <v>2567</v>
      </c>
      <c r="C1785" s="976" t="s">
        <v>2568</v>
      </c>
      <c r="AQ1785" s="1735" t="s">
        <v>9521</v>
      </c>
      <c r="AR1785" s="1495" t="s">
        <v>9520</v>
      </c>
      <c r="AS1785" s="1495" t="s">
        <v>2186</v>
      </c>
      <c r="AT1785" s="1495" t="str">
        <f t="shared" si="55"/>
        <v>4502-Santo Amaro</v>
      </c>
      <c r="AU1785" s="1495" t="str">
        <f t="shared" si="56"/>
        <v>450204</v>
      </c>
    </row>
    <row r="1786" spans="2:47">
      <c r="B1786" s="1013" t="s">
        <v>2569</v>
      </c>
      <c r="C1786" s="976" t="s">
        <v>2570</v>
      </c>
      <c r="AQ1786" s="1735" t="s">
        <v>9522</v>
      </c>
      <c r="AR1786" s="1495" t="s">
        <v>9520</v>
      </c>
      <c r="AS1786" s="1495" t="s">
        <v>3080</v>
      </c>
      <c r="AT1786" s="1495" t="str">
        <f t="shared" si="55"/>
        <v>4603-Santo Amaro</v>
      </c>
      <c r="AU1786" s="1495" t="str">
        <f t="shared" si="56"/>
        <v>460303</v>
      </c>
    </row>
    <row r="1787" spans="2:47">
      <c r="B1787" s="1013" t="s">
        <v>2571</v>
      </c>
      <c r="C1787" s="976" t="s">
        <v>2572</v>
      </c>
      <c r="AQ1787" s="1735" t="s">
        <v>9523</v>
      </c>
      <c r="AR1787" s="1495" t="s">
        <v>9524</v>
      </c>
      <c r="AS1787" s="1495" t="s">
        <v>3057</v>
      </c>
      <c r="AT1787" s="1495" t="str">
        <f t="shared" si="55"/>
        <v>1509-Santo André</v>
      </c>
      <c r="AU1787" s="1495" t="str">
        <f t="shared" si="56"/>
        <v>150907</v>
      </c>
    </row>
    <row r="1788" spans="2:47">
      <c r="B1788" s="1013" t="s">
        <v>2573</v>
      </c>
      <c r="C1788" s="976" t="s">
        <v>2574</v>
      </c>
      <c r="AQ1788" s="1735" t="s">
        <v>9525</v>
      </c>
      <c r="AR1788" s="1495" t="s">
        <v>9524</v>
      </c>
      <c r="AS1788" s="1495" t="s">
        <v>5374</v>
      </c>
      <c r="AT1788" s="1495" t="str">
        <f t="shared" si="55"/>
        <v>1706-Santo André</v>
      </c>
      <c r="AU1788" s="1495" t="str">
        <f t="shared" si="56"/>
        <v>170627</v>
      </c>
    </row>
    <row r="1789" spans="2:47">
      <c r="B1789" s="1013" t="s">
        <v>2575</v>
      </c>
      <c r="C1789" s="976" t="s">
        <v>2576</v>
      </c>
      <c r="AQ1789" s="1735" t="s">
        <v>9526</v>
      </c>
      <c r="AR1789" s="1495" t="s">
        <v>9527</v>
      </c>
      <c r="AS1789" s="1735" t="s">
        <v>1338</v>
      </c>
      <c r="AT1789" s="1495" t="str">
        <f t="shared" si="55"/>
        <v>0502-Santo André das Tojeiras</v>
      </c>
      <c r="AU1789" s="1495" t="str">
        <f t="shared" si="56"/>
        <v>050221</v>
      </c>
    </row>
    <row r="1790" spans="2:47">
      <c r="B1790" s="1013" t="s">
        <v>2577</v>
      </c>
      <c r="C1790" s="976" t="s">
        <v>2578</v>
      </c>
      <c r="AQ1790" s="1735" t="s">
        <v>9528</v>
      </c>
      <c r="AR1790" s="1495" t="s">
        <v>9529</v>
      </c>
      <c r="AS1790" s="1735" t="s">
        <v>1790</v>
      </c>
      <c r="AT1790" s="1495" t="str">
        <f t="shared" si="55"/>
        <v>0118-Santo André de Vagos</v>
      </c>
      <c r="AU1790" s="1495" t="str">
        <f t="shared" si="56"/>
        <v>011810</v>
      </c>
    </row>
    <row r="1791" spans="2:47">
      <c r="B1791" s="1013" t="s">
        <v>2579</v>
      </c>
      <c r="C1791" s="976" t="s">
        <v>4894</v>
      </c>
      <c r="AQ1791" s="1735" t="s">
        <v>9530</v>
      </c>
      <c r="AR1791" s="1495" t="s">
        <v>9531</v>
      </c>
      <c r="AS1791" s="1495" t="s">
        <v>1301</v>
      </c>
      <c r="AT1791" s="1495" t="str">
        <f t="shared" si="55"/>
        <v>4501-Santo Antão</v>
      </c>
      <c r="AU1791" s="1495" t="str">
        <f t="shared" si="56"/>
        <v>450104</v>
      </c>
    </row>
    <row r="1792" spans="2:47">
      <c r="B1792" s="1013" t="s">
        <v>2580</v>
      </c>
      <c r="C1792" s="976" t="s">
        <v>4896</v>
      </c>
      <c r="AQ1792" s="1735" t="s">
        <v>9532</v>
      </c>
      <c r="AR1792" s="1495" t="s">
        <v>9533</v>
      </c>
      <c r="AS1792" s="1495" t="s">
        <v>561</v>
      </c>
      <c r="AT1792" s="1495" t="str">
        <f t="shared" si="55"/>
        <v>1106-Santo António</v>
      </c>
      <c r="AU1792" s="1495" t="str">
        <f t="shared" si="56"/>
        <v>110666</v>
      </c>
    </row>
    <row r="1793" spans="2:47">
      <c r="B1793" s="1013" t="s">
        <v>2581</v>
      </c>
      <c r="C1793" s="976" t="s">
        <v>2582</v>
      </c>
      <c r="AQ1793" s="1735" t="s">
        <v>9534</v>
      </c>
      <c r="AR1793" s="1495" t="s">
        <v>9533</v>
      </c>
      <c r="AS1793" s="1495" t="s">
        <v>1021</v>
      </c>
      <c r="AT1793" s="1495" t="str">
        <f t="shared" si="55"/>
        <v>3103-Santo António</v>
      </c>
      <c r="AU1793" s="1495" t="str">
        <f t="shared" si="56"/>
        <v>310305</v>
      </c>
    </row>
    <row r="1794" spans="2:47">
      <c r="B1794" s="1013" t="s">
        <v>2583</v>
      </c>
      <c r="C1794" s="976" t="s">
        <v>4945</v>
      </c>
      <c r="AQ1794" s="1735" t="s">
        <v>9535</v>
      </c>
      <c r="AR1794" s="1495" t="s">
        <v>9533</v>
      </c>
      <c r="AS1794" s="1495" t="s">
        <v>1448</v>
      </c>
      <c r="AT1794" s="1495" t="str">
        <f t="shared" si="55"/>
        <v>4203-Santo António</v>
      </c>
      <c r="AU1794" s="1495" t="str">
        <f t="shared" si="56"/>
        <v>420320</v>
      </c>
    </row>
    <row r="1795" spans="2:47">
      <c r="B1795" s="1013" t="s">
        <v>2584</v>
      </c>
      <c r="C1795" s="976" t="s">
        <v>2585</v>
      </c>
      <c r="AQ1795" s="1735" t="s">
        <v>9536</v>
      </c>
      <c r="AR1795" s="1495" t="s">
        <v>9533</v>
      </c>
      <c r="AS1795" s="1495" t="s">
        <v>3080</v>
      </c>
      <c r="AT1795" s="1495" t="str">
        <f t="shared" si="55"/>
        <v>4603-Santo António</v>
      </c>
      <c r="AU1795" s="1495" t="str">
        <f t="shared" si="56"/>
        <v>460304</v>
      </c>
    </row>
    <row r="1796" spans="2:47">
      <c r="B1796" s="1013" t="s">
        <v>2586</v>
      </c>
      <c r="C1796" s="976" t="s">
        <v>2587</v>
      </c>
      <c r="AQ1796" s="1735" t="s">
        <v>9537</v>
      </c>
      <c r="AR1796" s="1495" t="s">
        <v>9538</v>
      </c>
      <c r="AS1796" s="1495" t="s">
        <v>2601</v>
      </c>
      <c r="AT1796" s="1495" t="str">
        <f t="shared" si="55"/>
        <v>1504-Santo António da Charneca</v>
      </c>
      <c r="AU1796" s="1495" t="str">
        <f t="shared" si="56"/>
        <v>150407</v>
      </c>
    </row>
    <row r="1797" spans="2:47">
      <c r="B1797" s="1013" t="s">
        <v>4820</v>
      </c>
      <c r="C1797" s="976" t="s">
        <v>4953</v>
      </c>
      <c r="AQ1797" s="1735" t="s">
        <v>9539</v>
      </c>
      <c r="AR1797" s="1495" t="s">
        <v>9540</v>
      </c>
      <c r="AS1797" s="1495" t="s">
        <v>5297</v>
      </c>
      <c r="AT1797" s="1495" t="str">
        <f t="shared" si="55"/>
        <v>3104-Santo António da Serra</v>
      </c>
      <c r="AU1797" s="1495" t="str">
        <f t="shared" si="56"/>
        <v>310405</v>
      </c>
    </row>
    <row r="1798" spans="2:47">
      <c r="B1798" s="1013" t="s">
        <v>4823</v>
      </c>
      <c r="C1798" s="976" t="s">
        <v>4956</v>
      </c>
      <c r="AQ1798" s="1735" t="s">
        <v>9541</v>
      </c>
      <c r="AR1798" s="1495" t="s">
        <v>9540</v>
      </c>
      <c r="AS1798" s="1495" t="s">
        <v>3029</v>
      </c>
      <c r="AT1798" s="1495" t="str">
        <f t="shared" si="55"/>
        <v>3108-Santo António da Serra</v>
      </c>
      <c r="AU1798" s="1495" t="str">
        <f t="shared" si="56"/>
        <v>310806</v>
      </c>
    </row>
    <row r="1799" spans="2:47">
      <c r="B1799" s="1013" t="s">
        <v>4826</v>
      </c>
      <c r="C1799" s="976" t="s">
        <v>2588</v>
      </c>
      <c r="AQ1799" s="1735" t="s">
        <v>9542</v>
      </c>
      <c r="AR1799" s="1495" t="s">
        <v>9543</v>
      </c>
      <c r="AS1799" s="1495" t="s">
        <v>5324</v>
      </c>
      <c r="AT1799" s="1495" t="str">
        <f t="shared" si="55"/>
        <v>1210-Santo António das Areias</v>
      </c>
      <c r="AU1799" s="1495" t="str">
        <f t="shared" si="56"/>
        <v>121003</v>
      </c>
    </row>
    <row r="1800" spans="2:47">
      <c r="B1800" s="1013" t="s">
        <v>2589</v>
      </c>
      <c r="C1800" s="976" t="s">
        <v>2590</v>
      </c>
      <c r="AQ1800" s="1735" t="s">
        <v>9544</v>
      </c>
      <c r="AR1800" s="1495" t="s">
        <v>9545</v>
      </c>
      <c r="AS1800" s="1495" t="s">
        <v>4115</v>
      </c>
      <c r="AT1800" s="1495" t="str">
        <f t="shared" si="55"/>
        <v>1703-Santo António de Monforte</v>
      </c>
      <c r="AU1800" s="1495" t="str">
        <f t="shared" si="56"/>
        <v>170330</v>
      </c>
    </row>
    <row r="1801" spans="2:47">
      <c r="B1801" s="1013" t="s">
        <v>2591</v>
      </c>
      <c r="C1801" s="976" t="s">
        <v>2592</v>
      </c>
      <c r="AQ1801" s="1735" t="s">
        <v>9546</v>
      </c>
      <c r="AR1801" s="1495" t="s">
        <v>9547</v>
      </c>
      <c r="AS1801" s="1495" t="s">
        <v>4259</v>
      </c>
      <c r="AT1801" s="1495" t="str">
        <f t="shared" si="55"/>
        <v>4202-Santo António de Nordestinho</v>
      </c>
      <c r="AU1801" s="1495" t="str">
        <f t="shared" si="56"/>
        <v>420209</v>
      </c>
    </row>
    <row r="1802" spans="2:47">
      <c r="B1802" s="1013" t="s">
        <v>2593</v>
      </c>
      <c r="C1802" s="976" t="s">
        <v>2594</v>
      </c>
      <c r="AQ1802" s="1735" t="s">
        <v>9548</v>
      </c>
      <c r="AR1802" s="1495" t="s">
        <v>9549</v>
      </c>
      <c r="AS1802" s="1735" t="s">
        <v>4121</v>
      </c>
      <c r="AT1802" s="1495" t="str">
        <f t="shared" si="55"/>
        <v>0603-Santo António dos Olivais</v>
      </c>
      <c r="AU1802" s="1495" t="str">
        <f t="shared" si="56"/>
        <v>060318</v>
      </c>
    </row>
    <row r="1803" spans="2:47">
      <c r="B1803" s="1013" t="s">
        <v>2595</v>
      </c>
      <c r="C1803" s="976" t="s">
        <v>5214</v>
      </c>
      <c r="AQ1803" s="1735" t="s">
        <v>9550</v>
      </c>
      <c r="AR1803" s="1495" t="s">
        <v>9551</v>
      </c>
      <c r="AS1803" s="1735" t="s">
        <v>1492</v>
      </c>
      <c r="AT1803" s="1495" t="str">
        <f t="shared" ref="AT1803:AT1866" si="57">AS1803&amp;"-"&amp;AR1803</f>
        <v>0309-Santo Emilião</v>
      </c>
      <c r="AU1803" s="1495" t="str">
        <f t="shared" ref="AU1803:AU1866" si="58">AQ1803</f>
        <v>030922</v>
      </c>
    </row>
    <row r="1804" spans="2:47">
      <c r="B1804" s="1013" t="s">
        <v>2596</v>
      </c>
      <c r="C1804" s="976" t="s">
        <v>5219</v>
      </c>
      <c r="AQ1804" s="1735" t="s">
        <v>9552</v>
      </c>
      <c r="AR1804" s="1495" t="s">
        <v>9553</v>
      </c>
      <c r="AS1804" s="1495" t="s">
        <v>8</v>
      </c>
      <c r="AT1804" s="1495" t="str">
        <f t="shared" si="57"/>
        <v>4101-Santo Espírito</v>
      </c>
      <c r="AU1804" s="1495" t="str">
        <f t="shared" si="58"/>
        <v>410103</v>
      </c>
    </row>
    <row r="1805" spans="2:47">
      <c r="B1805" s="1013" t="s">
        <v>2597</v>
      </c>
      <c r="C1805" s="976" t="s">
        <v>5221</v>
      </c>
      <c r="AQ1805" s="1735" t="s">
        <v>9554</v>
      </c>
      <c r="AR1805" s="1495" t="s">
        <v>9555</v>
      </c>
      <c r="AS1805" s="1495" t="s">
        <v>2616</v>
      </c>
      <c r="AT1805" s="1495" t="str">
        <f t="shared" si="57"/>
        <v>1405-Santo Estêvão</v>
      </c>
      <c r="AU1805" s="1495" t="str">
        <f t="shared" si="58"/>
        <v>140503</v>
      </c>
    </row>
    <row r="1806" spans="2:47">
      <c r="B1806" s="1013" t="s">
        <v>2598</v>
      </c>
      <c r="C1806" s="976" t="s">
        <v>5223</v>
      </c>
      <c r="AQ1806" s="1735" t="s">
        <v>9556</v>
      </c>
      <c r="AR1806" s="1495" t="s">
        <v>9555</v>
      </c>
      <c r="AS1806" s="1495" t="s">
        <v>4115</v>
      </c>
      <c r="AT1806" s="1495" t="str">
        <f t="shared" si="57"/>
        <v>1703-Santo Estêvão</v>
      </c>
      <c r="AU1806" s="1495" t="str">
        <f t="shared" si="58"/>
        <v>170331</v>
      </c>
    </row>
    <row r="1807" spans="2:47">
      <c r="B1807" s="1013" t="s">
        <v>2599</v>
      </c>
      <c r="C1807" s="976" t="s">
        <v>4971</v>
      </c>
      <c r="AQ1807" s="1735" t="s">
        <v>9557</v>
      </c>
      <c r="AR1807" s="1495" t="s">
        <v>9558</v>
      </c>
      <c r="AS1807" s="1495" t="s">
        <v>5304</v>
      </c>
      <c r="AT1807" s="1495" t="str">
        <f t="shared" si="57"/>
        <v>1109-Santo Isidoro</v>
      </c>
      <c r="AU1807" s="1495" t="str">
        <f t="shared" si="58"/>
        <v>110913</v>
      </c>
    </row>
    <row r="1808" spans="2:47">
      <c r="B1808" s="1013" t="s">
        <v>1876</v>
      </c>
      <c r="C1808" s="976" t="s">
        <v>2122</v>
      </c>
      <c r="AQ1808" s="1735" t="s">
        <v>9559</v>
      </c>
      <c r="AR1808" s="1495" t="s">
        <v>9560</v>
      </c>
      <c r="AS1808" s="1495" t="s">
        <v>1738</v>
      </c>
      <c r="AT1808" s="1495" t="str">
        <f t="shared" si="57"/>
        <v>1112-Santo Quintino</v>
      </c>
      <c r="AU1808" s="1495" t="str">
        <f t="shared" si="58"/>
        <v>111201</v>
      </c>
    </row>
    <row r="1809" spans="2:47">
      <c r="B1809" s="1013" t="s">
        <v>2123</v>
      </c>
      <c r="C1809" s="976" t="s">
        <v>3492</v>
      </c>
      <c r="AQ1809" s="1735" t="s">
        <v>9561</v>
      </c>
      <c r="AR1809" s="1495" t="s">
        <v>9562</v>
      </c>
      <c r="AS1809" s="1735" t="s">
        <v>4220</v>
      </c>
      <c r="AT1809" s="1495" t="str">
        <f t="shared" si="57"/>
        <v>0610-Santo Varão</v>
      </c>
      <c r="AU1809" s="1495" t="str">
        <f t="shared" si="58"/>
        <v>061009</v>
      </c>
    </row>
    <row r="1810" spans="2:47">
      <c r="B1810" s="1013" t="s">
        <v>2124</v>
      </c>
      <c r="C1810" s="976" t="s">
        <v>3494</v>
      </c>
      <c r="AQ1810" s="1735" t="s">
        <v>9563</v>
      </c>
      <c r="AR1810" s="1495" t="s">
        <v>9564</v>
      </c>
      <c r="AS1810" s="1495" t="s">
        <v>76</v>
      </c>
      <c r="AT1810" s="1495" t="str">
        <f t="shared" si="57"/>
        <v>1823-Santos Evos</v>
      </c>
      <c r="AU1810" s="1495" t="str">
        <f t="shared" si="58"/>
        <v>182325</v>
      </c>
    </row>
    <row r="1811" spans="2:47">
      <c r="B1811" s="1013" t="s">
        <v>2125</v>
      </c>
      <c r="C1811" s="976" t="s">
        <v>2126</v>
      </c>
      <c r="AQ1811" s="1735" t="s">
        <v>9565</v>
      </c>
      <c r="AR1811" s="1495" t="s">
        <v>9566</v>
      </c>
      <c r="AS1811" s="1735" t="s">
        <v>69</v>
      </c>
      <c r="AT1811" s="1495" t="str">
        <f t="shared" si="57"/>
        <v>0411-Santulhão</v>
      </c>
      <c r="AU1811" s="1495" t="str">
        <f t="shared" si="58"/>
        <v>041110</v>
      </c>
    </row>
    <row r="1812" spans="2:47">
      <c r="B1812" s="1013" t="s">
        <v>2127</v>
      </c>
      <c r="C1812" s="976" t="s">
        <v>2128</v>
      </c>
      <c r="AQ1812" s="1735" t="s">
        <v>9567</v>
      </c>
      <c r="AR1812" s="1495" t="s">
        <v>9568</v>
      </c>
      <c r="AS1812" s="1735" t="s">
        <v>3347</v>
      </c>
      <c r="AT1812" s="1495" t="str">
        <f t="shared" si="57"/>
        <v>0202-São Barnabé</v>
      </c>
      <c r="AU1812" s="1495" t="str">
        <f t="shared" si="58"/>
        <v>020206</v>
      </c>
    </row>
    <row r="1813" spans="2:47">
      <c r="B1813" s="1013" t="s">
        <v>2129</v>
      </c>
      <c r="C1813" s="976" t="s">
        <v>2130</v>
      </c>
      <c r="AQ1813" s="1735" t="s">
        <v>9569</v>
      </c>
      <c r="AR1813" s="1495" t="s">
        <v>9570</v>
      </c>
      <c r="AS1813" s="1735" t="s">
        <v>1729</v>
      </c>
      <c r="AT1813" s="1495" t="str">
        <f t="shared" si="57"/>
        <v>0813-São Bartolomeu de Messines</v>
      </c>
      <c r="AU1813" s="1495" t="str">
        <f t="shared" si="58"/>
        <v>081305</v>
      </c>
    </row>
    <row r="1814" spans="2:47">
      <c r="B1814" s="1013" t="s">
        <v>2131</v>
      </c>
      <c r="C1814" s="976" t="s">
        <v>2132</v>
      </c>
      <c r="AQ1814" s="1735" t="s">
        <v>9571</v>
      </c>
      <c r="AR1814" s="1495" t="s">
        <v>9572</v>
      </c>
      <c r="AS1814" s="1495" t="s">
        <v>5229</v>
      </c>
      <c r="AT1814" s="1495" t="str">
        <f t="shared" si="57"/>
        <v>4301-São Bartolomeu de Regatos</v>
      </c>
      <c r="AU1814" s="1495" t="str">
        <f t="shared" si="58"/>
        <v>430114</v>
      </c>
    </row>
    <row r="1815" spans="2:47">
      <c r="B1815" s="1013" t="s">
        <v>2133</v>
      </c>
      <c r="C1815" s="976" t="s">
        <v>3468</v>
      </c>
      <c r="AQ1815" s="1735" t="s">
        <v>9573</v>
      </c>
      <c r="AR1815" s="1495" t="s">
        <v>9574</v>
      </c>
      <c r="AS1815" s="1495" t="s">
        <v>1479</v>
      </c>
      <c r="AT1815" s="1495" t="str">
        <f t="shared" si="57"/>
        <v>1016-São Bento</v>
      </c>
      <c r="AU1815" s="1495" t="str">
        <f t="shared" si="58"/>
        <v>101610</v>
      </c>
    </row>
    <row r="1816" spans="2:47">
      <c r="B1816" s="1013" t="s">
        <v>2134</v>
      </c>
      <c r="C1816" s="976" t="s">
        <v>734</v>
      </c>
      <c r="AQ1816" s="1735" t="s">
        <v>9575</v>
      </c>
      <c r="AR1816" s="1495" t="s">
        <v>9574</v>
      </c>
      <c r="AS1816" s="1495" t="s">
        <v>5229</v>
      </c>
      <c r="AT1816" s="1495" t="str">
        <f t="shared" si="57"/>
        <v>4301-São Bento</v>
      </c>
      <c r="AU1816" s="1495" t="str">
        <f t="shared" si="58"/>
        <v>430115</v>
      </c>
    </row>
    <row r="1817" spans="2:47">
      <c r="B1817" s="1013" t="s">
        <v>735</v>
      </c>
      <c r="C1817" s="976" t="s">
        <v>736</v>
      </c>
      <c r="AQ1817" s="1735" t="s">
        <v>9576</v>
      </c>
      <c r="AR1817" s="1495" t="s">
        <v>9577</v>
      </c>
      <c r="AS1817" s="1735" t="s">
        <v>510</v>
      </c>
      <c r="AT1817" s="1495" t="str">
        <f t="shared" si="57"/>
        <v>0705-São Bento do Mato</v>
      </c>
      <c r="AU1817" s="1495" t="str">
        <f t="shared" si="58"/>
        <v>070506</v>
      </c>
    </row>
    <row r="1818" spans="2:47">
      <c r="B1818" s="1013" t="s">
        <v>737</v>
      </c>
      <c r="C1818" s="976" t="s">
        <v>738</v>
      </c>
      <c r="AQ1818" s="1735" t="s">
        <v>9578</v>
      </c>
      <c r="AR1818" s="1495" t="s">
        <v>9579</v>
      </c>
      <c r="AS1818" s="1735" t="s">
        <v>271</v>
      </c>
      <c r="AT1818" s="1495" t="str">
        <f t="shared" si="57"/>
        <v>0105-São Bernardo</v>
      </c>
      <c r="AU1818" s="1495" t="str">
        <f t="shared" si="58"/>
        <v>010510</v>
      </c>
    </row>
    <row r="1819" spans="2:47">
      <c r="B1819" s="1013" t="s">
        <v>739</v>
      </c>
      <c r="C1819" s="976" t="s">
        <v>740</v>
      </c>
      <c r="AQ1819" s="1735" t="s">
        <v>9580</v>
      </c>
      <c r="AR1819" s="1495" t="s">
        <v>9581</v>
      </c>
      <c r="AS1819" s="1495" t="s">
        <v>1622</v>
      </c>
      <c r="AT1819" s="1495" t="str">
        <f t="shared" si="57"/>
        <v>4205-São Brás</v>
      </c>
      <c r="AU1819" s="1495" t="str">
        <f t="shared" si="58"/>
        <v>420514</v>
      </c>
    </row>
    <row r="1820" spans="2:47">
      <c r="B1820" s="1013" t="s">
        <v>741</v>
      </c>
      <c r="C1820" s="976" t="s">
        <v>3477</v>
      </c>
      <c r="AQ1820" s="1735" t="s">
        <v>9582</v>
      </c>
      <c r="AR1820" s="1495" t="s">
        <v>9581</v>
      </c>
      <c r="AS1820" s="1495" t="s">
        <v>2206</v>
      </c>
      <c r="AT1820" s="1495" t="str">
        <f t="shared" si="57"/>
        <v>4302-São Brás</v>
      </c>
      <c r="AU1820" s="1495" t="str">
        <f t="shared" si="58"/>
        <v>430209</v>
      </c>
    </row>
    <row r="1821" spans="2:47">
      <c r="B1821" s="1013" t="s">
        <v>742</v>
      </c>
      <c r="C1821" s="976" t="s">
        <v>743</v>
      </c>
      <c r="AQ1821" s="1735" t="s">
        <v>9583</v>
      </c>
      <c r="AR1821" s="1495" t="s">
        <v>3064</v>
      </c>
      <c r="AS1821" s="1735" t="s">
        <v>3065</v>
      </c>
      <c r="AT1821" s="1495" t="str">
        <f t="shared" si="57"/>
        <v>0812-São Brás de Alportel</v>
      </c>
      <c r="AU1821" s="1495" t="str">
        <f t="shared" si="58"/>
        <v>081201</v>
      </c>
    </row>
    <row r="1822" spans="2:47">
      <c r="B1822" s="1013" t="s">
        <v>744</v>
      </c>
      <c r="C1822" s="976" t="s">
        <v>745</v>
      </c>
      <c r="AQ1822" s="1735" t="s">
        <v>9584</v>
      </c>
      <c r="AR1822" s="1495" t="s">
        <v>9585</v>
      </c>
      <c r="AS1822" s="1495" t="s">
        <v>487</v>
      </c>
      <c r="AT1822" s="1495" t="str">
        <f t="shared" si="57"/>
        <v>1207-São Brás e São Lourenço</v>
      </c>
      <c r="AU1822" s="1495" t="str">
        <f t="shared" si="58"/>
        <v>120707</v>
      </c>
    </row>
    <row r="1823" spans="2:47">
      <c r="B1823" s="1013" t="s">
        <v>746</v>
      </c>
      <c r="C1823" s="976" t="s">
        <v>3507</v>
      </c>
      <c r="AQ1823" s="1735" t="s">
        <v>9586</v>
      </c>
      <c r="AR1823" s="1495" t="s">
        <v>9587</v>
      </c>
      <c r="AS1823" s="1735" t="s">
        <v>1316</v>
      </c>
      <c r="AT1823" s="1495" t="str">
        <f t="shared" si="57"/>
        <v>0602-São Caetano</v>
      </c>
      <c r="AU1823" s="1495" t="str">
        <f t="shared" si="58"/>
        <v>060215</v>
      </c>
    </row>
    <row r="1824" spans="2:47">
      <c r="B1824" s="1013" t="s">
        <v>747</v>
      </c>
      <c r="C1824" s="976" t="s">
        <v>3510</v>
      </c>
      <c r="AQ1824" s="1735" t="s">
        <v>9588</v>
      </c>
      <c r="AR1824" s="1495" t="s">
        <v>9587</v>
      </c>
      <c r="AS1824" s="1495" t="s">
        <v>5300</v>
      </c>
      <c r="AT1824" s="1495" t="str">
        <f t="shared" si="57"/>
        <v>4602-São Caetano</v>
      </c>
      <c r="AU1824" s="1495" t="str">
        <f t="shared" si="58"/>
        <v>460205</v>
      </c>
    </row>
    <row r="1825" spans="2:47">
      <c r="B1825" s="1013" t="s">
        <v>748</v>
      </c>
      <c r="C1825" s="976" t="s">
        <v>3516</v>
      </c>
      <c r="AQ1825" s="1735" t="s">
        <v>9589</v>
      </c>
      <c r="AR1825" s="1495" t="s">
        <v>9590</v>
      </c>
      <c r="AS1825" s="1495" t="s">
        <v>1611</v>
      </c>
      <c r="AT1825" s="1495" t="str">
        <f t="shared" si="57"/>
        <v>1813-São Cipriano</v>
      </c>
      <c r="AU1825" s="1495" t="str">
        <f t="shared" si="58"/>
        <v>181312</v>
      </c>
    </row>
    <row r="1826" spans="2:47">
      <c r="B1826" s="1013" t="s">
        <v>749</v>
      </c>
      <c r="C1826" s="976" t="s">
        <v>750</v>
      </c>
      <c r="AQ1826" s="1735" t="s">
        <v>9591</v>
      </c>
      <c r="AR1826" s="1495" t="s">
        <v>9592</v>
      </c>
      <c r="AS1826" s="1495" t="s">
        <v>2537</v>
      </c>
      <c r="AT1826" s="1495" t="str">
        <f t="shared" si="57"/>
        <v>1801-São Cosmado</v>
      </c>
      <c r="AU1826" s="1495" t="str">
        <f t="shared" si="58"/>
        <v>180114</v>
      </c>
    </row>
    <row r="1827" spans="2:47">
      <c r="B1827" s="1013" t="s">
        <v>751</v>
      </c>
      <c r="C1827" s="976" t="s">
        <v>752</v>
      </c>
      <c r="AQ1827" s="1735" t="s">
        <v>9593</v>
      </c>
      <c r="AR1827" s="1495" t="s">
        <v>9594</v>
      </c>
      <c r="AS1827" s="1735" t="s">
        <v>4216</v>
      </c>
      <c r="AT1827" s="1495" t="str">
        <f t="shared" si="57"/>
        <v>0706-São Cristóvão</v>
      </c>
      <c r="AU1827" s="1495" t="str">
        <f t="shared" si="58"/>
        <v>070606</v>
      </c>
    </row>
    <row r="1828" spans="2:47">
      <c r="B1828" s="1013" t="s">
        <v>753</v>
      </c>
      <c r="C1828" s="976" t="s">
        <v>3527</v>
      </c>
      <c r="AQ1828" s="1735" t="s">
        <v>9595</v>
      </c>
      <c r="AR1828" s="1495" t="s">
        <v>9596</v>
      </c>
      <c r="AS1828" s="1495" t="s">
        <v>4119</v>
      </c>
      <c r="AT1828" s="1495" t="str">
        <f t="shared" si="57"/>
        <v>1804-São Cristóvão de Nogueira</v>
      </c>
      <c r="AU1828" s="1495" t="str">
        <f t="shared" si="58"/>
        <v>180413</v>
      </c>
    </row>
    <row r="1829" spans="2:47">
      <c r="B1829" s="1013" t="s">
        <v>754</v>
      </c>
      <c r="C1829" s="976" t="s">
        <v>3530</v>
      </c>
      <c r="AQ1829" s="1735" t="s">
        <v>9597</v>
      </c>
      <c r="AR1829" s="1495" t="s">
        <v>9598</v>
      </c>
      <c r="AS1829" s="1735" t="s">
        <v>507</v>
      </c>
      <c r="AT1829" s="1495" t="str">
        <f t="shared" si="57"/>
        <v>0704-São Domingos de Ana Loura</v>
      </c>
      <c r="AU1829" s="1495" t="str">
        <f t="shared" si="58"/>
        <v>070411</v>
      </c>
    </row>
    <row r="1830" spans="2:47">
      <c r="B1830" s="1013" t="s">
        <v>755</v>
      </c>
      <c r="C1830" s="976" t="s">
        <v>756</v>
      </c>
      <c r="AQ1830" s="1735" t="s">
        <v>9599</v>
      </c>
      <c r="AR1830" s="1495" t="s">
        <v>9600</v>
      </c>
      <c r="AS1830" s="1495" t="s">
        <v>561</v>
      </c>
      <c r="AT1830" s="1495" t="str">
        <f t="shared" si="57"/>
        <v>1106-São Domingos de Benfica</v>
      </c>
      <c r="AU1830" s="1495" t="str">
        <f t="shared" si="58"/>
        <v>110639</v>
      </c>
    </row>
    <row r="1831" spans="2:47">
      <c r="B1831" s="1013" t="s">
        <v>757</v>
      </c>
      <c r="C1831" s="976" t="s">
        <v>611</v>
      </c>
      <c r="AQ1831" s="1735" t="s">
        <v>9601</v>
      </c>
      <c r="AR1831" s="1495" t="s">
        <v>9602</v>
      </c>
      <c r="AS1831" s="1495" t="s">
        <v>1330</v>
      </c>
      <c r="AT1831" s="1495" t="str">
        <f t="shared" si="57"/>
        <v>1105-São Domingos de Rana</v>
      </c>
      <c r="AU1831" s="1495" t="str">
        <f t="shared" si="58"/>
        <v>110506</v>
      </c>
    </row>
    <row r="1832" spans="2:47">
      <c r="B1832" s="1013" t="s">
        <v>612</v>
      </c>
      <c r="C1832" s="976" t="s">
        <v>2660</v>
      </c>
      <c r="AQ1832" s="1735" t="s">
        <v>9603</v>
      </c>
      <c r="AR1832" s="1495" t="s">
        <v>9604</v>
      </c>
      <c r="AS1832" s="1495" t="s">
        <v>3076</v>
      </c>
      <c r="AT1832" s="1495" t="str">
        <f t="shared" si="57"/>
        <v>1816-São Félix</v>
      </c>
      <c r="AU1832" s="1495" t="str">
        <f t="shared" si="58"/>
        <v>181612</v>
      </c>
    </row>
    <row r="1833" spans="2:47">
      <c r="B1833" s="1013" t="s">
        <v>613</v>
      </c>
      <c r="C1833" s="976" t="s">
        <v>2662</v>
      </c>
      <c r="AQ1833" s="1735" t="s">
        <v>9605</v>
      </c>
      <c r="AR1833" s="1495" t="s">
        <v>9606</v>
      </c>
      <c r="AS1833" s="1495" t="s">
        <v>38</v>
      </c>
      <c r="AT1833" s="1495" t="str">
        <f t="shared" si="57"/>
        <v>1317-São Félix da Marinha</v>
      </c>
      <c r="AU1833" s="1495" t="str">
        <f t="shared" si="58"/>
        <v>131717</v>
      </c>
    </row>
    <row r="1834" spans="2:47">
      <c r="B1834" s="1013" t="s">
        <v>614</v>
      </c>
      <c r="C1834" s="976" t="s">
        <v>615</v>
      </c>
      <c r="AQ1834" s="1735" t="s">
        <v>9607</v>
      </c>
      <c r="AR1834" s="1495" t="s">
        <v>9608</v>
      </c>
      <c r="AS1834" s="1495" t="s">
        <v>1966</v>
      </c>
      <c r="AT1834" s="1495" t="str">
        <f t="shared" si="57"/>
        <v>1502-São Francisco</v>
      </c>
      <c r="AU1834" s="1495" t="str">
        <f t="shared" si="58"/>
        <v>150203</v>
      </c>
    </row>
    <row r="1835" spans="2:47">
      <c r="B1835" s="1013" t="s">
        <v>616</v>
      </c>
      <c r="C1835" s="976" t="s">
        <v>617</v>
      </c>
      <c r="AQ1835" s="1735" t="s">
        <v>9609</v>
      </c>
      <c r="AR1835" s="1495" t="s">
        <v>9610</v>
      </c>
      <c r="AS1835" s="1495" t="s">
        <v>3057</v>
      </c>
      <c r="AT1835" s="1495" t="str">
        <f t="shared" si="57"/>
        <v>1509-São Francisco da Serra</v>
      </c>
      <c r="AU1835" s="1495" t="str">
        <f t="shared" si="58"/>
        <v>150910</v>
      </c>
    </row>
    <row r="1836" spans="2:47">
      <c r="B1836" s="1013" t="s">
        <v>618</v>
      </c>
      <c r="C1836" s="976" t="s">
        <v>619</v>
      </c>
      <c r="AQ1836" s="1735" t="s">
        <v>9611</v>
      </c>
      <c r="AR1836" s="1495" t="s">
        <v>9612</v>
      </c>
      <c r="AS1836" s="1735" t="s">
        <v>514</v>
      </c>
      <c r="AT1836" s="1495" t="str">
        <f t="shared" si="57"/>
        <v>0307-São Gens</v>
      </c>
      <c r="AU1836" s="1495" t="str">
        <f t="shared" si="58"/>
        <v>030728</v>
      </c>
    </row>
    <row r="1837" spans="2:47">
      <c r="B1837" s="1013" t="s">
        <v>620</v>
      </c>
      <c r="C1837" s="976" t="s">
        <v>621</v>
      </c>
      <c r="AQ1837" s="1735" t="s">
        <v>9613</v>
      </c>
      <c r="AR1837" s="1495" t="s">
        <v>9614</v>
      </c>
      <c r="AS1837" s="1735" t="s">
        <v>1359</v>
      </c>
      <c r="AT1837" s="1495" t="str">
        <f t="shared" si="57"/>
        <v>0611-São Gião</v>
      </c>
      <c r="AU1837" s="1495" t="str">
        <f t="shared" si="58"/>
        <v>061115</v>
      </c>
    </row>
    <row r="1838" spans="2:47">
      <c r="B1838" s="1013" t="s">
        <v>622</v>
      </c>
      <c r="C1838" s="976" t="s">
        <v>623</v>
      </c>
      <c r="AQ1838" s="1735" t="s">
        <v>9615</v>
      </c>
      <c r="AR1838" s="1495" t="s">
        <v>9616</v>
      </c>
      <c r="AS1838" s="1495" t="s">
        <v>1021</v>
      </c>
      <c r="AT1838" s="1495" t="str">
        <f t="shared" si="57"/>
        <v>3103-São Gonçalo</v>
      </c>
      <c r="AU1838" s="1495" t="str">
        <f t="shared" si="58"/>
        <v>310306</v>
      </c>
    </row>
    <row r="1839" spans="2:47">
      <c r="B1839" s="1013" t="s">
        <v>4878</v>
      </c>
      <c r="C1839" s="976" t="s">
        <v>760</v>
      </c>
      <c r="AQ1839" s="1735" t="s">
        <v>9617</v>
      </c>
      <c r="AR1839" s="1495" t="s">
        <v>9618</v>
      </c>
      <c r="AS1839" s="1735" t="s">
        <v>271</v>
      </c>
      <c r="AT1839" s="1495" t="str">
        <f t="shared" si="57"/>
        <v>0105-São Jacinto</v>
      </c>
      <c r="AU1839" s="1495" t="str">
        <f t="shared" si="58"/>
        <v>010511</v>
      </c>
    </row>
    <row r="1840" spans="2:47">
      <c r="B1840" s="1013" t="s">
        <v>761</v>
      </c>
      <c r="C1840" s="976" t="s">
        <v>2150</v>
      </c>
      <c r="AQ1840" s="1735" t="s">
        <v>9619</v>
      </c>
      <c r="AR1840" s="1495" t="s">
        <v>9620</v>
      </c>
      <c r="AS1840" s="1495" t="s">
        <v>4094</v>
      </c>
      <c r="AT1840" s="1495" t="str">
        <f t="shared" si="57"/>
        <v>1803-São Joaninho</v>
      </c>
      <c r="AU1840" s="1495" t="str">
        <f t="shared" si="58"/>
        <v>180322</v>
      </c>
    </row>
    <row r="1841" spans="2:47">
      <c r="B1841" s="1013" t="s">
        <v>762</v>
      </c>
      <c r="C1841" s="976" t="s">
        <v>4496</v>
      </c>
      <c r="AQ1841" s="1735" t="s">
        <v>9621</v>
      </c>
      <c r="AR1841" s="1495" t="s">
        <v>9620</v>
      </c>
      <c r="AS1841" s="1495" t="s">
        <v>3026</v>
      </c>
      <c r="AT1841" s="1495" t="str">
        <f t="shared" si="57"/>
        <v>1814-São Joaninho</v>
      </c>
      <c r="AU1841" s="1495" t="str">
        <f t="shared" si="58"/>
        <v>181405</v>
      </c>
    </row>
    <row r="1842" spans="2:47">
      <c r="B1842" s="1013" t="s">
        <v>763</v>
      </c>
      <c r="C1842" s="976" t="s">
        <v>4499</v>
      </c>
      <c r="AQ1842" s="1735" t="s">
        <v>9622</v>
      </c>
      <c r="AR1842" s="1495" t="s">
        <v>9623</v>
      </c>
      <c r="AS1842" s="1495" t="s">
        <v>1082</v>
      </c>
      <c r="AT1842" s="1495" t="str">
        <f t="shared" si="57"/>
        <v>4601-São João</v>
      </c>
      <c r="AU1842" s="1495" t="str">
        <f t="shared" si="58"/>
        <v>460106</v>
      </c>
    </row>
    <row r="1843" spans="2:47">
      <c r="B1843" s="1013" t="s">
        <v>764</v>
      </c>
      <c r="C1843" s="976" t="s">
        <v>765</v>
      </c>
      <c r="AQ1843" s="1735" t="s">
        <v>9624</v>
      </c>
      <c r="AR1843" s="1495" t="s">
        <v>9625</v>
      </c>
      <c r="AS1843" s="1495" t="s">
        <v>1312</v>
      </c>
      <c r="AT1843" s="1495" t="str">
        <f t="shared" si="57"/>
        <v>1204-São João Baptista</v>
      </c>
      <c r="AU1843" s="1495" t="str">
        <f t="shared" si="58"/>
        <v>120403</v>
      </c>
    </row>
    <row r="1844" spans="2:47">
      <c r="B1844" s="1013" t="s">
        <v>4890</v>
      </c>
      <c r="C1844" s="976" t="s">
        <v>346</v>
      </c>
      <c r="AQ1844" s="1735" t="s">
        <v>9626</v>
      </c>
      <c r="AR1844" s="1495" t="s">
        <v>9625</v>
      </c>
      <c r="AS1844" s="1495" t="s">
        <v>4091</v>
      </c>
      <c r="AT1844" s="1495" t="str">
        <f t="shared" si="57"/>
        <v>1205-São João Baptista</v>
      </c>
      <c r="AU1844" s="1495" t="str">
        <f t="shared" si="58"/>
        <v>120504</v>
      </c>
    </row>
    <row r="1845" spans="2:47">
      <c r="B1845" s="1013" t="s">
        <v>766</v>
      </c>
      <c r="C1845" s="976" t="s">
        <v>349</v>
      </c>
      <c r="AQ1845" s="1735" t="s">
        <v>9627</v>
      </c>
      <c r="AR1845" s="1495" t="s">
        <v>9625</v>
      </c>
      <c r="AS1845" s="1495" t="s">
        <v>490</v>
      </c>
      <c r="AT1845" s="1495" t="str">
        <f t="shared" si="57"/>
        <v>1410-São João Baptista</v>
      </c>
      <c r="AU1845" s="1495" t="str">
        <f t="shared" si="58"/>
        <v>141001</v>
      </c>
    </row>
    <row r="1846" spans="2:47">
      <c r="B1846" s="1013" t="s">
        <v>767</v>
      </c>
      <c r="C1846" s="976" t="s">
        <v>352</v>
      </c>
      <c r="AQ1846" s="1735" t="s">
        <v>9628</v>
      </c>
      <c r="AR1846" s="1495" t="s">
        <v>9629</v>
      </c>
      <c r="AS1846" s="1735" t="s">
        <v>1749</v>
      </c>
      <c r="AT1846" s="1495" t="str">
        <f t="shared" si="57"/>
        <v>0616-São João da Boa Vista</v>
      </c>
      <c r="AU1846" s="1495" t="str">
        <f t="shared" si="58"/>
        <v>061612</v>
      </c>
    </row>
    <row r="1847" spans="2:47">
      <c r="B1847" s="1013" t="s">
        <v>768</v>
      </c>
      <c r="C1847" s="976" t="s">
        <v>355</v>
      </c>
      <c r="AQ1847" s="1735" t="s">
        <v>9630</v>
      </c>
      <c r="AR1847" s="1495" t="s">
        <v>9631</v>
      </c>
      <c r="AS1847" s="1495" t="s">
        <v>1756</v>
      </c>
      <c r="AT1847" s="1495" t="str">
        <f t="shared" si="57"/>
        <v>1712-São João da Corveira</v>
      </c>
      <c r="AU1847" s="1495" t="str">
        <f t="shared" si="58"/>
        <v>171222</v>
      </c>
    </row>
    <row r="1848" spans="2:47">
      <c r="B1848" s="1013" t="s">
        <v>769</v>
      </c>
      <c r="C1848" s="976" t="s">
        <v>770</v>
      </c>
      <c r="AQ1848" s="1735" t="s">
        <v>9632</v>
      </c>
      <c r="AR1848" s="1495" t="s">
        <v>9633</v>
      </c>
      <c r="AS1848" s="1495" t="s">
        <v>5311</v>
      </c>
      <c r="AT1848" s="1495" t="str">
        <f t="shared" si="57"/>
        <v>1806-São João da Fresta</v>
      </c>
      <c r="AU1848" s="1495" t="str">
        <f t="shared" si="58"/>
        <v>180616</v>
      </c>
    </row>
    <row r="1849" spans="2:47">
      <c r="B1849" s="1013" t="s">
        <v>771</v>
      </c>
      <c r="C1849" s="976" t="s">
        <v>1878</v>
      </c>
      <c r="AQ1849" s="1735" t="s">
        <v>9634</v>
      </c>
      <c r="AR1849" s="1495" t="s">
        <v>3068</v>
      </c>
      <c r="AS1849" s="1735" t="s">
        <v>3069</v>
      </c>
      <c r="AT1849" s="1495" t="str">
        <f t="shared" si="57"/>
        <v>0116-São João da Madeira</v>
      </c>
      <c r="AU1849" s="1495" t="str">
        <f t="shared" si="58"/>
        <v>011601</v>
      </c>
    </row>
    <row r="1850" spans="2:47">
      <c r="B1850" s="1013" t="s">
        <v>772</v>
      </c>
      <c r="C1850" s="976" t="s">
        <v>363</v>
      </c>
      <c r="AQ1850" s="1735" t="s">
        <v>9635</v>
      </c>
      <c r="AR1850" s="1495" t="s">
        <v>9636</v>
      </c>
      <c r="AS1850" s="1495" t="s">
        <v>1351</v>
      </c>
      <c r="AT1850" s="1495" t="str">
        <f t="shared" si="57"/>
        <v>1810-São João da Serra</v>
      </c>
      <c r="AU1850" s="1495" t="str">
        <f t="shared" si="58"/>
        <v>181008</v>
      </c>
    </row>
    <row r="1851" spans="2:47">
      <c r="B1851" s="1013" t="s">
        <v>4907</v>
      </c>
      <c r="C1851" s="976" t="s">
        <v>366</v>
      </c>
      <c r="AQ1851" s="1735" t="s">
        <v>9637</v>
      </c>
      <c r="AR1851" s="1495" t="s">
        <v>9638</v>
      </c>
      <c r="AS1851" s="1495" t="s">
        <v>3026</v>
      </c>
      <c r="AT1851" s="1495" t="str">
        <f t="shared" si="57"/>
        <v>1814-São João de Areias</v>
      </c>
      <c r="AU1851" s="1495" t="str">
        <f t="shared" si="58"/>
        <v>181406</v>
      </c>
    </row>
    <row r="1852" spans="2:47">
      <c r="B1852" s="1013" t="s">
        <v>773</v>
      </c>
      <c r="C1852" s="976" t="s">
        <v>369</v>
      </c>
      <c r="AQ1852" s="1735" t="s">
        <v>9639</v>
      </c>
      <c r="AR1852" s="1495" t="s">
        <v>9640</v>
      </c>
      <c r="AS1852" s="1495" t="s">
        <v>1611</v>
      </c>
      <c r="AT1852" s="1495" t="str">
        <f t="shared" si="57"/>
        <v>1813-São João de Fontoura</v>
      </c>
      <c r="AU1852" s="1495" t="str">
        <f t="shared" si="58"/>
        <v>181313</v>
      </c>
    </row>
    <row r="1853" spans="2:47">
      <c r="B1853" s="1013" t="s">
        <v>774</v>
      </c>
      <c r="C1853" s="976" t="s">
        <v>775</v>
      </c>
      <c r="AQ1853" s="1735" t="s">
        <v>9641</v>
      </c>
      <c r="AR1853" s="1495" t="s">
        <v>9642</v>
      </c>
      <c r="AS1853" s="1735" t="s">
        <v>1943</v>
      </c>
      <c r="AT1853" s="1495" t="str">
        <f t="shared" si="57"/>
        <v>0102-São João de Loure e Frossos</v>
      </c>
      <c r="AU1853" s="1495" t="str">
        <f t="shared" si="58"/>
        <v>010210</v>
      </c>
    </row>
    <row r="1854" spans="2:47">
      <c r="B1854" s="1013" t="s">
        <v>4943</v>
      </c>
      <c r="C1854" s="976" t="s">
        <v>379</v>
      </c>
      <c r="AQ1854" s="1735" t="s">
        <v>9643</v>
      </c>
      <c r="AR1854" s="1495" t="s">
        <v>9644</v>
      </c>
      <c r="AS1854" s="1495" t="s">
        <v>76</v>
      </c>
      <c r="AT1854" s="1495" t="str">
        <f t="shared" si="57"/>
        <v>1823-São João de Lourosa</v>
      </c>
      <c r="AU1854" s="1495" t="str">
        <f t="shared" si="58"/>
        <v>182327</v>
      </c>
    </row>
    <row r="1855" spans="2:47">
      <c r="B1855" s="1013" t="s">
        <v>4946</v>
      </c>
      <c r="C1855" s="976" t="s">
        <v>382</v>
      </c>
      <c r="AQ1855" s="1735" t="s">
        <v>9645</v>
      </c>
      <c r="AR1855" s="1495" t="s">
        <v>9646</v>
      </c>
      <c r="AS1855" s="1735" t="s">
        <v>3326</v>
      </c>
      <c r="AT1855" s="1495" t="str">
        <f t="shared" si="57"/>
        <v>0201-São João de Negrilhos</v>
      </c>
      <c r="AU1855" s="1495" t="str">
        <f t="shared" si="58"/>
        <v>020104</v>
      </c>
    </row>
    <row r="1856" spans="2:47">
      <c r="B1856" s="1013" t="s">
        <v>4954</v>
      </c>
      <c r="C1856" s="976" t="s">
        <v>4521</v>
      </c>
      <c r="AQ1856" s="1735" t="s">
        <v>9647</v>
      </c>
      <c r="AR1856" s="1495" t="s">
        <v>9648</v>
      </c>
      <c r="AS1856" s="1735" t="s">
        <v>1492</v>
      </c>
      <c r="AT1856" s="1495" t="str">
        <f t="shared" si="57"/>
        <v>0309-São João de Rei</v>
      </c>
      <c r="AU1856" s="1495" t="str">
        <f t="shared" si="58"/>
        <v>030923</v>
      </c>
    </row>
    <row r="1857" spans="2:47">
      <c r="B1857" s="1013" t="s">
        <v>4522</v>
      </c>
      <c r="C1857" s="976" t="s">
        <v>4523</v>
      </c>
      <c r="AQ1857" s="1735" t="s">
        <v>9649</v>
      </c>
      <c r="AR1857" s="1495" t="s">
        <v>9650</v>
      </c>
      <c r="AS1857" s="1495" t="s">
        <v>1755</v>
      </c>
      <c r="AT1857" s="1495" t="str">
        <f t="shared" si="57"/>
        <v>1820-São João de Tarouca</v>
      </c>
      <c r="AU1857" s="1495" t="str">
        <f t="shared" si="58"/>
        <v>182006</v>
      </c>
    </row>
    <row r="1858" spans="2:47">
      <c r="B1858" s="1013" t="s">
        <v>4524</v>
      </c>
      <c r="C1858" s="976" t="s">
        <v>4525</v>
      </c>
      <c r="AQ1858" s="1735" t="s">
        <v>9651</v>
      </c>
      <c r="AR1858" s="1495" t="s">
        <v>9652</v>
      </c>
      <c r="AS1858" s="1735" t="s">
        <v>3042</v>
      </c>
      <c r="AT1858" s="1495" t="str">
        <f t="shared" si="57"/>
        <v>0109-São João de Ver</v>
      </c>
      <c r="AU1858" s="1495" t="str">
        <f t="shared" si="58"/>
        <v>010926</v>
      </c>
    </row>
    <row r="1859" spans="2:47">
      <c r="B1859" s="1013" t="s">
        <v>4526</v>
      </c>
      <c r="C1859" s="976" t="s">
        <v>2247</v>
      </c>
      <c r="AQ1859" s="1735" t="s">
        <v>9653</v>
      </c>
      <c r="AR1859" s="1495" t="s">
        <v>9654</v>
      </c>
      <c r="AS1859" s="1735" t="s">
        <v>4121</v>
      </c>
      <c r="AT1859" s="1495" t="str">
        <f t="shared" si="57"/>
        <v>0603-São João do Campo</v>
      </c>
      <c r="AU1859" s="1495" t="str">
        <f t="shared" si="58"/>
        <v>060320</v>
      </c>
    </row>
    <row r="1860" spans="2:47">
      <c r="B1860" s="1013" t="s">
        <v>4527</v>
      </c>
      <c r="C1860" s="976" t="s">
        <v>2249</v>
      </c>
      <c r="AQ1860" s="1735" t="s">
        <v>9655</v>
      </c>
      <c r="AR1860" s="1495" t="s">
        <v>9656</v>
      </c>
      <c r="AS1860" s="1735" t="s">
        <v>2210</v>
      </c>
      <c r="AT1860" s="1495" t="str">
        <f t="shared" si="57"/>
        <v>0510-São João do Peso</v>
      </c>
      <c r="AU1860" s="1495" t="str">
        <f t="shared" si="58"/>
        <v>051002</v>
      </c>
    </row>
    <row r="1861" spans="2:47">
      <c r="B1861" s="1013" t="s">
        <v>4528</v>
      </c>
      <c r="C1861" s="976" t="s">
        <v>4529</v>
      </c>
      <c r="AQ1861" s="1735" t="s">
        <v>9657</v>
      </c>
      <c r="AR1861" s="1495" t="s">
        <v>9658</v>
      </c>
      <c r="AS1861" s="1735" t="s">
        <v>5341</v>
      </c>
      <c r="AT1861" s="1495" t="str">
        <f t="shared" si="57"/>
        <v>0209-São João dos Caldeireiros</v>
      </c>
      <c r="AU1861" s="1495" t="str">
        <f t="shared" si="58"/>
        <v>020906</v>
      </c>
    </row>
    <row r="1862" spans="2:47">
      <c r="B1862" s="1013" t="s">
        <v>4530</v>
      </c>
      <c r="C1862" s="976" t="s">
        <v>4531</v>
      </c>
      <c r="AQ1862" s="1735" t="s">
        <v>9659</v>
      </c>
      <c r="AR1862" s="1495" t="s">
        <v>9660</v>
      </c>
      <c r="AS1862" s="1495" t="s">
        <v>3050</v>
      </c>
      <c r="AT1862" s="1495" t="str">
        <f t="shared" si="57"/>
        <v>3109-São Jorge</v>
      </c>
      <c r="AU1862" s="1495" t="str">
        <f t="shared" si="58"/>
        <v>310904</v>
      </c>
    </row>
    <row r="1863" spans="2:47">
      <c r="B1863" s="1013" t="s">
        <v>4532</v>
      </c>
      <c r="C1863" s="976" t="s">
        <v>1671</v>
      </c>
      <c r="AQ1863" s="1735" t="s">
        <v>9661</v>
      </c>
      <c r="AR1863" s="1495" t="s">
        <v>9662</v>
      </c>
      <c r="AS1863" s="1735" t="s">
        <v>1805</v>
      </c>
      <c r="AT1863" s="1495" t="str">
        <f t="shared" si="57"/>
        <v>0503-São Jorge da Beira</v>
      </c>
      <c r="AU1863" s="1495" t="str">
        <f t="shared" si="58"/>
        <v>050318</v>
      </c>
    </row>
    <row r="1864" spans="2:47">
      <c r="B1864" s="1013" t="s">
        <v>4533</v>
      </c>
      <c r="C1864" s="976" t="s">
        <v>4534</v>
      </c>
      <c r="AQ1864" s="1735" t="s">
        <v>9663</v>
      </c>
      <c r="AR1864" s="1495" t="s">
        <v>9664</v>
      </c>
      <c r="AS1864" s="1495" t="s">
        <v>1798</v>
      </c>
      <c r="AT1864" s="1495" t="str">
        <f t="shared" si="57"/>
        <v>1409-São José da Lamarosa</v>
      </c>
      <c r="AU1864" s="1495" t="str">
        <f t="shared" si="58"/>
        <v>140903</v>
      </c>
    </row>
    <row r="1865" spans="2:47">
      <c r="B1865" s="1013" t="s">
        <v>4535</v>
      </c>
      <c r="C1865" s="976" t="s">
        <v>1679</v>
      </c>
      <c r="AQ1865" s="1735" t="s">
        <v>9665</v>
      </c>
      <c r="AR1865" s="1495" t="s">
        <v>9666</v>
      </c>
      <c r="AS1865" s="1495" t="s">
        <v>1629</v>
      </c>
      <c r="AT1865" s="1495" t="str">
        <f t="shared" si="57"/>
        <v>1710-São Lourenço de Ribapinhão</v>
      </c>
      <c r="AU1865" s="1495" t="str">
        <f t="shared" si="58"/>
        <v>171011</v>
      </c>
    </row>
    <row r="1866" spans="2:47">
      <c r="B1866" s="1013" t="s">
        <v>4536</v>
      </c>
      <c r="C1866" s="976" t="s">
        <v>4537</v>
      </c>
      <c r="AQ1866" s="1735" t="s">
        <v>9667</v>
      </c>
      <c r="AR1866" s="1495" t="s">
        <v>9668</v>
      </c>
      <c r="AS1866" s="1735" t="s">
        <v>3405</v>
      </c>
      <c r="AT1866" s="1495" t="str">
        <f t="shared" si="57"/>
        <v>0103-São Lourenço do Bairro</v>
      </c>
      <c r="AU1866" s="1495" t="str">
        <f t="shared" si="58"/>
        <v>010310</v>
      </c>
    </row>
    <row r="1867" spans="2:47">
      <c r="B1867" s="1013" t="s">
        <v>4538</v>
      </c>
      <c r="C1867" s="976" t="s">
        <v>3649</v>
      </c>
      <c r="AQ1867" s="1735" t="s">
        <v>9669</v>
      </c>
      <c r="AR1867" s="1495" t="s">
        <v>9670</v>
      </c>
      <c r="AS1867" s="1735" t="s">
        <v>4267</v>
      </c>
      <c r="AT1867" s="1495" t="str">
        <f t="shared" ref="AT1867:AT1930" si="59">AS1867&amp;"-"&amp;AR1867</f>
        <v>0211-São Luís</v>
      </c>
      <c r="AU1867" s="1495" t="str">
        <f t="shared" ref="AU1867:AU1930" si="60">AQ1867</f>
        <v>021106</v>
      </c>
    </row>
    <row r="1868" spans="2:47">
      <c r="B1868" s="1013" t="s">
        <v>4539</v>
      </c>
      <c r="C1868" s="976" t="s">
        <v>3651</v>
      </c>
      <c r="AQ1868" s="1735" t="s">
        <v>9671</v>
      </c>
      <c r="AR1868" s="1495" t="s">
        <v>9672</v>
      </c>
      <c r="AS1868" s="1495" t="s">
        <v>2604</v>
      </c>
      <c r="AT1868" s="1495" t="str">
        <f t="shared" si="59"/>
        <v>1004-São Mamede</v>
      </c>
      <c r="AU1868" s="1495" t="str">
        <f t="shared" si="60"/>
        <v>100403</v>
      </c>
    </row>
    <row r="1869" spans="2:47">
      <c r="B1869" s="1013" t="s">
        <v>4540</v>
      </c>
      <c r="C1869" s="976" t="s">
        <v>3653</v>
      </c>
      <c r="AQ1869" s="1735" t="s">
        <v>9673</v>
      </c>
      <c r="AR1869" s="1495" t="s">
        <v>9674</v>
      </c>
      <c r="AS1869" s="1495" t="s">
        <v>1984</v>
      </c>
      <c r="AT1869" s="1495" t="str">
        <f t="shared" si="59"/>
        <v>1701-São Mamede de Ribatua</v>
      </c>
      <c r="AU1869" s="1495" t="str">
        <f t="shared" si="60"/>
        <v>170114</v>
      </c>
    </row>
    <row r="1870" spans="2:47">
      <c r="B1870" s="1013" t="s">
        <v>4541</v>
      </c>
      <c r="C1870" s="976" t="s">
        <v>2240</v>
      </c>
      <c r="AQ1870" s="1735" t="s">
        <v>9675</v>
      </c>
      <c r="AR1870" s="1495" t="s">
        <v>9676</v>
      </c>
      <c r="AS1870" s="1735" t="s">
        <v>4101</v>
      </c>
      <c r="AT1870" s="1495" t="str">
        <f t="shared" si="59"/>
        <v>0206-São Marcos da Ataboeira</v>
      </c>
      <c r="AU1870" s="1495" t="str">
        <f t="shared" si="60"/>
        <v>020605</v>
      </c>
    </row>
    <row r="1871" spans="2:47">
      <c r="B1871" s="1013" t="s">
        <v>4542</v>
      </c>
      <c r="C1871" s="976" t="s">
        <v>3660</v>
      </c>
      <c r="AQ1871" s="1735" t="s">
        <v>9677</v>
      </c>
      <c r="AR1871" s="1495" t="s">
        <v>9678</v>
      </c>
      <c r="AS1871" s="1735" t="s">
        <v>1729</v>
      </c>
      <c r="AT1871" s="1495" t="str">
        <f t="shared" si="59"/>
        <v>0813-São Marcos da Serra</v>
      </c>
      <c r="AU1871" s="1495" t="str">
        <f t="shared" si="60"/>
        <v>081306</v>
      </c>
    </row>
    <row r="1872" spans="2:47">
      <c r="B1872" s="1013" t="s">
        <v>4543</v>
      </c>
      <c r="C1872" s="976" t="s">
        <v>3663</v>
      </c>
      <c r="AQ1872" s="1735" t="s">
        <v>9679</v>
      </c>
      <c r="AR1872" s="1495" t="s">
        <v>9680</v>
      </c>
      <c r="AS1872" s="1495" t="s">
        <v>1953</v>
      </c>
      <c r="AT1872" s="1495" t="str">
        <f t="shared" si="59"/>
        <v>1501-São Martinho</v>
      </c>
      <c r="AU1872" s="1495" t="str">
        <f t="shared" si="60"/>
        <v>150105</v>
      </c>
    </row>
    <row r="1873" spans="2:47">
      <c r="B1873" s="1013" t="s">
        <v>4544</v>
      </c>
      <c r="C1873" s="976" t="s">
        <v>4545</v>
      </c>
      <c r="AQ1873" s="1735" t="s">
        <v>9681</v>
      </c>
      <c r="AR1873" s="1495" t="s">
        <v>9680</v>
      </c>
      <c r="AS1873" s="1495" t="s">
        <v>1021</v>
      </c>
      <c r="AT1873" s="1495" t="str">
        <f t="shared" si="59"/>
        <v>3103-São Martinho</v>
      </c>
      <c r="AU1873" s="1495" t="str">
        <f t="shared" si="60"/>
        <v>310307</v>
      </c>
    </row>
    <row r="1874" spans="2:47">
      <c r="B1874" s="1013" t="s">
        <v>4546</v>
      </c>
      <c r="C1874" s="976" t="s">
        <v>1252</v>
      </c>
      <c r="AQ1874" s="1735" t="s">
        <v>9682</v>
      </c>
      <c r="AR1874" s="1495" t="s">
        <v>9683</v>
      </c>
      <c r="AS1874" s="1735" t="s">
        <v>2531</v>
      </c>
      <c r="AT1874" s="1495" t="str">
        <f t="shared" si="59"/>
        <v>0601-São Martinho da Cortiça</v>
      </c>
      <c r="AU1874" s="1495" t="str">
        <f t="shared" si="60"/>
        <v>060114</v>
      </c>
    </row>
    <row r="1875" spans="2:47">
      <c r="B1875" s="1013" t="s">
        <v>4547</v>
      </c>
      <c r="C1875" s="976" t="s">
        <v>1254</v>
      </c>
      <c r="AQ1875" s="1735" t="s">
        <v>9684</v>
      </c>
      <c r="AR1875" s="1495" t="s">
        <v>9685</v>
      </c>
      <c r="AS1875" s="1735" t="s">
        <v>2631</v>
      </c>
      <c r="AT1875" s="1495" t="str">
        <f t="shared" si="59"/>
        <v>0113-São Martinho da Gândara</v>
      </c>
      <c r="AU1875" s="1495" t="str">
        <f t="shared" si="60"/>
        <v>011315</v>
      </c>
    </row>
    <row r="1876" spans="2:47">
      <c r="B1876" s="1013" t="s">
        <v>4548</v>
      </c>
      <c r="C1876" s="976" t="s">
        <v>4549</v>
      </c>
      <c r="AQ1876" s="1735" t="s">
        <v>9686</v>
      </c>
      <c r="AR1876" s="1495" t="s">
        <v>9687</v>
      </c>
      <c r="AS1876" s="1735" t="s">
        <v>4267</v>
      </c>
      <c r="AT1876" s="1495" t="str">
        <f t="shared" si="59"/>
        <v>0211-São Martinho das Amoreiras</v>
      </c>
      <c r="AU1876" s="1495" t="str">
        <f t="shared" si="60"/>
        <v>021107</v>
      </c>
    </row>
    <row r="1877" spans="2:47">
      <c r="B1877" s="1013" t="s">
        <v>4550</v>
      </c>
      <c r="C1877" s="976" t="s">
        <v>1258</v>
      </c>
      <c r="AQ1877" s="1735" t="s">
        <v>9688</v>
      </c>
      <c r="AR1877" s="1495" t="s">
        <v>9689</v>
      </c>
      <c r="AS1877" s="1495" t="s">
        <v>2537</v>
      </c>
      <c r="AT1877" s="1495" t="str">
        <f t="shared" si="59"/>
        <v>1801-São Martinho das Chãs</v>
      </c>
      <c r="AU1877" s="1495" t="str">
        <f t="shared" si="60"/>
        <v>180115</v>
      </c>
    </row>
    <row r="1878" spans="2:47">
      <c r="B1878" s="1013" t="s">
        <v>4551</v>
      </c>
      <c r="C1878" s="976" t="s">
        <v>4552</v>
      </c>
      <c r="AQ1878" s="1735" t="s">
        <v>9690</v>
      </c>
      <c r="AR1878" s="1495" t="s">
        <v>9691</v>
      </c>
      <c r="AS1878" s="1735" t="s">
        <v>2834</v>
      </c>
      <c r="AT1878" s="1495" t="str">
        <f t="shared" si="59"/>
        <v>0406-São Martinho de Angueira</v>
      </c>
      <c r="AU1878" s="1495" t="str">
        <f t="shared" si="60"/>
        <v>040613</v>
      </c>
    </row>
    <row r="1879" spans="2:47">
      <c r="B1879" s="1013" t="s">
        <v>5212</v>
      </c>
      <c r="C1879" s="976" t="s">
        <v>2874</v>
      </c>
      <c r="AQ1879" s="1735" t="s">
        <v>9692</v>
      </c>
      <c r="AR1879" s="1495" t="s">
        <v>9693</v>
      </c>
      <c r="AS1879" s="1495" t="s">
        <v>1611</v>
      </c>
      <c r="AT1879" s="1495" t="str">
        <f t="shared" si="59"/>
        <v>1813-São Martinho de Mouros</v>
      </c>
      <c r="AU1879" s="1495" t="str">
        <f t="shared" si="60"/>
        <v>181314</v>
      </c>
    </row>
    <row r="1880" spans="2:47">
      <c r="B1880" s="1013" t="s">
        <v>5215</v>
      </c>
      <c r="C1880" s="976" t="s">
        <v>4553</v>
      </c>
      <c r="AQ1880" s="1735" t="s">
        <v>9694</v>
      </c>
      <c r="AR1880" s="1495" t="s">
        <v>9695</v>
      </c>
      <c r="AS1880" s="1735" t="s">
        <v>4087</v>
      </c>
      <c r="AT1880" s="1495" t="str">
        <f t="shared" si="59"/>
        <v>0106-São Martinho de Sardoura</v>
      </c>
      <c r="AU1880" s="1495" t="str">
        <f t="shared" si="60"/>
        <v>010608</v>
      </c>
    </row>
    <row r="1881" spans="2:47">
      <c r="B1881" s="1013" t="s">
        <v>4554</v>
      </c>
      <c r="C1881" s="976" t="s">
        <v>4555</v>
      </c>
      <c r="AQ1881" s="1735" t="s">
        <v>9696</v>
      </c>
      <c r="AR1881" s="1495" t="s">
        <v>9697</v>
      </c>
      <c r="AS1881" s="1735" t="s">
        <v>5347</v>
      </c>
      <c r="AT1881" s="1495" t="str">
        <f t="shared" si="59"/>
        <v>0408-São Martinho do Peso</v>
      </c>
      <c r="AU1881" s="1495" t="str">
        <f t="shared" si="60"/>
        <v>040817</v>
      </c>
    </row>
    <row r="1882" spans="2:47">
      <c r="B1882" s="1013" t="s">
        <v>4556</v>
      </c>
      <c r="C1882" s="976" t="s">
        <v>4557</v>
      </c>
      <c r="AQ1882" s="1735" t="s">
        <v>9698</v>
      </c>
      <c r="AR1882" s="1495" t="s">
        <v>9699</v>
      </c>
      <c r="AS1882" s="1495" t="s">
        <v>1961</v>
      </c>
      <c r="AT1882" s="1495" t="str">
        <f t="shared" si="59"/>
        <v>1001-São Martinho do Porto</v>
      </c>
      <c r="AU1882" s="1495" t="str">
        <f t="shared" si="60"/>
        <v>100112</v>
      </c>
    </row>
    <row r="1883" spans="2:47">
      <c r="B1883" s="1013" t="s">
        <v>4558</v>
      </c>
      <c r="C1883" s="976" t="s">
        <v>4559</v>
      </c>
      <c r="AQ1883" s="1735" t="s">
        <v>9700</v>
      </c>
      <c r="AR1883" s="1495" t="s">
        <v>9701</v>
      </c>
      <c r="AS1883" s="1495" t="s">
        <v>3034</v>
      </c>
      <c r="AT1883" s="1495" t="str">
        <f t="shared" si="59"/>
        <v>4401-São Mateus</v>
      </c>
      <c r="AU1883" s="1495" t="str">
        <f t="shared" si="60"/>
        <v>440103</v>
      </c>
    </row>
    <row r="1884" spans="2:47">
      <c r="B1884" s="1013" t="s">
        <v>4560</v>
      </c>
      <c r="C1884" s="976" t="s">
        <v>4561</v>
      </c>
      <c r="AQ1884" s="1735" t="s">
        <v>9702</v>
      </c>
      <c r="AR1884" s="1495" t="s">
        <v>9701</v>
      </c>
      <c r="AS1884" s="1495" t="s">
        <v>5300</v>
      </c>
      <c r="AT1884" s="1495" t="str">
        <f t="shared" si="59"/>
        <v>4602-São Mateus</v>
      </c>
      <c r="AU1884" s="1495" t="str">
        <f t="shared" si="60"/>
        <v>460206</v>
      </c>
    </row>
    <row r="1885" spans="2:47">
      <c r="B1885" s="1013" t="s">
        <v>4562</v>
      </c>
      <c r="C1885" s="976" t="s">
        <v>2164</v>
      </c>
      <c r="AQ1885" s="1735" t="s">
        <v>9703</v>
      </c>
      <c r="AR1885" s="1495" t="s">
        <v>9704</v>
      </c>
      <c r="AS1885" s="1495" t="s">
        <v>5229</v>
      </c>
      <c r="AT1885" s="1495" t="str">
        <f t="shared" si="59"/>
        <v>4301-São Mateus da Calheta</v>
      </c>
      <c r="AU1885" s="1495" t="str">
        <f t="shared" si="60"/>
        <v>430116</v>
      </c>
    </row>
    <row r="1886" spans="2:47">
      <c r="B1886" s="1013" t="s">
        <v>2165</v>
      </c>
      <c r="C1886" s="976" t="s">
        <v>599</v>
      </c>
      <c r="AQ1886" s="1735" t="s">
        <v>9705</v>
      </c>
      <c r="AR1886" s="1495" t="s">
        <v>9706</v>
      </c>
      <c r="AS1886" s="1735" t="s">
        <v>2606</v>
      </c>
      <c r="AT1886" s="1495" t="str">
        <f t="shared" si="59"/>
        <v>0205-São Matias</v>
      </c>
      <c r="AU1886" s="1495" t="str">
        <f t="shared" si="60"/>
        <v>020516</v>
      </c>
    </row>
    <row r="1887" spans="2:47">
      <c r="B1887" s="1013" t="s">
        <v>2166</v>
      </c>
      <c r="C1887" s="976" t="s">
        <v>2167</v>
      </c>
      <c r="AQ1887" s="1735" t="s">
        <v>9707</v>
      </c>
      <c r="AR1887" s="1495" t="s">
        <v>9706</v>
      </c>
      <c r="AS1887" s="1495" t="s">
        <v>4255</v>
      </c>
      <c r="AT1887" s="1495" t="str">
        <f t="shared" si="59"/>
        <v>1212-São Matias</v>
      </c>
      <c r="AU1887" s="1495" t="str">
        <f t="shared" si="60"/>
        <v>121208</v>
      </c>
    </row>
    <row r="1888" spans="2:47">
      <c r="B1888" s="1013" t="s">
        <v>2659</v>
      </c>
      <c r="C1888" s="976" t="s">
        <v>2168</v>
      </c>
      <c r="AQ1888" s="1735" t="s">
        <v>9708</v>
      </c>
      <c r="AR1888" s="1495" t="s">
        <v>9709</v>
      </c>
      <c r="AS1888" s="1735" t="s">
        <v>1058</v>
      </c>
      <c r="AT1888" s="1495" t="str">
        <f t="shared" si="59"/>
        <v>0505-São Miguel de Acha</v>
      </c>
      <c r="AU1888" s="1495" t="str">
        <f t="shared" si="60"/>
        <v>050514</v>
      </c>
    </row>
    <row r="1889" spans="2:47">
      <c r="B1889" s="1013" t="s">
        <v>2661</v>
      </c>
      <c r="C1889" s="976" t="s">
        <v>597</v>
      </c>
      <c r="AQ1889" s="1735" t="s">
        <v>9710</v>
      </c>
      <c r="AR1889" s="1495" t="s">
        <v>9711</v>
      </c>
      <c r="AS1889" s="1735" t="s">
        <v>510</v>
      </c>
      <c r="AT1889" s="1495" t="str">
        <f t="shared" si="59"/>
        <v>0705-São Miguel de Machede</v>
      </c>
      <c r="AU1889" s="1495" t="str">
        <f t="shared" si="60"/>
        <v>070509</v>
      </c>
    </row>
    <row r="1890" spans="2:47">
      <c r="B1890" s="1013" t="s">
        <v>2169</v>
      </c>
      <c r="C1890" s="976" t="s">
        <v>2170</v>
      </c>
      <c r="AQ1890" s="1735" t="s">
        <v>9712</v>
      </c>
      <c r="AR1890" s="1495" t="s">
        <v>9713</v>
      </c>
      <c r="AS1890" s="1735" t="s">
        <v>45</v>
      </c>
      <c r="AT1890" s="1495" t="str">
        <f t="shared" si="59"/>
        <v>0617-São Miguel de Poiares</v>
      </c>
      <c r="AU1890" s="1495" t="str">
        <f t="shared" si="60"/>
        <v>061704</v>
      </c>
    </row>
    <row r="1891" spans="2:47">
      <c r="B1891" s="1013" t="s">
        <v>2171</v>
      </c>
      <c r="C1891" s="976" t="s">
        <v>2172</v>
      </c>
      <c r="AQ1891" s="1735" t="s">
        <v>9714</v>
      </c>
      <c r="AR1891" s="1495" t="s">
        <v>9715</v>
      </c>
      <c r="AS1891" s="1495" t="s">
        <v>3091</v>
      </c>
      <c r="AT1891" s="1495" t="str">
        <f t="shared" si="59"/>
        <v>1817-São Miguel de Vila Boa</v>
      </c>
      <c r="AU1891" s="1495" t="str">
        <f t="shared" si="60"/>
        <v>181709</v>
      </c>
    </row>
    <row r="1892" spans="2:47">
      <c r="B1892" s="1013" t="s">
        <v>2173</v>
      </c>
      <c r="C1892" s="976" t="s">
        <v>2174</v>
      </c>
      <c r="AQ1892" s="1735" t="s">
        <v>9716</v>
      </c>
      <c r="AR1892" s="1495" t="s">
        <v>9717</v>
      </c>
      <c r="AS1892" s="1735" t="s">
        <v>2543</v>
      </c>
      <c r="AT1892" s="1495" t="str">
        <f t="shared" si="59"/>
        <v>0104-São Miguel do Mato</v>
      </c>
      <c r="AU1892" s="1495" t="str">
        <f t="shared" si="60"/>
        <v>010417</v>
      </c>
    </row>
    <row r="1893" spans="2:47">
      <c r="B1893" s="1013" t="s">
        <v>2175</v>
      </c>
      <c r="C1893" s="976" t="s">
        <v>3962</v>
      </c>
      <c r="AQ1893" s="1735" t="s">
        <v>9718</v>
      </c>
      <c r="AR1893" s="1495" t="s">
        <v>9717</v>
      </c>
      <c r="AS1893" s="1495" t="s">
        <v>83</v>
      </c>
      <c r="AT1893" s="1495" t="str">
        <f t="shared" si="59"/>
        <v>1824-São Miguel do Mato</v>
      </c>
      <c r="AU1893" s="1495" t="str">
        <f t="shared" si="60"/>
        <v>182410</v>
      </c>
    </row>
    <row r="1894" spans="2:47">
      <c r="B1894" s="1013" t="s">
        <v>3963</v>
      </c>
      <c r="C1894" s="976" t="s">
        <v>4171</v>
      </c>
      <c r="AQ1894" s="1735" t="s">
        <v>9719</v>
      </c>
      <c r="AR1894" s="1495" t="s">
        <v>9720</v>
      </c>
      <c r="AS1894" s="1735" t="s">
        <v>1042</v>
      </c>
      <c r="AT1894" s="1495" t="str">
        <f t="shared" si="59"/>
        <v>0906-São Paio</v>
      </c>
      <c r="AU1894" s="1495" t="str">
        <f t="shared" si="60"/>
        <v>090617</v>
      </c>
    </row>
    <row r="1895" spans="2:47">
      <c r="B1895" s="1013" t="s">
        <v>2151</v>
      </c>
      <c r="C1895" s="976" t="s">
        <v>3964</v>
      </c>
      <c r="AQ1895" s="1735" t="s">
        <v>9721</v>
      </c>
      <c r="AR1895" s="1495" t="s">
        <v>9720</v>
      </c>
      <c r="AS1895" s="1495" t="s">
        <v>5337</v>
      </c>
      <c r="AT1895" s="1495" t="str">
        <f t="shared" si="59"/>
        <v>1603-São Paio</v>
      </c>
      <c r="AU1895" s="1495" t="str">
        <f t="shared" si="60"/>
        <v>160317</v>
      </c>
    </row>
    <row r="1896" spans="2:47">
      <c r="B1896" s="1013" t="s">
        <v>4497</v>
      </c>
      <c r="C1896" s="976" t="s">
        <v>3965</v>
      </c>
      <c r="AQ1896" s="1735" t="s">
        <v>9722</v>
      </c>
      <c r="AR1896" s="1495" t="s">
        <v>9723</v>
      </c>
      <c r="AS1896" s="1735" t="s">
        <v>3042</v>
      </c>
      <c r="AT1896" s="1495" t="str">
        <f t="shared" si="59"/>
        <v>0109-São Paio de Oleiros</v>
      </c>
      <c r="AU1896" s="1495" t="str">
        <f t="shared" si="60"/>
        <v>010918</v>
      </c>
    </row>
    <row r="1897" spans="2:47">
      <c r="B1897" s="1013" t="s">
        <v>4500</v>
      </c>
      <c r="C1897" s="976" t="s">
        <v>3966</v>
      </c>
      <c r="AQ1897" s="1735" t="s">
        <v>9724</v>
      </c>
      <c r="AR1897" s="1495" t="s">
        <v>9725</v>
      </c>
      <c r="AS1897" s="1735" t="s">
        <v>531</v>
      </c>
      <c r="AT1897" s="1495" t="str">
        <f t="shared" si="59"/>
        <v>0605-São Pedro</v>
      </c>
      <c r="AU1897" s="1495" t="str">
        <f t="shared" si="60"/>
        <v>060514</v>
      </c>
    </row>
    <row r="1898" spans="2:47">
      <c r="B1898" s="1013" t="s">
        <v>3967</v>
      </c>
      <c r="C1898" s="976" t="s">
        <v>3966</v>
      </c>
      <c r="AQ1898" s="1735" t="s">
        <v>9726</v>
      </c>
      <c r="AR1898" s="1495" t="s">
        <v>9725</v>
      </c>
      <c r="AS1898" s="1495" t="s">
        <v>8</v>
      </c>
      <c r="AT1898" s="1495" t="str">
        <f t="shared" si="59"/>
        <v>4101-São Pedro</v>
      </c>
      <c r="AU1898" s="1495" t="str">
        <f t="shared" si="60"/>
        <v>410104</v>
      </c>
    </row>
    <row r="1899" spans="2:47">
      <c r="B1899" s="1013" t="s">
        <v>3968</v>
      </c>
      <c r="C1899" s="976" t="s">
        <v>3969</v>
      </c>
      <c r="AQ1899" s="1735" t="s">
        <v>9727</v>
      </c>
      <c r="AR1899" s="1495" t="s">
        <v>9728</v>
      </c>
      <c r="AS1899" s="1495" t="s">
        <v>1780</v>
      </c>
      <c r="AT1899" s="1495" t="str">
        <f t="shared" si="59"/>
        <v>1113-São Pedro da Cadeira</v>
      </c>
      <c r="AU1899" s="1495" t="str">
        <f t="shared" si="60"/>
        <v>111314</v>
      </c>
    </row>
    <row r="1900" spans="2:47">
      <c r="B1900" s="1013" t="s">
        <v>364</v>
      </c>
      <c r="C1900" s="976" t="s">
        <v>2253</v>
      </c>
      <c r="AQ1900" s="1735" t="s">
        <v>9729</v>
      </c>
      <c r="AR1900" s="1495" t="s">
        <v>9730</v>
      </c>
      <c r="AS1900" s="1495" t="s">
        <v>2176</v>
      </c>
      <c r="AT1900" s="1495" t="str">
        <f t="shared" si="59"/>
        <v>1608-São Pedro da Torre</v>
      </c>
      <c r="AU1900" s="1495" t="str">
        <f t="shared" si="60"/>
        <v>160812</v>
      </c>
    </row>
    <row r="1901" spans="2:47">
      <c r="B1901" s="1013" t="s">
        <v>367</v>
      </c>
      <c r="C1901" s="976" t="s">
        <v>3970</v>
      </c>
      <c r="AQ1901" s="1735" t="s">
        <v>9731</v>
      </c>
      <c r="AR1901" s="1495" t="s">
        <v>9732</v>
      </c>
      <c r="AS1901" s="1495" t="s">
        <v>1459</v>
      </c>
      <c r="AT1901" s="1495" t="str">
        <f t="shared" si="59"/>
        <v>1607-São Pedro d'Arcos</v>
      </c>
      <c r="AU1901" s="1495" t="str">
        <f t="shared" si="60"/>
        <v>160703</v>
      </c>
    </row>
    <row r="1902" spans="2:47">
      <c r="B1902" s="1013" t="s">
        <v>3971</v>
      </c>
      <c r="C1902" s="976" t="s">
        <v>4179</v>
      </c>
      <c r="AQ1902" s="1735" t="s">
        <v>9733</v>
      </c>
      <c r="AR1902" s="1495" t="s">
        <v>9734</v>
      </c>
      <c r="AS1902" s="1495" t="s">
        <v>4115</v>
      </c>
      <c r="AT1902" s="1495" t="str">
        <f t="shared" si="59"/>
        <v>1703-São Pedro de Agostém</v>
      </c>
      <c r="AU1902" s="1495" t="str">
        <f t="shared" si="60"/>
        <v>170333</v>
      </c>
    </row>
    <row r="1903" spans="2:47">
      <c r="B1903" s="1013" t="s">
        <v>380</v>
      </c>
      <c r="C1903" s="976" t="s">
        <v>3972</v>
      </c>
      <c r="AQ1903" s="1735" t="s">
        <v>9735</v>
      </c>
      <c r="AR1903" s="1495" t="s">
        <v>9736</v>
      </c>
      <c r="AS1903" s="1735" t="s">
        <v>1856</v>
      </c>
      <c r="AT1903" s="1495" t="str">
        <f t="shared" si="59"/>
        <v>0119-São Pedro de Castelões</v>
      </c>
      <c r="AU1903" s="1495" t="str">
        <f t="shared" si="60"/>
        <v>011902</v>
      </c>
    </row>
    <row r="1904" spans="2:47">
      <c r="B1904" s="1013" t="s">
        <v>383</v>
      </c>
      <c r="C1904" s="976" t="s">
        <v>3973</v>
      </c>
      <c r="AQ1904" s="1735" t="s">
        <v>9737</v>
      </c>
      <c r="AR1904" s="1495" t="s">
        <v>9738</v>
      </c>
      <c r="AS1904" s="1495" t="s">
        <v>76</v>
      </c>
      <c r="AT1904" s="1495" t="str">
        <f t="shared" si="59"/>
        <v>1823-São Pedro de France</v>
      </c>
      <c r="AU1904" s="1495" t="str">
        <f t="shared" si="60"/>
        <v>182329</v>
      </c>
    </row>
    <row r="1905" spans="2:47">
      <c r="B1905" s="1013" t="s">
        <v>3974</v>
      </c>
      <c r="C1905" s="976" t="s">
        <v>3975</v>
      </c>
      <c r="AQ1905" s="1735" t="s">
        <v>9739</v>
      </c>
      <c r="AR1905" s="1495" t="s">
        <v>9740</v>
      </c>
      <c r="AS1905" s="1495" t="s">
        <v>4259</v>
      </c>
      <c r="AT1905" s="1495" t="str">
        <f t="shared" si="59"/>
        <v>4202-São Pedro de Nordestinho</v>
      </c>
      <c r="AU1905" s="1495" t="str">
        <f t="shared" si="60"/>
        <v>420210</v>
      </c>
    </row>
    <row r="1906" spans="2:47">
      <c r="B1906" s="1013" t="s">
        <v>3976</v>
      </c>
      <c r="C1906" s="976" t="s">
        <v>3977</v>
      </c>
      <c r="AQ1906" s="1735" t="s">
        <v>9741</v>
      </c>
      <c r="AR1906" s="1495" t="s">
        <v>9742</v>
      </c>
      <c r="AS1906" s="1735" t="s">
        <v>3337</v>
      </c>
      <c r="AT1906" s="1495" t="str">
        <f t="shared" si="59"/>
        <v>0902-São Pedro de Rio Seco</v>
      </c>
      <c r="AU1906" s="1495" t="str">
        <f t="shared" si="60"/>
        <v>090224</v>
      </c>
    </row>
    <row r="1907" spans="2:47">
      <c r="B1907" s="1013" t="s">
        <v>3978</v>
      </c>
      <c r="C1907" s="976" t="s">
        <v>1814</v>
      </c>
      <c r="AQ1907" s="1735" t="s">
        <v>9743</v>
      </c>
      <c r="AR1907" s="1495" t="s">
        <v>9744</v>
      </c>
      <c r="AS1907" s="1735" t="s">
        <v>2633</v>
      </c>
      <c r="AT1907" s="1495" t="str">
        <f t="shared" si="59"/>
        <v>0402-São Pedro de Sarracenos</v>
      </c>
      <c r="AU1907" s="1495" t="str">
        <f t="shared" si="60"/>
        <v>040244</v>
      </c>
    </row>
    <row r="1908" spans="2:47">
      <c r="B1908" s="1013" t="s">
        <v>388</v>
      </c>
      <c r="C1908" s="976" t="s">
        <v>1280</v>
      </c>
      <c r="AQ1908" s="1735" t="s">
        <v>9745</v>
      </c>
      <c r="AR1908" s="1495" t="s">
        <v>9746</v>
      </c>
      <c r="AS1908" s="1495" t="s">
        <v>1766</v>
      </c>
      <c r="AT1908" s="1495" t="str">
        <f t="shared" si="59"/>
        <v>1418-São Pedro de Tomar</v>
      </c>
      <c r="AU1908" s="1495" t="str">
        <f t="shared" si="60"/>
        <v>141813</v>
      </c>
    </row>
    <row r="1909" spans="2:47">
      <c r="B1909" s="1013" t="s">
        <v>1815</v>
      </c>
      <c r="C1909" s="976" t="s">
        <v>1816</v>
      </c>
      <c r="AQ1909" s="1735" t="s">
        <v>9747</v>
      </c>
      <c r="AR1909" s="1495" t="s">
        <v>9748</v>
      </c>
      <c r="AS1909" s="1495" t="s">
        <v>1756</v>
      </c>
      <c r="AT1909" s="1495" t="str">
        <f t="shared" si="59"/>
        <v>1712-São Pedro de Veiga de Lila</v>
      </c>
      <c r="AU1909" s="1495" t="str">
        <f t="shared" si="60"/>
        <v>171223</v>
      </c>
    </row>
    <row r="1910" spans="2:47">
      <c r="B1910" s="1013" t="s">
        <v>1817</v>
      </c>
      <c r="C1910" s="976" t="s">
        <v>1818</v>
      </c>
      <c r="AQ1910" s="1735" t="s">
        <v>9749</v>
      </c>
      <c r="AR1910" s="1495" t="s">
        <v>9750</v>
      </c>
      <c r="AS1910" s="1735" t="s">
        <v>1503</v>
      </c>
      <c r="AT1910" s="1495" t="str">
        <f t="shared" si="59"/>
        <v>0508-São Pedro do Esteval</v>
      </c>
      <c r="AU1910" s="1495" t="str">
        <f t="shared" si="60"/>
        <v>050805</v>
      </c>
    </row>
    <row r="1911" spans="2:47">
      <c r="B1911" s="1013" t="s">
        <v>1819</v>
      </c>
      <c r="C1911" s="976" t="s">
        <v>1820</v>
      </c>
      <c r="AQ1911" s="1735" t="s">
        <v>9751</v>
      </c>
      <c r="AR1911" s="1495" t="s">
        <v>9752</v>
      </c>
      <c r="AS1911" s="1495" t="s">
        <v>5308</v>
      </c>
      <c r="AT1911" s="1495" t="str">
        <f t="shared" si="59"/>
        <v>1306-São Pedro Fins</v>
      </c>
      <c r="AU1911" s="1495" t="str">
        <f t="shared" si="60"/>
        <v>130613</v>
      </c>
    </row>
    <row r="1912" spans="2:47">
      <c r="B1912" s="1013" t="s">
        <v>1821</v>
      </c>
      <c r="C1912" s="976" t="s">
        <v>1822</v>
      </c>
      <c r="AQ1912" s="1735" t="s">
        <v>9753</v>
      </c>
      <c r="AR1912" s="1495" t="s">
        <v>9754</v>
      </c>
      <c r="AS1912" s="1735" t="s">
        <v>5343</v>
      </c>
      <c r="AT1912" s="1495" t="str">
        <f t="shared" si="59"/>
        <v>0407-São Pedro Velho</v>
      </c>
      <c r="AU1912" s="1495" t="str">
        <f t="shared" si="60"/>
        <v>040727</v>
      </c>
    </row>
    <row r="1913" spans="2:47">
      <c r="B1913" s="1013" t="s">
        <v>1823</v>
      </c>
      <c r="C1913" s="976" t="s">
        <v>1824</v>
      </c>
      <c r="AQ1913" s="1735" t="s">
        <v>9755</v>
      </c>
      <c r="AR1913" s="1495" t="s">
        <v>9756</v>
      </c>
      <c r="AS1913" s="1495" t="s">
        <v>2196</v>
      </c>
      <c r="AT1913" s="1495" t="str">
        <f t="shared" si="59"/>
        <v>1609-São Romão de Neiva</v>
      </c>
      <c r="AU1913" s="1495" t="str">
        <f t="shared" si="60"/>
        <v>160923</v>
      </c>
    </row>
    <row r="1914" spans="2:47">
      <c r="B1914" s="1013" t="s">
        <v>1825</v>
      </c>
      <c r="C1914" s="976" t="s">
        <v>1826</v>
      </c>
      <c r="AQ1914" s="1735" t="s">
        <v>9757</v>
      </c>
      <c r="AR1914" s="1495" t="s">
        <v>9758</v>
      </c>
      <c r="AS1914" s="1735" t="s">
        <v>2631</v>
      </c>
      <c r="AT1914" s="1495" t="str">
        <f t="shared" si="59"/>
        <v>0113-São Roque</v>
      </c>
      <c r="AU1914" s="1495" t="str">
        <f t="shared" si="60"/>
        <v>011318</v>
      </c>
    </row>
    <row r="1915" spans="2:47">
      <c r="B1915" s="1013" t="s">
        <v>1827</v>
      </c>
      <c r="C1915" s="976" t="s">
        <v>1828</v>
      </c>
      <c r="AQ1915" s="1735" t="s">
        <v>9759</v>
      </c>
      <c r="AR1915" s="1495" t="s">
        <v>9758</v>
      </c>
      <c r="AS1915" s="1495" t="s">
        <v>1021</v>
      </c>
      <c r="AT1915" s="1495" t="str">
        <f t="shared" si="59"/>
        <v>3103-São Roque</v>
      </c>
      <c r="AU1915" s="1495" t="str">
        <f t="shared" si="60"/>
        <v>310309</v>
      </c>
    </row>
    <row r="1916" spans="2:47">
      <c r="B1916" s="1013" t="s">
        <v>1829</v>
      </c>
      <c r="C1916" s="976" t="s">
        <v>1830</v>
      </c>
      <c r="AQ1916" s="1735" t="s">
        <v>9760</v>
      </c>
      <c r="AR1916" s="1495" t="s">
        <v>9761</v>
      </c>
      <c r="AS1916" s="1495" t="s">
        <v>3050</v>
      </c>
      <c r="AT1916" s="1495" t="str">
        <f t="shared" si="59"/>
        <v>3109-São Roque do Faial</v>
      </c>
      <c r="AU1916" s="1495" t="str">
        <f t="shared" si="60"/>
        <v>310905</v>
      </c>
    </row>
    <row r="1917" spans="2:47">
      <c r="B1917" s="1013" t="s">
        <v>1659</v>
      </c>
      <c r="C1917" s="976" t="s">
        <v>1831</v>
      </c>
      <c r="AQ1917" s="1735" t="s">
        <v>9762</v>
      </c>
      <c r="AR1917" s="1495" t="s">
        <v>3079</v>
      </c>
      <c r="AS1917" s="1495" t="s">
        <v>3080</v>
      </c>
      <c r="AT1917" s="1495" t="str">
        <f t="shared" si="59"/>
        <v>4603-São Roque do Pico</v>
      </c>
      <c r="AU1917" s="1495" t="str">
        <f t="shared" si="60"/>
        <v>460305</v>
      </c>
    </row>
    <row r="1918" spans="2:47">
      <c r="B1918" s="1013" t="s">
        <v>1832</v>
      </c>
      <c r="C1918" s="976" t="s">
        <v>1833</v>
      </c>
      <c r="AQ1918" s="1735" t="s">
        <v>9763</v>
      </c>
      <c r="AR1918" s="1495" t="s">
        <v>9764</v>
      </c>
      <c r="AS1918" s="1735" t="s">
        <v>5343</v>
      </c>
      <c r="AT1918" s="1495" t="str">
        <f t="shared" si="59"/>
        <v>0407-São Salvador</v>
      </c>
      <c r="AU1918" s="1495" t="str">
        <f t="shared" si="60"/>
        <v>040728</v>
      </c>
    </row>
    <row r="1919" spans="2:47">
      <c r="B1919" s="1013" t="s">
        <v>1834</v>
      </c>
      <c r="C1919" s="976" t="s">
        <v>1835</v>
      </c>
      <c r="AQ1919" s="1735" t="s">
        <v>9765</v>
      </c>
      <c r="AR1919" s="1495" t="s">
        <v>9766</v>
      </c>
      <c r="AS1919" s="1495" t="s">
        <v>5324</v>
      </c>
      <c r="AT1919" s="1495" t="str">
        <f t="shared" si="59"/>
        <v>1210-São Salvador da Aramenha</v>
      </c>
      <c r="AU1919" s="1495" t="str">
        <f t="shared" si="60"/>
        <v>121004</v>
      </c>
    </row>
    <row r="1920" spans="2:47">
      <c r="B1920" s="1013" t="s">
        <v>1836</v>
      </c>
      <c r="C1920" s="976" t="s">
        <v>1837</v>
      </c>
      <c r="AQ1920" s="1735" t="s">
        <v>9767</v>
      </c>
      <c r="AR1920" s="1495" t="s">
        <v>9768</v>
      </c>
      <c r="AS1920" s="1735" t="s">
        <v>4267</v>
      </c>
      <c r="AT1920" s="1495" t="str">
        <f t="shared" si="59"/>
        <v>0211-São Salvador e Santa Maria</v>
      </c>
      <c r="AU1920" s="1495" t="str">
        <f t="shared" si="60"/>
        <v>021120</v>
      </c>
    </row>
    <row r="1921" spans="2:47">
      <c r="B1921" s="1013" t="s">
        <v>1838</v>
      </c>
      <c r="C1921" s="976" t="s">
        <v>1839</v>
      </c>
      <c r="AQ1921" s="1735" t="s">
        <v>9769</v>
      </c>
      <c r="AR1921" s="1495" t="s">
        <v>9770</v>
      </c>
      <c r="AS1921" s="1495" t="s">
        <v>1018</v>
      </c>
      <c r="AT1921" s="1495" t="str">
        <f t="shared" si="59"/>
        <v>1208-São Saturnino</v>
      </c>
      <c r="AU1921" s="1495" t="str">
        <f t="shared" si="60"/>
        <v>120803</v>
      </c>
    </row>
    <row r="1922" spans="2:47">
      <c r="B1922" s="1013" t="s">
        <v>1840</v>
      </c>
      <c r="C1922" s="976" t="s">
        <v>1841</v>
      </c>
      <c r="AQ1922" s="1735" t="s">
        <v>9771</v>
      </c>
      <c r="AR1922" s="1495" t="s">
        <v>9772</v>
      </c>
      <c r="AS1922" s="1495" t="s">
        <v>1626</v>
      </c>
      <c r="AT1922" s="1495" t="str">
        <f t="shared" si="59"/>
        <v>1414-São Sebastião</v>
      </c>
      <c r="AU1922" s="1495" t="str">
        <f t="shared" si="60"/>
        <v>141411</v>
      </c>
    </row>
    <row r="1923" spans="2:47">
      <c r="B1923" s="1013" t="s">
        <v>1842</v>
      </c>
      <c r="C1923" s="976" t="s">
        <v>1843</v>
      </c>
      <c r="AQ1923" s="1735" t="s">
        <v>9773</v>
      </c>
      <c r="AR1923" s="1495" t="s">
        <v>9774</v>
      </c>
      <c r="AS1923" s="1735" t="s">
        <v>4121</v>
      </c>
      <c r="AT1923" s="1495" t="str">
        <f t="shared" si="59"/>
        <v>0603-São Silvestre</v>
      </c>
      <c r="AU1923" s="1495" t="str">
        <f t="shared" si="60"/>
        <v>060324</v>
      </c>
    </row>
    <row r="1924" spans="2:47">
      <c r="B1924" s="1013" t="s">
        <v>1844</v>
      </c>
      <c r="C1924" s="976" t="s">
        <v>1845</v>
      </c>
      <c r="AQ1924" s="1735" t="s">
        <v>9775</v>
      </c>
      <c r="AR1924" s="1495" t="s">
        <v>9776</v>
      </c>
      <c r="AS1924" s="1735" t="s">
        <v>4267</v>
      </c>
      <c r="AT1924" s="1495" t="str">
        <f t="shared" si="59"/>
        <v>0211-São Teotónio</v>
      </c>
      <c r="AU1924" s="1495" t="str">
        <f t="shared" si="60"/>
        <v>021121</v>
      </c>
    </row>
    <row r="1925" spans="2:47">
      <c r="B1925" s="1013" t="s">
        <v>1846</v>
      </c>
      <c r="C1925" s="976" t="s">
        <v>1847</v>
      </c>
      <c r="AQ1925" s="1735" t="s">
        <v>9777</v>
      </c>
      <c r="AR1925" s="1495" t="s">
        <v>9778</v>
      </c>
      <c r="AS1925" s="1735" t="s">
        <v>1051</v>
      </c>
      <c r="AT1925" s="1495" t="str">
        <f t="shared" si="59"/>
        <v>0308-São Torcato</v>
      </c>
      <c r="AU1925" s="1495" t="str">
        <f t="shared" si="60"/>
        <v>030865</v>
      </c>
    </row>
    <row r="1926" spans="2:47">
      <c r="B1926" s="1013" t="s">
        <v>1848</v>
      </c>
      <c r="C1926" s="976" t="s">
        <v>1849</v>
      </c>
      <c r="AQ1926" s="1735" t="s">
        <v>9779</v>
      </c>
      <c r="AR1926" s="1495" t="s">
        <v>3083</v>
      </c>
      <c r="AS1926" s="1495" t="s">
        <v>561</v>
      </c>
      <c r="AT1926" s="1495" t="str">
        <f t="shared" si="59"/>
        <v>1106-São Vicente</v>
      </c>
      <c r="AU1926" s="1495" t="str">
        <f t="shared" si="60"/>
        <v>110667</v>
      </c>
    </row>
    <row r="1927" spans="2:47">
      <c r="B1927" s="1013" t="s">
        <v>1850</v>
      </c>
      <c r="C1927" s="976" t="s">
        <v>4197</v>
      </c>
      <c r="AQ1927" s="1735" t="s">
        <v>9780</v>
      </c>
      <c r="AR1927" s="1495" t="s">
        <v>3083</v>
      </c>
      <c r="AS1927" s="1495" t="s">
        <v>4115</v>
      </c>
      <c r="AT1927" s="1495" t="str">
        <f t="shared" si="59"/>
        <v>1703-São Vicente</v>
      </c>
      <c r="AU1927" s="1495" t="str">
        <f t="shared" si="60"/>
        <v>170334</v>
      </c>
    </row>
    <row r="1928" spans="2:47">
      <c r="B1928" s="1013" t="s">
        <v>4198</v>
      </c>
      <c r="C1928" s="976" t="s">
        <v>605</v>
      </c>
      <c r="AQ1928" s="1735" t="s">
        <v>9781</v>
      </c>
      <c r="AR1928" s="1495" t="s">
        <v>3083</v>
      </c>
      <c r="AS1928" s="1495" t="s">
        <v>3084</v>
      </c>
      <c r="AT1928" s="1495" t="str">
        <f t="shared" si="59"/>
        <v>3110-São Vicente</v>
      </c>
      <c r="AU1928" s="1495" t="str">
        <f t="shared" si="60"/>
        <v>311003</v>
      </c>
    </row>
    <row r="1929" spans="2:47">
      <c r="B1929" s="1013" t="s">
        <v>4199</v>
      </c>
      <c r="C1929" s="976" t="s">
        <v>2871</v>
      </c>
      <c r="AQ1929" s="1735" t="s">
        <v>9782</v>
      </c>
      <c r="AR1929" s="1495" t="s">
        <v>9783</v>
      </c>
      <c r="AS1929" s="1735" t="s">
        <v>1338</v>
      </c>
      <c r="AT1929" s="1495" t="str">
        <f t="shared" si="59"/>
        <v>0502-São Vicente da Beira</v>
      </c>
      <c r="AU1929" s="1495" t="str">
        <f t="shared" si="60"/>
        <v>050222</v>
      </c>
    </row>
    <row r="1930" spans="2:47">
      <c r="B1930" s="1013" t="s">
        <v>5188</v>
      </c>
      <c r="C1930" s="976" t="s">
        <v>4200</v>
      </c>
      <c r="AQ1930" s="1735" t="s">
        <v>9784</v>
      </c>
      <c r="AR1930" s="1495" t="s">
        <v>9785</v>
      </c>
      <c r="AS1930" s="1495" t="s">
        <v>1351</v>
      </c>
      <c r="AT1930" s="1495" t="str">
        <f t="shared" si="59"/>
        <v>1810-São Vicente de Lafões</v>
      </c>
      <c r="AU1930" s="1495" t="str">
        <f t="shared" si="60"/>
        <v>181009</v>
      </c>
    </row>
    <row r="1931" spans="2:47">
      <c r="B1931" s="1013" t="s">
        <v>4129</v>
      </c>
      <c r="C1931" s="976" t="s">
        <v>4201</v>
      </c>
      <c r="AQ1931" s="1735" t="s">
        <v>9786</v>
      </c>
      <c r="AR1931" s="1495" t="s">
        <v>9787</v>
      </c>
      <c r="AS1931" s="1495" t="s">
        <v>487</v>
      </c>
      <c r="AT1931" s="1495" t="str">
        <f t="shared" ref="AT1931:AT1994" si="61">AS1931&amp;"-"&amp;AR1931</f>
        <v>1207-São Vicente e Ventosa</v>
      </c>
      <c r="AU1931" s="1495" t="str">
        <f t="shared" ref="AU1931:AU1994" si="62">AQ1931</f>
        <v>120708</v>
      </c>
    </row>
    <row r="1932" spans="2:47">
      <c r="B1932" s="1013" t="s">
        <v>4202</v>
      </c>
      <c r="C1932" s="976" t="s">
        <v>4203</v>
      </c>
      <c r="AQ1932" s="1735" t="s">
        <v>9788</v>
      </c>
      <c r="AR1932" s="1495" t="s">
        <v>9789</v>
      </c>
      <c r="AS1932" s="1495" t="s">
        <v>1448</v>
      </c>
      <c r="AT1932" s="1495" t="str">
        <f t="shared" si="61"/>
        <v>4203-São Vicente Ferreira</v>
      </c>
      <c r="AU1932" s="1495" t="str">
        <f t="shared" si="62"/>
        <v>420321</v>
      </c>
    </row>
    <row r="1933" spans="2:47">
      <c r="B1933" s="1013" t="s">
        <v>4204</v>
      </c>
      <c r="C1933" s="976" t="s">
        <v>4205</v>
      </c>
      <c r="AQ1933" s="1735" t="s">
        <v>9790</v>
      </c>
      <c r="AR1933" s="1495" t="s">
        <v>9791</v>
      </c>
      <c r="AS1933" s="1495" t="s">
        <v>27</v>
      </c>
      <c r="AT1933" s="1495" t="str">
        <f t="shared" si="61"/>
        <v>1610-Sapardos</v>
      </c>
      <c r="AU1933" s="1495" t="str">
        <f t="shared" si="62"/>
        <v>161012</v>
      </c>
    </row>
    <row r="1934" spans="2:47">
      <c r="B1934" s="1013" t="s">
        <v>4206</v>
      </c>
      <c r="C1934" s="976" t="s">
        <v>4207</v>
      </c>
      <c r="AQ1934" s="1735" t="s">
        <v>9792</v>
      </c>
      <c r="AR1934" s="1495" t="s">
        <v>9793</v>
      </c>
      <c r="AS1934" s="1495" t="s">
        <v>1738</v>
      </c>
      <c r="AT1934" s="1495" t="str">
        <f t="shared" si="61"/>
        <v>1112-Sapataria</v>
      </c>
      <c r="AU1934" s="1495" t="str">
        <f t="shared" si="62"/>
        <v>111202</v>
      </c>
    </row>
    <row r="1935" spans="2:47">
      <c r="B1935" s="1013" t="s">
        <v>4208</v>
      </c>
      <c r="C1935" s="976" t="s">
        <v>4209</v>
      </c>
      <c r="AQ1935" s="1735" t="s">
        <v>9794</v>
      </c>
      <c r="AR1935" s="1495" t="s">
        <v>9795</v>
      </c>
      <c r="AS1935" s="1495" t="s">
        <v>2628</v>
      </c>
      <c r="AT1935" s="1495" t="str">
        <f t="shared" si="61"/>
        <v>1702-Sapiãos</v>
      </c>
      <c r="AU1935" s="1495" t="str">
        <f t="shared" si="62"/>
        <v>170215</v>
      </c>
    </row>
    <row r="1936" spans="2:47">
      <c r="B1936" s="1013" t="s">
        <v>4210</v>
      </c>
      <c r="C1936" s="976" t="s">
        <v>5376</v>
      </c>
      <c r="AQ1936" s="1735" t="s">
        <v>9796</v>
      </c>
      <c r="AR1936" s="1495" t="s">
        <v>3087</v>
      </c>
      <c r="AS1936" s="1495" t="s">
        <v>3088</v>
      </c>
      <c r="AT1936" s="1495" t="str">
        <f t="shared" si="61"/>
        <v>1417-Sardoal</v>
      </c>
      <c r="AU1936" s="1495" t="str">
        <f t="shared" si="62"/>
        <v>141703</v>
      </c>
    </row>
    <row r="1937" spans="2:47">
      <c r="B1937" s="1013" t="s">
        <v>5377</v>
      </c>
      <c r="C1937" s="976" t="s">
        <v>5378</v>
      </c>
      <c r="AQ1937" s="1735" t="s">
        <v>9797</v>
      </c>
      <c r="AR1937" s="1495" t="s">
        <v>9798</v>
      </c>
      <c r="AS1937" s="1495" t="s">
        <v>4223</v>
      </c>
      <c r="AT1937" s="1495" t="str">
        <f t="shared" si="61"/>
        <v>1507-Sarilhos Grandes</v>
      </c>
      <c r="AU1937" s="1495" t="str">
        <f t="shared" si="62"/>
        <v>150704</v>
      </c>
    </row>
    <row r="1938" spans="2:47">
      <c r="B1938" s="1013" t="s">
        <v>5379</v>
      </c>
      <c r="C1938" s="976" t="s">
        <v>676</v>
      </c>
      <c r="AQ1938" s="1735" t="s">
        <v>9799</v>
      </c>
      <c r="AR1938" s="1495" t="s">
        <v>9800</v>
      </c>
      <c r="AS1938" s="1735" t="s">
        <v>57</v>
      </c>
      <c r="AT1938" s="1495" t="str">
        <f t="shared" si="61"/>
        <v>0511-Sarnadas de Ródão</v>
      </c>
      <c r="AU1938" s="1495" t="str">
        <f t="shared" si="62"/>
        <v>051103</v>
      </c>
    </row>
    <row r="1939" spans="2:47">
      <c r="B1939" s="1013" t="s">
        <v>5380</v>
      </c>
      <c r="C1939" s="976" t="s">
        <v>5381</v>
      </c>
      <c r="AQ1939" s="1735" t="s">
        <v>9801</v>
      </c>
      <c r="AR1939" s="1495" t="s">
        <v>9802</v>
      </c>
      <c r="AS1939" s="1735" t="s">
        <v>4276</v>
      </c>
      <c r="AT1939" s="1495" t="str">
        <f t="shared" si="61"/>
        <v>0506-Sarnadas de São Simão</v>
      </c>
      <c r="AU1939" s="1495" t="str">
        <f t="shared" si="62"/>
        <v>050610</v>
      </c>
    </row>
    <row r="1940" spans="2:47">
      <c r="B1940" s="1013" t="s">
        <v>5382</v>
      </c>
      <c r="C1940" s="976" t="s">
        <v>5383</v>
      </c>
      <c r="AQ1940" s="1735" t="s">
        <v>9803</v>
      </c>
      <c r="AR1940" s="1495" t="s">
        <v>9804</v>
      </c>
      <c r="AS1940" s="1495" t="s">
        <v>5374</v>
      </c>
      <c r="AT1940" s="1495" t="str">
        <f t="shared" si="61"/>
        <v>1706-Sarraquinhos</v>
      </c>
      <c r="AU1940" s="1495" t="str">
        <f t="shared" si="62"/>
        <v>170629</v>
      </c>
    </row>
    <row r="1941" spans="2:47">
      <c r="B1941" s="1013" t="s">
        <v>5384</v>
      </c>
      <c r="C1941" s="976" t="s">
        <v>5385</v>
      </c>
      <c r="AQ1941" s="1735" t="s">
        <v>9805</v>
      </c>
      <c r="AR1941" s="1495" t="s">
        <v>9806</v>
      </c>
      <c r="AS1941" s="1735" t="s">
        <v>1338</v>
      </c>
      <c r="AT1941" s="1495" t="str">
        <f t="shared" si="61"/>
        <v>0502-Sarzedas</v>
      </c>
      <c r="AU1941" s="1495" t="str">
        <f t="shared" si="62"/>
        <v>050223</v>
      </c>
    </row>
    <row r="1942" spans="2:47">
      <c r="B1942" s="1013" t="s">
        <v>5386</v>
      </c>
      <c r="C1942" s="976" t="s">
        <v>3017</v>
      </c>
      <c r="AQ1942" s="1735" t="s">
        <v>9807</v>
      </c>
      <c r="AR1942" s="1495" t="s">
        <v>9808</v>
      </c>
      <c r="AS1942" s="1735" t="s">
        <v>2531</v>
      </c>
      <c r="AT1942" s="1495" t="str">
        <f t="shared" si="61"/>
        <v>0601-Sarzedo</v>
      </c>
      <c r="AU1942" s="1495" t="str">
        <f t="shared" si="62"/>
        <v>060115</v>
      </c>
    </row>
    <row r="1943" spans="2:47">
      <c r="B1943" s="1013" t="s">
        <v>5387</v>
      </c>
      <c r="C1943" s="976" t="s">
        <v>3898</v>
      </c>
      <c r="AQ1943" s="1735" t="s">
        <v>9809</v>
      </c>
      <c r="AR1943" s="1495" t="s">
        <v>9808</v>
      </c>
      <c r="AS1943" s="1495" t="s">
        <v>5351</v>
      </c>
      <c r="AT1943" s="1495" t="str">
        <f t="shared" si="61"/>
        <v>1807-Sarzedo</v>
      </c>
      <c r="AU1943" s="1495" t="str">
        <f t="shared" si="62"/>
        <v>180717</v>
      </c>
    </row>
    <row r="1944" spans="2:47">
      <c r="B1944" s="1013" t="s">
        <v>5388</v>
      </c>
      <c r="C1944" s="976" t="s">
        <v>5389</v>
      </c>
      <c r="AQ1944" s="1735" t="s">
        <v>9810</v>
      </c>
      <c r="AR1944" s="1495" t="s">
        <v>3090</v>
      </c>
      <c r="AS1944" s="1495" t="s">
        <v>3091</v>
      </c>
      <c r="AT1944" s="1495" t="str">
        <f t="shared" si="61"/>
        <v>1817-Sátão</v>
      </c>
      <c r="AU1944" s="1495" t="str">
        <f t="shared" si="62"/>
        <v>181710</v>
      </c>
    </row>
    <row r="1945" spans="2:47">
      <c r="B1945" s="1013" t="s">
        <v>5390</v>
      </c>
      <c r="C1945" s="976" t="s">
        <v>5391</v>
      </c>
      <c r="AQ1945" s="1735" t="s">
        <v>9811</v>
      </c>
      <c r="AR1945" s="1495" t="s">
        <v>9812</v>
      </c>
      <c r="AS1945" s="1735" t="s">
        <v>626</v>
      </c>
      <c r="AT1945" s="1495" t="str">
        <f t="shared" si="61"/>
        <v>0912-Sazes da Beira</v>
      </c>
      <c r="AU1945" s="1495" t="str">
        <f t="shared" si="62"/>
        <v>091219</v>
      </c>
    </row>
    <row r="1946" spans="2:47">
      <c r="B1946" s="1013" t="s">
        <v>5392</v>
      </c>
      <c r="C1946" s="976" t="s">
        <v>5393</v>
      </c>
      <c r="AQ1946" s="1735" t="s">
        <v>9813</v>
      </c>
      <c r="AR1946" s="1495" t="s">
        <v>9814</v>
      </c>
      <c r="AS1946" s="1735" t="s">
        <v>1411</v>
      </c>
      <c r="AT1946" s="1495" t="str">
        <f t="shared" si="61"/>
        <v>0613-Sazes do Lorvão</v>
      </c>
      <c r="AU1946" s="1495" t="str">
        <f t="shared" si="62"/>
        <v>061310</v>
      </c>
    </row>
    <row r="1947" spans="2:47">
      <c r="B1947" s="1013" t="s">
        <v>5394</v>
      </c>
      <c r="C1947" s="976" t="s">
        <v>5395</v>
      </c>
      <c r="AQ1947" s="1735" t="s">
        <v>9815</v>
      </c>
      <c r="AR1947" s="1495" t="s">
        <v>9816</v>
      </c>
      <c r="AS1947" s="1495" t="s">
        <v>1459</v>
      </c>
      <c r="AT1947" s="1495" t="str">
        <f t="shared" si="61"/>
        <v>1607-Seara</v>
      </c>
      <c r="AU1947" s="1495" t="str">
        <f t="shared" si="62"/>
        <v>160745</v>
      </c>
    </row>
    <row r="1948" spans="2:47">
      <c r="B1948" s="1013" t="s">
        <v>5396</v>
      </c>
      <c r="C1948" s="976" t="s">
        <v>5397</v>
      </c>
      <c r="AQ1948" s="1735" t="s">
        <v>9817</v>
      </c>
      <c r="AR1948" s="1495" t="s">
        <v>9818</v>
      </c>
      <c r="AS1948" s="1735" t="s">
        <v>34</v>
      </c>
      <c r="AT1948" s="1495" t="str">
        <f t="shared" si="61"/>
        <v>0914-Sebadelhe</v>
      </c>
      <c r="AU1948" s="1495" t="str">
        <f t="shared" si="62"/>
        <v>091414</v>
      </c>
    </row>
    <row r="1949" spans="2:47">
      <c r="B1949" s="1013" t="s">
        <v>5398</v>
      </c>
      <c r="C1949" s="976" t="s">
        <v>1546</v>
      </c>
      <c r="AQ1949" s="1735" t="s">
        <v>9819</v>
      </c>
      <c r="AR1949" s="1495" t="s">
        <v>9820</v>
      </c>
      <c r="AS1949" s="1495" t="s">
        <v>1414</v>
      </c>
      <c r="AT1949" s="1495" t="str">
        <f t="shared" si="61"/>
        <v>1311-Sebolido</v>
      </c>
      <c r="AU1949" s="1495" t="str">
        <f t="shared" si="62"/>
        <v>131134</v>
      </c>
    </row>
    <row r="1950" spans="2:47">
      <c r="B1950" s="1013" t="s">
        <v>5399</v>
      </c>
      <c r="C1950" s="976" t="s">
        <v>5400</v>
      </c>
      <c r="AQ1950" s="1735" t="s">
        <v>9821</v>
      </c>
      <c r="AR1950" s="1495" t="s">
        <v>9822</v>
      </c>
      <c r="AS1950" s="1735" t="s">
        <v>2531</v>
      </c>
      <c r="AT1950" s="1495" t="str">
        <f t="shared" si="61"/>
        <v>0601-Secarias</v>
      </c>
      <c r="AU1950" s="1495" t="str">
        <f t="shared" si="62"/>
        <v>060116</v>
      </c>
    </row>
    <row r="1951" spans="2:47">
      <c r="B1951" s="1013" t="s">
        <v>5401</v>
      </c>
      <c r="C1951" s="976" t="s">
        <v>5402</v>
      </c>
      <c r="AQ1951" s="1735" t="s">
        <v>9823</v>
      </c>
      <c r="AR1951" s="1495" t="s">
        <v>9824</v>
      </c>
      <c r="AS1951" s="1495" t="s">
        <v>2001</v>
      </c>
      <c r="AT1951" s="1495" t="str">
        <f t="shared" si="61"/>
        <v>1201-Seda</v>
      </c>
      <c r="AU1951" s="1495" t="str">
        <f t="shared" si="62"/>
        <v>120103</v>
      </c>
    </row>
    <row r="1952" spans="2:47">
      <c r="B1952" s="1013" t="s">
        <v>5403</v>
      </c>
      <c r="C1952" s="976" t="s">
        <v>5404</v>
      </c>
      <c r="AQ1952" s="1735" t="s">
        <v>9825</v>
      </c>
      <c r="AR1952" s="1495" t="s">
        <v>9826</v>
      </c>
      <c r="AS1952" s="1495" t="s">
        <v>1436</v>
      </c>
      <c r="AT1952" s="1495" t="str">
        <f t="shared" si="61"/>
        <v>1708-Sedielos</v>
      </c>
      <c r="AU1952" s="1495" t="str">
        <f t="shared" si="62"/>
        <v>170809</v>
      </c>
    </row>
    <row r="1953" spans="2:47">
      <c r="B1953" s="1013" t="s">
        <v>2880</v>
      </c>
      <c r="C1953" s="976" t="s">
        <v>3906</v>
      </c>
      <c r="AQ1953" s="1735" t="s">
        <v>9827</v>
      </c>
      <c r="AR1953" s="1495" t="s">
        <v>9828</v>
      </c>
      <c r="AS1953" s="1495" t="s">
        <v>5358</v>
      </c>
      <c r="AT1953" s="1495" t="str">
        <f t="shared" si="61"/>
        <v>1604-Segude</v>
      </c>
      <c r="AU1953" s="1495" t="str">
        <f t="shared" si="62"/>
        <v>160427</v>
      </c>
    </row>
    <row r="1954" spans="2:47">
      <c r="B1954" s="1013" t="s">
        <v>2884</v>
      </c>
      <c r="C1954" s="976" t="s">
        <v>3910</v>
      </c>
      <c r="AQ1954" s="1735" t="s">
        <v>9829</v>
      </c>
      <c r="AR1954" s="1495" t="s">
        <v>9830</v>
      </c>
      <c r="AS1954" s="1495" t="s">
        <v>5319</v>
      </c>
      <c r="AT1954" s="1495" t="str">
        <f t="shared" si="61"/>
        <v>1421-Seiça</v>
      </c>
      <c r="AU1954" s="1495" t="str">
        <f t="shared" si="62"/>
        <v>142113</v>
      </c>
    </row>
    <row r="1955" spans="2:47">
      <c r="B1955" s="1013" t="s">
        <v>5405</v>
      </c>
      <c r="C1955" s="976" t="s">
        <v>3914</v>
      </c>
      <c r="AQ1955" s="1735" t="s">
        <v>9831</v>
      </c>
      <c r="AR1955" s="1495" t="s">
        <v>628</v>
      </c>
      <c r="AS1955" s="1495" t="s">
        <v>1483</v>
      </c>
      <c r="AT1955" s="1495" t="str">
        <f t="shared" si="61"/>
        <v>3106-Seixal</v>
      </c>
      <c r="AU1955" s="1495" t="str">
        <f t="shared" si="62"/>
        <v>310604</v>
      </c>
    </row>
    <row r="1956" spans="2:47">
      <c r="B1956" s="1013" t="s">
        <v>5406</v>
      </c>
      <c r="C1956" s="976" t="s">
        <v>593</v>
      </c>
      <c r="AQ1956" s="1735" t="s">
        <v>9832</v>
      </c>
      <c r="AR1956" s="1495" t="s">
        <v>9833</v>
      </c>
      <c r="AS1956" s="1735" t="s">
        <v>34</v>
      </c>
      <c r="AT1956" s="1495" t="str">
        <f t="shared" si="61"/>
        <v>0914-Seixas</v>
      </c>
      <c r="AU1956" s="1495" t="str">
        <f t="shared" si="62"/>
        <v>091415</v>
      </c>
    </row>
    <row r="1957" spans="2:47">
      <c r="B1957" s="1013" t="s">
        <v>5407</v>
      </c>
      <c r="C1957" s="976" t="s">
        <v>5408</v>
      </c>
      <c r="AQ1957" s="1735" t="s">
        <v>9834</v>
      </c>
      <c r="AR1957" s="1495" t="s">
        <v>9833</v>
      </c>
      <c r="AS1957" s="1495" t="s">
        <v>1308</v>
      </c>
      <c r="AT1957" s="1495" t="str">
        <f t="shared" si="61"/>
        <v>1602-Seixas</v>
      </c>
      <c r="AU1957" s="1495" t="str">
        <f t="shared" si="62"/>
        <v>160215</v>
      </c>
    </row>
    <row r="1958" spans="2:47">
      <c r="B1958" s="1013" t="s">
        <v>5409</v>
      </c>
      <c r="C1958" s="976" t="s">
        <v>5410</v>
      </c>
      <c r="AQ1958" s="1735" t="s">
        <v>9835</v>
      </c>
      <c r="AR1958" s="1495" t="s">
        <v>9836</v>
      </c>
      <c r="AS1958" s="1735" t="s">
        <v>2827</v>
      </c>
      <c r="AT1958" s="1495" t="str">
        <f t="shared" si="61"/>
        <v>0608-Seixo</v>
      </c>
      <c r="AU1958" s="1495" t="str">
        <f t="shared" si="62"/>
        <v>060802</v>
      </c>
    </row>
    <row r="1959" spans="2:47">
      <c r="B1959" s="1013" t="s">
        <v>5411</v>
      </c>
      <c r="C1959" s="976" t="s">
        <v>2984</v>
      </c>
      <c r="AQ1959" s="1735" t="s">
        <v>9837</v>
      </c>
      <c r="AR1959" s="1495" t="s">
        <v>9838</v>
      </c>
      <c r="AS1959" s="1735" t="s">
        <v>1359</v>
      </c>
      <c r="AT1959" s="1495" t="str">
        <f t="shared" si="61"/>
        <v>0611-Seixo da Beira</v>
      </c>
      <c r="AU1959" s="1495" t="str">
        <f t="shared" si="62"/>
        <v>061118</v>
      </c>
    </row>
    <row r="1960" spans="2:47">
      <c r="B1960" s="1013" t="s">
        <v>5412</v>
      </c>
      <c r="C1960" s="976" t="s">
        <v>2986</v>
      </c>
      <c r="AQ1960" s="1735" t="s">
        <v>9839</v>
      </c>
      <c r="AR1960" s="1495" t="s">
        <v>9840</v>
      </c>
      <c r="AS1960" s="1735" t="s">
        <v>1320</v>
      </c>
      <c r="AT1960" s="1495" t="str">
        <f t="shared" si="61"/>
        <v>0403-Seixo de Ansiães</v>
      </c>
      <c r="AU1960" s="1495" t="str">
        <f t="shared" si="62"/>
        <v>040316</v>
      </c>
    </row>
    <row r="1961" spans="2:47">
      <c r="B1961" s="1013" t="s">
        <v>5413</v>
      </c>
      <c r="C1961" s="976" t="s">
        <v>2988</v>
      </c>
      <c r="AQ1961" s="1735" t="s">
        <v>9841</v>
      </c>
      <c r="AR1961" s="1495" t="s">
        <v>9842</v>
      </c>
      <c r="AS1961" s="1735" t="s">
        <v>4220</v>
      </c>
      <c r="AT1961" s="1495" t="str">
        <f t="shared" si="61"/>
        <v>0610-Seixo de Gatões</v>
      </c>
      <c r="AU1961" s="1495" t="str">
        <f t="shared" si="62"/>
        <v>061010</v>
      </c>
    </row>
    <row r="1962" spans="2:47">
      <c r="B1962" s="1013" t="s">
        <v>5414</v>
      </c>
      <c r="C1962" s="976" t="s">
        <v>5415</v>
      </c>
      <c r="AQ1962" s="1735" t="s">
        <v>9843</v>
      </c>
      <c r="AR1962" s="1495" t="s">
        <v>9844</v>
      </c>
      <c r="AS1962" s="1735" t="s">
        <v>12</v>
      </c>
      <c r="AT1962" s="1495" t="str">
        <f t="shared" si="61"/>
        <v>0410-Seixo de Manhoses</v>
      </c>
      <c r="AU1962" s="1495" t="str">
        <f t="shared" si="62"/>
        <v>041013</v>
      </c>
    </row>
    <row r="1963" spans="2:47">
      <c r="B1963" s="1013" t="s">
        <v>5416</v>
      </c>
      <c r="C1963" s="976" t="s">
        <v>829</v>
      </c>
      <c r="AQ1963" s="1735" t="s">
        <v>9845</v>
      </c>
      <c r="AR1963" s="1495" t="s">
        <v>9846</v>
      </c>
      <c r="AS1963" s="1735" t="s">
        <v>1051</v>
      </c>
      <c r="AT1963" s="1495" t="str">
        <f t="shared" si="61"/>
        <v>0308-Selho (São Cristóvão)</v>
      </c>
      <c r="AU1963" s="1495" t="str">
        <f t="shared" si="62"/>
        <v>030850</v>
      </c>
    </row>
    <row r="1964" spans="2:47">
      <c r="B1964" s="1013" t="s">
        <v>5417</v>
      </c>
      <c r="C1964" s="976" t="s">
        <v>5418</v>
      </c>
      <c r="AQ1964" s="1735" t="s">
        <v>9847</v>
      </c>
      <c r="AR1964" s="1495" t="s">
        <v>9848</v>
      </c>
      <c r="AS1964" s="1735" t="s">
        <v>1051</v>
      </c>
      <c r="AT1964" s="1495" t="str">
        <f t="shared" si="61"/>
        <v>0308-Selho (São Jorge)</v>
      </c>
      <c r="AU1964" s="1495" t="str">
        <f t="shared" si="62"/>
        <v>030854</v>
      </c>
    </row>
    <row r="1965" spans="2:47">
      <c r="B1965" s="1013" t="s">
        <v>5419</v>
      </c>
      <c r="C1965" s="976" t="s">
        <v>5420</v>
      </c>
      <c r="AQ1965" s="1735" t="s">
        <v>9849</v>
      </c>
      <c r="AR1965" s="1495" t="s">
        <v>9850</v>
      </c>
      <c r="AS1965" s="1735" t="s">
        <v>2199</v>
      </c>
      <c r="AT1965" s="1495" t="str">
        <f t="shared" si="61"/>
        <v>0214-Selmes</v>
      </c>
      <c r="AU1965" s="1495" t="str">
        <f t="shared" si="62"/>
        <v>021402</v>
      </c>
    </row>
    <row r="1966" spans="2:47">
      <c r="B1966" s="1013" t="s">
        <v>5421</v>
      </c>
      <c r="C1966" s="976" t="s">
        <v>5422</v>
      </c>
      <c r="AQ1966" s="1735" t="s">
        <v>9851</v>
      </c>
      <c r="AR1966" s="1495" t="s">
        <v>9852</v>
      </c>
      <c r="AS1966" s="1735" t="s">
        <v>2633</v>
      </c>
      <c r="AT1966" s="1495" t="str">
        <f t="shared" si="61"/>
        <v>0402-Sendas</v>
      </c>
      <c r="AU1966" s="1495" t="str">
        <f t="shared" si="62"/>
        <v>040246</v>
      </c>
    </row>
    <row r="1967" spans="2:47">
      <c r="B1967" s="1013" t="s">
        <v>5423</v>
      </c>
      <c r="C1967" s="976" t="s">
        <v>4346</v>
      </c>
      <c r="AQ1967" s="1735" t="s">
        <v>9853</v>
      </c>
      <c r="AR1967" s="1495" t="s">
        <v>9854</v>
      </c>
      <c r="AS1967" s="1495" t="s">
        <v>520</v>
      </c>
      <c r="AT1967" s="1495" t="str">
        <f t="shared" si="61"/>
        <v>1303-Sendim</v>
      </c>
      <c r="AU1967" s="1495" t="str">
        <f t="shared" si="62"/>
        <v>130324</v>
      </c>
    </row>
    <row r="1968" spans="2:47">
      <c r="B1968" s="1013" t="s">
        <v>4347</v>
      </c>
      <c r="C1968" s="976" t="s">
        <v>4348</v>
      </c>
      <c r="AQ1968" s="1735" t="s">
        <v>9855</v>
      </c>
      <c r="AR1968" s="1495" t="s">
        <v>9854</v>
      </c>
      <c r="AS1968" s="1495" t="s">
        <v>1752</v>
      </c>
      <c r="AT1968" s="1495" t="str">
        <f t="shared" si="61"/>
        <v>1819-Sendim</v>
      </c>
      <c r="AU1968" s="1495" t="str">
        <f t="shared" si="62"/>
        <v>181913</v>
      </c>
    </row>
    <row r="1969" spans="2:47">
      <c r="B1969" s="1013" t="s">
        <v>4349</v>
      </c>
      <c r="C1969" s="976" t="s">
        <v>4350</v>
      </c>
      <c r="AQ1969" s="1735" t="s">
        <v>9856</v>
      </c>
      <c r="AR1969" s="1495" t="s">
        <v>9857</v>
      </c>
      <c r="AS1969" s="1495" t="s">
        <v>2526</v>
      </c>
      <c r="AT1969" s="1495" t="str">
        <f t="shared" si="61"/>
        <v>1601-Senharei</v>
      </c>
      <c r="AU1969" s="1495" t="str">
        <f t="shared" si="62"/>
        <v>160144</v>
      </c>
    </row>
    <row r="1970" spans="2:47">
      <c r="B1970" s="1013" t="s">
        <v>4351</v>
      </c>
      <c r="C1970" s="976" t="s">
        <v>4352</v>
      </c>
      <c r="AQ1970" s="1735" t="s">
        <v>9858</v>
      </c>
      <c r="AR1970" s="1495" t="s">
        <v>9859</v>
      </c>
      <c r="AS1970" s="1495" t="s">
        <v>4251</v>
      </c>
      <c r="AT1970" s="1495" t="str">
        <f t="shared" si="61"/>
        <v>1809-Senhorim</v>
      </c>
      <c r="AU1970" s="1495" t="str">
        <f t="shared" si="62"/>
        <v>180905</v>
      </c>
    </row>
    <row r="1971" spans="2:47">
      <c r="B1971" s="1013" t="s">
        <v>4353</v>
      </c>
      <c r="C1971" s="976" t="s">
        <v>4354</v>
      </c>
      <c r="AQ1971" s="1735" t="s">
        <v>9860</v>
      </c>
      <c r="AR1971" s="1495" t="s">
        <v>9861</v>
      </c>
      <c r="AS1971" s="1735" t="s">
        <v>2630</v>
      </c>
      <c r="AT1971" s="1495" t="str">
        <f t="shared" si="61"/>
        <v>0303-Sequeira</v>
      </c>
      <c r="AU1971" s="1495" t="str">
        <f t="shared" si="62"/>
        <v>030354</v>
      </c>
    </row>
    <row r="1972" spans="2:47">
      <c r="B1972" s="1013" t="s">
        <v>4355</v>
      </c>
      <c r="C1972" s="976" t="s">
        <v>4356</v>
      </c>
      <c r="AQ1972" s="1735" t="s">
        <v>9862</v>
      </c>
      <c r="AR1972" s="1495" t="s">
        <v>9863</v>
      </c>
      <c r="AS1972" s="1735" t="s">
        <v>2633</v>
      </c>
      <c r="AT1972" s="1495" t="str">
        <f t="shared" si="61"/>
        <v>0402-Serapicos</v>
      </c>
      <c r="AU1972" s="1495" t="str">
        <f t="shared" si="62"/>
        <v>040247</v>
      </c>
    </row>
    <row r="1973" spans="2:47">
      <c r="B1973" s="1013" t="s">
        <v>4357</v>
      </c>
      <c r="C1973" s="976" t="s">
        <v>4358</v>
      </c>
      <c r="AQ1973" s="1735" t="s">
        <v>9864</v>
      </c>
      <c r="AR1973" s="1495" t="s">
        <v>9863</v>
      </c>
      <c r="AS1973" s="1495" t="s">
        <v>1756</v>
      </c>
      <c r="AT1973" s="1495" t="str">
        <f t="shared" si="61"/>
        <v>1712-Serapicos</v>
      </c>
      <c r="AU1973" s="1495" t="str">
        <f t="shared" si="62"/>
        <v>171224</v>
      </c>
    </row>
    <row r="1974" spans="2:47">
      <c r="B1974" s="1013" t="s">
        <v>656</v>
      </c>
      <c r="C1974" s="976" t="s">
        <v>870</v>
      </c>
      <c r="AQ1974" s="1735" t="s">
        <v>9865</v>
      </c>
      <c r="AR1974" s="1495" t="s">
        <v>9866</v>
      </c>
      <c r="AS1974" s="1495" t="s">
        <v>1459</v>
      </c>
      <c r="AT1974" s="1495" t="str">
        <f t="shared" si="61"/>
        <v>1607-Serdedelo</v>
      </c>
      <c r="AU1974" s="1495" t="str">
        <f t="shared" si="62"/>
        <v>160746</v>
      </c>
    </row>
    <row r="1975" spans="2:47">
      <c r="B1975" s="1013" t="s">
        <v>658</v>
      </c>
      <c r="C1975" s="976" t="s">
        <v>871</v>
      </c>
      <c r="AQ1975" s="1735" t="s">
        <v>9867</v>
      </c>
      <c r="AR1975" s="1495" t="s">
        <v>9868</v>
      </c>
      <c r="AS1975" s="1495" t="s">
        <v>1389</v>
      </c>
      <c r="AT1975" s="1495" t="str">
        <f t="shared" si="61"/>
        <v>1309-Seroa</v>
      </c>
      <c r="AU1975" s="1495" t="str">
        <f t="shared" si="62"/>
        <v>130916</v>
      </c>
    </row>
    <row r="1976" spans="2:47">
      <c r="B1976" s="1013" t="s">
        <v>660</v>
      </c>
      <c r="C1976" s="976" t="s">
        <v>872</v>
      </c>
      <c r="AQ1976" s="1735" t="s">
        <v>9869</v>
      </c>
      <c r="AR1976" s="1495" t="s">
        <v>9870</v>
      </c>
      <c r="AS1976" s="1735" t="s">
        <v>5281</v>
      </c>
      <c r="AT1976" s="1495" t="str">
        <f t="shared" si="61"/>
        <v>0607-Serpins</v>
      </c>
      <c r="AU1976" s="1495" t="str">
        <f t="shared" si="62"/>
        <v>060704</v>
      </c>
    </row>
    <row r="1977" spans="2:47">
      <c r="B1977" s="1013" t="s">
        <v>664</v>
      </c>
      <c r="C1977" s="976" t="s">
        <v>873</v>
      </c>
      <c r="AQ1977" s="1735" t="s">
        <v>9871</v>
      </c>
      <c r="AR1977" s="1495" t="s">
        <v>9872</v>
      </c>
      <c r="AS1977" s="1495" t="s">
        <v>1615</v>
      </c>
      <c r="AT1977" s="1495" t="str">
        <f t="shared" si="61"/>
        <v>3107-Serra de Água</v>
      </c>
      <c r="AU1977" s="1495" t="str">
        <f t="shared" si="62"/>
        <v>310703</v>
      </c>
    </row>
    <row r="1978" spans="2:47">
      <c r="B1978" s="1013" t="s">
        <v>874</v>
      </c>
      <c r="C1978" s="976" t="s">
        <v>875</v>
      </c>
      <c r="AQ1978" s="1735" t="s">
        <v>9873</v>
      </c>
      <c r="AR1978" s="1495" t="s">
        <v>9874</v>
      </c>
      <c r="AS1978" s="1495" t="s">
        <v>1956</v>
      </c>
      <c r="AT1978" s="1495" t="str">
        <f t="shared" si="61"/>
        <v>1402-Serra de Santo António</v>
      </c>
      <c r="AU1978" s="1495" t="str">
        <f t="shared" si="62"/>
        <v>140209</v>
      </c>
    </row>
    <row r="1979" spans="2:47">
      <c r="B1979" s="1013" t="s">
        <v>876</v>
      </c>
      <c r="C1979" s="976" t="s">
        <v>877</v>
      </c>
      <c r="AQ1979" s="1735" t="s">
        <v>9875</v>
      </c>
      <c r="AR1979" s="1495" t="s">
        <v>9876</v>
      </c>
      <c r="AS1979" s="1495" t="s">
        <v>1432</v>
      </c>
      <c r="AT1979" s="1495" t="str">
        <f t="shared" si="61"/>
        <v>1014-Serra d'El-Rei</v>
      </c>
      <c r="AU1979" s="1495" t="str">
        <f t="shared" si="62"/>
        <v>101405</v>
      </c>
    </row>
    <row r="1980" spans="2:47">
      <c r="B1980" s="1013" t="s">
        <v>878</v>
      </c>
      <c r="C1980" s="976" t="s">
        <v>4756</v>
      </c>
      <c r="AQ1980" s="1735" t="s">
        <v>9877</v>
      </c>
      <c r="AR1980" s="1495" t="s">
        <v>9878</v>
      </c>
      <c r="AS1980" s="1495" t="s">
        <v>3076</v>
      </c>
      <c r="AT1980" s="1495" t="str">
        <f t="shared" si="61"/>
        <v>1816-Serrazes</v>
      </c>
      <c r="AU1980" s="1495" t="str">
        <f t="shared" si="62"/>
        <v>181615</v>
      </c>
    </row>
    <row r="1981" spans="2:47">
      <c r="B1981" s="1013" t="s">
        <v>879</v>
      </c>
      <c r="C1981" s="976" t="s">
        <v>880</v>
      </c>
      <c r="AQ1981" s="1735" t="s">
        <v>9879</v>
      </c>
      <c r="AR1981" s="1495" t="s">
        <v>9880</v>
      </c>
      <c r="AS1981" s="1495" t="s">
        <v>5229</v>
      </c>
      <c r="AT1981" s="1495" t="str">
        <f t="shared" si="61"/>
        <v>4301-Serreta</v>
      </c>
      <c r="AU1981" s="1495" t="str">
        <f t="shared" si="62"/>
        <v>430117</v>
      </c>
    </row>
    <row r="1982" spans="2:47">
      <c r="B1982" s="1013" t="s">
        <v>881</v>
      </c>
      <c r="C1982" s="976" t="s">
        <v>882</v>
      </c>
      <c r="AQ1982" s="1735" t="s">
        <v>9881</v>
      </c>
      <c r="AR1982" s="1495" t="s">
        <v>9882</v>
      </c>
      <c r="AS1982" s="1495" t="s">
        <v>1479</v>
      </c>
      <c r="AT1982" s="1495" t="str">
        <f t="shared" si="61"/>
        <v>1016-Serro Ventoso</v>
      </c>
      <c r="AU1982" s="1495" t="str">
        <f t="shared" si="62"/>
        <v>101613</v>
      </c>
    </row>
    <row r="1983" spans="2:47">
      <c r="B1983" s="1013" t="s">
        <v>883</v>
      </c>
      <c r="C1983" s="976" t="s">
        <v>884</v>
      </c>
      <c r="AQ1983" s="1735" t="s">
        <v>9883</v>
      </c>
      <c r="AR1983" s="1495" t="s">
        <v>2979</v>
      </c>
      <c r="AS1983" s="1735" t="s">
        <v>2980</v>
      </c>
      <c r="AT1983" s="1495" t="str">
        <f t="shared" si="61"/>
        <v>0509-Sertã</v>
      </c>
      <c r="AU1983" s="1495" t="str">
        <f t="shared" si="62"/>
        <v>050912</v>
      </c>
    </row>
    <row r="1984" spans="2:47">
      <c r="B1984" s="1013" t="s">
        <v>885</v>
      </c>
      <c r="C1984" s="976" t="s">
        <v>886</v>
      </c>
      <c r="AQ1984" s="1735" t="s">
        <v>9884</v>
      </c>
      <c r="AR1984" s="1495" t="s">
        <v>9885</v>
      </c>
      <c r="AS1984" s="1735" t="s">
        <v>1051</v>
      </c>
      <c r="AT1984" s="1495" t="str">
        <f t="shared" si="61"/>
        <v>0308-Serzedelo</v>
      </c>
      <c r="AU1984" s="1495" t="str">
        <f t="shared" si="62"/>
        <v>030866</v>
      </c>
    </row>
    <row r="1985" spans="2:47">
      <c r="B1985" s="1013" t="s">
        <v>887</v>
      </c>
      <c r="C1985" s="976" t="s">
        <v>888</v>
      </c>
      <c r="AQ1985" s="1735" t="s">
        <v>9886</v>
      </c>
      <c r="AR1985" s="1495" t="s">
        <v>9885</v>
      </c>
      <c r="AS1985" s="1735" t="s">
        <v>1492</v>
      </c>
      <c r="AT1985" s="1495" t="str">
        <f t="shared" si="61"/>
        <v>0309-Serzedelo</v>
      </c>
      <c r="AU1985" s="1495" t="str">
        <f t="shared" si="62"/>
        <v>030924</v>
      </c>
    </row>
    <row r="1986" spans="2:47">
      <c r="B1986" s="1013" t="s">
        <v>889</v>
      </c>
      <c r="C1986" s="976" t="s">
        <v>890</v>
      </c>
      <c r="AQ1986" s="1735" t="s">
        <v>9887</v>
      </c>
      <c r="AR1986" s="1495" t="s">
        <v>9888</v>
      </c>
      <c r="AS1986" s="1495" t="s">
        <v>4217</v>
      </c>
      <c r="AT1986" s="1495" t="str">
        <f t="shared" si="61"/>
        <v>1511-Sesimbra (Castelo)</v>
      </c>
      <c r="AU1986" s="1495" t="str">
        <f t="shared" si="62"/>
        <v>151101</v>
      </c>
    </row>
    <row r="1987" spans="2:47">
      <c r="B1987" s="1013" t="s">
        <v>4363</v>
      </c>
      <c r="C1987" s="976" t="s">
        <v>4364</v>
      </c>
      <c r="AQ1987" s="1735" t="s">
        <v>9889</v>
      </c>
      <c r="AR1987" s="1495" t="s">
        <v>9890</v>
      </c>
      <c r="AS1987" s="1495" t="s">
        <v>4217</v>
      </c>
      <c r="AT1987" s="1495" t="str">
        <f t="shared" si="61"/>
        <v>1511-Sesimbra (Santiago)</v>
      </c>
      <c r="AU1987" s="1495" t="str">
        <f t="shared" si="62"/>
        <v>151102</v>
      </c>
    </row>
    <row r="1988" spans="2:47">
      <c r="B1988" s="1013" t="s">
        <v>4365</v>
      </c>
      <c r="C1988" s="976" t="s">
        <v>4366</v>
      </c>
      <c r="AQ1988" s="1735" t="s">
        <v>9891</v>
      </c>
      <c r="AR1988" s="1495" t="s">
        <v>9892</v>
      </c>
      <c r="AS1988" s="1495" t="s">
        <v>1448</v>
      </c>
      <c r="AT1988" s="1495" t="str">
        <f t="shared" si="61"/>
        <v>4203-Sete Cidades</v>
      </c>
      <c r="AU1988" s="1495" t="str">
        <f t="shared" si="62"/>
        <v>420322</v>
      </c>
    </row>
    <row r="1989" spans="2:47">
      <c r="B1989" s="1013" t="s">
        <v>4367</v>
      </c>
      <c r="C1989" s="976" t="s">
        <v>4368</v>
      </c>
      <c r="AQ1989" s="1735" t="s">
        <v>9893</v>
      </c>
      <c r="AR1989" s="1495" t="s">
        <v>9894</v>
      </c>
      <c r="AS1989" s="1495" t="s">
        <v>4224</v>
      </c>
      <c r="AT1989" s="1495" t="str">
        <f t="shared" si="61"/>
        <v>1512-Setúbal (São Sebastião)</v>
      </c>
      <c r="AU1989" s="1495" t="str">
        <f t="shared" si="62"/>
        <v>151205</v>
      </c>
    </row>
    <row r="1990" spans="2:47">
      <c r="B1990" s="1013" t="s">
        <v>4369</v>
      </c>
      <c r="C1990" s="976" t="s">
        <v>4370</v>
      </c>
      <c r="AQ1990" s="1735" t="s">
        <v>9895</v>
      </c>
      <c r="AR1990" s="1495" t="s">
        <v>9896</v>
      </c>
      <c r="AS1990" s="1495" t="s">
        <v>3046</v>
      </c>
      <c r="AT1990" s="1495" t="str">
        <f t="shared" si="61"/>
        <v>1711-Sever</v>
      </c>
      <c r="AU1990" s="1495" t="str">
        <f t="shared" si="62"/>
        <v>171110</v>
      </c>
    </row>
    <row r="1991" spans="2:47">
      <c r="B1991" s="1013" t="s">
        <v>4371</v>
      </c>
      <c r="C1991" s="976" t="s">
        <v>4372</v>
      </c>
      <c r="AQ1991" s="1735" t="s">
        <v>9897</v>
      </c>
      <c r="AR1991" s="1495" t="s">
        <v>9896</v>
      </c>
      <c r="AS1991" s="1495" t="s">
        <v>5351</v>
      </c>
      <c r="AT1991" s="1495" t="str">
        <f t="shared" si="61"/>
        <v>1807-Sever</v>
      </c>
      <c r="AU1991" s="1495" t="str">
        <f t="shared" si="62"/>
        <v>180719</v>
      </c>
    </row>
    <row r="1992" spans="2:47">
      <c r="B1992" s="1013" t="s">
        <v>4373</v>
      </c>
      <c r="C1992" s="976" t="s">
        <v>4374</v>
      </c>
      <c r="AQ1992" s="1735" t="s">
        <v>9898</v>
      </c>
      <c r="AR1992" s="1495" t="s">
        <v>1724</v>
      </c>
      <c r="AS1992" s="1735" t="s">
        <v>1725</v>
      </c>
      <c r="AT1992" s="1495" t="str">
        <f t="shared" si="61"/>
        <v>0117-Sever do Vouga</v>
      </c>
      <c r="AU1992" s="1495" t="str">
        <f t="shared" si="62"/>
        <v>011706</v>
      </c>
    </row>
    <row r="1993" spans="2:47">
      <c r="B1993" s="1013" t="s">
        <v>4375</v>
      </c>
      <c r="C1993" s="976" t="s">
        <v>4376</v>
      </c>
      <c r="AQ1993" s="1735" t="s">
        <v>9899</v>
      </c>
      <c r="AR1993" s="1495" t="s">
        <v>9900</v>
      </c>
      <c r="AS1993" s="1735" t="s">
        <v>5293</v>
      </c>
      <c r="AT1993" s="1495" t="str">
        <f t="shared" si="61"/>
        <v>0405-Sezulfe</v>
      </c>
      <c r="AU1993" s="1495" t="str">
        <f t="shared" si="62"/>
        <v>040528</v>
      </c>
    </row>
    <row r="1994" spans="2:47">
      <c r="B1994" s="1013" t="s">
        <v>4377</v>
      </c>
      <c r="C1994" s="976" t="s">
        <v>4378</v>
      </c>
      <c r="AQ1994" s="1735" t="s">
        <v>9901</v>
      </c>
      <c r="AR1994" s="1495" t="s">
        <v>9902</v>
      </c>
      <c r="AS1994" s="1495" t="s">
        <v>1418</v>
      </c>
      <c r="AT1994" s="1495" t="str">
        <f t="shared" si="61"/>
        <v>1811-Sezures</v>
      </c>
      <c r="AU1994" s="1495" t="str">
        <f t="shared" si="62"/>
        <v>181111</v>
      </c>
    </row>
    <row r="1995" spans="2:47">
      <c r="B1995" s="1013" t="s">
        <v>4379</v>
      </c>
      <c r="C1995" s="976" t="s">
        <v>4380</v>
      </c>
      <c r="AQ1995" s="1735" t="s">
        <v>9903</v>
      </c>
      <c r="AR1995" s="1495" t="s">
        <v>9904</v>
      </c>
      <c r="AS1995" s="1495" t="s">
        <v>76</v>
      </c>
      <c r="AT1995" s="1495" t="str">
        <f t="shared" ref="AT1995:AT2058" si="63">AS1995&amp;"-"&amp;AR1995</f>
        <v>1823-Silgueiros</v>
      </c>
      <c r="AU1995" s="1495" t="str">
        <f t="shared" ref="AU1995:AU2058" si="64">AQ1995</f>
        <v>182317</v>
      </c>
    </row>
    <row r="1996" spans="2:47">
      <c r="B1996" s="1013" t="s">
        <v>2071</v>
      </c>
      <c r="C1996" s="976" t="s">
        <v>2072</v>
      </c>
      <c r="AQ1996" s="1735" t="s">
        <v>9905</v>
      </c>
      <c r="AR1996" s="1495" t="s">
        <v>9906</v>
      </c>
      <c r="AS1996" s="1735" t="s">
        <v>279</v>
      </c>
      <c r="AT1996" s="1495" t="str">
        <f t="shared" si="63"/>
        <v>0302-Silva</v>
      </c>
      <c r="AU1996" s="1495" t="str">
        <f t="shared" si="64"/>
        <v>030279</v>
      </c>
    </row>
    <row r="1997" spans="2:47">
      <c r="B1997" s="1013" t="s">
        <v>2073</v>
      </c>
      <c r="C1997" s="976" t="s">
        <v>2074</v>
      </c>
      <c r="AQ1997" s="1735" t="s">
        <v>9907</v>
      </c>
      <c r="AR1997" s="1495" t="s">
        <v>9908</v>
      </c>
      <c r="AS1997" s="1495" t="s">
        <v>3091</v>
      </c>
      <c r="AT1997" s="1495" t="str">
        <f t="shared" si="63"/>
        <v>1817-Silvã de Cima</v>
      </c>
      <c r="AU1997" s="1495" t="str">
        <f t="shared" si="64"/>
        <v>181711</v>
      </c>
    </row>
    <row r="1998" spans="2:47">
      <c r="B1998" s="1013" t="s">
        <v>2075</v>
      </c>
      <c r="C1998" s="976" t="s">
        <v>2076</v>
      </c>
      <c r="AQ1998" s="1735" t="s">
        <v>9909</v>
      </c>
      <c r="AR1998" s="1495" t="s">
        <v>9910</v>
      </c>
      <c r="AS1998" s="1735" t="s">
        <v>494</v>
      </c>
      <c r="AT1998" s="1495" t="str">
        <f t="shared" si="63"/>
        <v>0107-Silvalde</v>
      </c>
      <c r="AU1998" s="1495" t="str">
        <f t="shared" si="64"/>
        <v>010705</v>
      </c>
    </row>
    <row r="1999" spans="2:47">
      <c r="B1999" s="1013" t="s">
        <v>2077</v>
      </c>
      <c r="C1999" s="976" t="s">
        <v>2078</v>
      </c>
      <c r="AQ1999" s="1735" t="s">
        <v>9911</v>
      </c>
      <c r="AR1999" s="1495" t="s">
        <v>9912</v>
      </c>
      <c r="AS1999" s="1735" t="s">
        <v>1051</v>
      </c>
      <c r="AT1999" s="1495" t="str">
        <f t="shared" si="63"/>
        <v>0308-Silvares</v>
      </c>
      <c r="AU1999" s="1495" t="str">
        <f t="shared" si="64"/>
        <v>030868</v>
      </c>
    </row>
    <row r="2000" spans="2:47">
      <c r="B2000" s="1013" t="s">
        <v>2079</v>
      </c>
      <c r="C2000" s="976" t="s">
        <v>2080</v>
      </c>
      <c r="AQ2000" s="1735" t="s">
        <v>9913</v>
      </c>
      <c r="AR2000" s="1495" t="s">
        <v>9912</v>
      </c>
      <c r="AS2000" s="1735" t="s">
        <v>1024</v>
      </c>
      <c r="AT2000" s="1495" t="str">
        <f t="shared" si="63"/>
        <v>0504-Silvares</v>
      </c>
      <c r="AU2000" s="1495" t="str">
        <f t="shared" si="64"/>
        <v>050424</v>
      </c>
    </row>
    <row r="2001" spans="2:47">
      <c r="B2001" s="1013" t="s">
        <v>2135</v>
      </c>
      <c r="C2001" s="976" t="s">
        <v>2136</v>
      </c>
      <c r="AQ2001" s="1735" t="s">
        <v>9914</v>
      </c>
      <c r="AR2001" s="1495" t="s">
        <v>9915</v>
      </c>
      <c r="AS2001" s="1735" t="s">
        <v>514</v>
      </c>
      <c r="AT2001" s="1495" t="str">
        <f t="shared" si="63"/>
        <v>0307-Silvares (São Martinho)</v>
      </c>
      <c r="AU2001" s="1495" t="str">
        <f t="shared" si="64"/>
        <v>030729</v>
      </c>
    </row>
    <row r="2002" spans="2:47">
      <c r="B2002" s="1013" t="s">
        <v>2137</v>
      </c>
      <c r="C2002" s="976" t="s">
        <v>2138</v>
      </c>
      <c r="AQ2002" s="1735" t="s">
        <v>9916</v>
      </c>
      <c r="AR2002" s="1495" t="s">
        <v>9917</v>
      </c>
      <c r="AS2002" s="1495" t="s">
        <v>1780</v>
      </c>
      <c r="AT2002" s="1495" t="str">
        <f t="shared" si="63"/>
        <v>1113-Silveira</v>
      </c>
      <c r="AU2002" s="1495" t="str">
        <f t="shared" si="64"/>
        <v>111316</v>
      </c>
    </row>
    <row r="2003" spans="2:47">
      <c r="B2003" s="1013" t="s">
        <v>2139</v>
      </c>
      <c r="C2003" s="976" t="s">
        <v>2140</v>
      </c>
      <c r="AQ2003" s="1735" t="s">
        <v>9918</v>
      </c>
      <c r="AR2003" s="1495" t="s">
        <v>1728</v>
      </c>
      <c r="AS2003" s="1735" t="s">
        <v>1729</v>
      </c>
      <c r="AT2003" s="1495" t="str">
        <f t="shared" si="63"/>
        <v>0813-Silves</v>
      </c>
      <c r="AU2003" s="1495" t="str">
        <f t="shared" si="64"/>
        <v>081307</v>
      </c>
    </row>
    <row r="2004" spans="2:47">
      <c r="B2004" s="1013" t="s">
        <v>2141</v>
      </c>
      <c r="C2004" s="976" t="s">
        <v>3786</v>
      </c>
      <c r="AQ2004" s="1735" t="s">
        <v>9919</v>
      </c>
      <c r="AR2004" s="1495" t="s">
        <v>1732</v>
      </c>
      <c r="AS2004" s="1495" t="s">
        <v>4231</v>
      </c>
      <c r="AT2004" s="1495" t="str">
        <f t="shared" si="63"/>
        <v>1513-Sines</v>
      </c>
      <c r="AU2004" s="1495" t="str">
        <f t="shared" si="64"/>
        <v>151301</v>
      </c>
    </row>
    <row r="2005" spans="2:47">
      <c r="B2005" s="1013" t="s">
        <v>3787</v>
      </c>
      <c r="C2005" s="976" t="s">
        <v>3788</v>
      </c>
      <c r="AQ2005" s="1735" t="s">
        <v>9920</v>
      </c>
      <c r="AR2005" s="1495" t="s">
        <v>9921</v>
      </c>
      <c r="AS2005" s="1495" t="s">
        <v>2526</v>
      </c>
      <c r="AT2005" s="1495" t="str">
        <f t="shared" si="63"/>
        <v>1601-Sistelo</v>
      </c>
      <c r="AU2005" s="1495" t="str">
        <f t="shared" si="64"/>
        <v>160145</v>
      </c>
    </row>
    <row r="2006" spans="2:47">
      <c r="B2006" s="1013" t="s">
        <v>3789</v>
      </c>
      <c r="C2006" s="976" t="s">
        <v>4847</v>
      </c>
      <c r="AQ2006" s="1735" t="s">
        <v>9922</v>
      </c>
      <c r="AR2006" s="1495" t="s">
        <v>9923</v>
      </c>
      <c r="AS2006" s="1495" t="s">
        <v>2526</v>
      </c>
      <c r="AT2006" s="1495" t="str">
        <f t="shared" si="63"/>
        <v>1601-Soajo</v>
      </c>
      <c r="AU2006" s="1495" t="str">
        <f t="shared" si="64"/>
        <v>160146</v>
      </c>
    </row>
    <row r="2007" spans="2:47">
      <c r="B2007" s="1013" t="s">
        <v>4848</v>
      </c>
      <c r="C2007" s="976" t="s">
        <v>4849</v>
      </c>
      <c r="AQ2007" s="1735" t="s">
        <v>9924</v>
      </c>
      <c r="AR2007" s="1495" t="s">
        <v>9925</v>
      </c>
      <c r="AS2007" s="1495" t="s">
        <v>5318</v>
      </c>
      <c r="AT2007" s="1495" t="str">
        <f t="shared" si="63"/>
        <v>1307-Soalhães</v>
      </c>
      <c r="AU2007" s="1495" t="str">
        <f t="shared" si="64"/>
        <v>130722</v>
      </c>
    </row>
    <row r="2008" spans="2:47">
      <c r="B2008" s="1013" t="s">
        <v>4850</v>
      </c>
      <c r="C2008" s="976" t="s">
        <v>4851</v>
      </c>
      <c r="AQ2008" s="1735" t="s">
        <v>9926</v>
      </c>
      <c r="AR2008" s="1495" t="s">
        <v>9927</v>
      </c>
      <c r="AS2008" s="1735" t="s">
        <v>1024</v>
      </c>
      <c r="AT2008" s="1495" t="str">
        <f t="shared" si="63"/>
        <v>0504-Soalheira</v>
      </c>
      <c r="AU2008" s="1495" t="str">
        <f t="shared" si="64"/>
        <v>050425</v>
      </c>
    </row>
    <row r="2009" spans="2:47">
      <c r="B2009" s="1013" t="s">
        <v>4852</v>
      </c>
      <c r="C2009" s="976" t="s">
        <v>4853</v>
      </c>
      <c r="AQ2009" s="1735" t="s">
        <v>9928</v>
      </c>
      <c r="AR2009" s="1495" t="s">
        <v>9929</v>
      </c>
      <c r="AS2009" s="1735" t="s">
        <v>1492</v>
      </c>
      <c r="AT2009" s="1495" t="str">
        <f t="shared" si="63"/>
        <v>0309-Sobradelo da Goma</v>
      </c>
      <c r="AU2009" s="1495" t="str">
        <f t="shared" si="64"/>
        <v>030925</v>
      </c>
    </row>
    <row r="2010" spans="2:47">
      <c r="B2010" s="1013" t="s">
        <v>4854</v>
      </c>
      <c r="C2010" s="976" t="s">
        <v>6073</v>
      </c>
      <c r="AQ2010" s="1735" t="s">
        <v>9930</v>
      </c>
      <c r="AR2010" s="1495" t="s">
        <v>9931</v>
      </c>
      <c r="AS2010" s="1735" t="s">
        <v>4276</v>
      </c>
      <c r="AT2010" s="1495" t="str">
        <f t="shared" si="63"/>
        <v>0506-Sobral</v>
      </c>
      <c r="AU2010" s="1495" t="str">
        <f t="shared" si="64"/>
        <v>050611</v>
      </c>
    </row>
    <row r="2011" spans="2:47">
      <c r="B2011" s="1013" t="s">
        <v>4855</v>
      </c>
      <c r="C2011" s="976" t="s">
        <v>6078</v>
      </c>
      <c r="AQ2011" s="1735" t="s">
        <v>9932</v>
      </c>
      <c r="AR2011" s="1495" t="s">
        <v>9931</v>
      </c>
      <c r="AS2011" s="1495" t="s">
        <v>4230</v>
      </c>
      <c r="AT2011" s="1495" t="str">
        <f t="shared" si="63"/>
        <v>1808-Sobral</v>
      </c>
      <c r="AU2011" s="1495" t="str">
        <f t="shared" si="64"/>
        <v>180808</v>
      </c>
    </row>
    <row r="2012" spans="2:47">
      <c r="B2012" s="1013" t="s">
        <v>4856</v>
      </c>
      <c r="C2012" s="976" t="s">
        <v>6103</v>
      </c>
      <c r="AQ2012" s="1735" t="s">
        <v>9933</v>
      </c>
      <c r="AR2012" s="1495" t="s">
        <v>9934</v>
      </c>
      <c r="AS2012" s="1735" t="s">
        <v>4234</v>
      </c>
      <c r="AT2012" s="1495" t="str">
        <f t="shared" si="63"/>
        <v>0210-Sobral da Adiça</v>
      </c>
      <c r="AU2012" s="1495" t="str">
        <f t="shared" si="64"/>
        <v>021008</v>
      </c>
    </row>
    <row r="2013" spans="2:47">
      <c r="B2013" s="1013" t="s">
        <v>4857</v>
      </c>
      <c r="C2013" s="976" t="s">
        <v>4858</v>
      </c>
      <c r="AQ2013" s="1735" t="s">
        <v>9935</v>
      </c>
      <c r="AR2013" s="1495" t="s">
        <v>9936</v>
      </c>
      <c r="AS2013" s="1735" t="s">
        <v>1047</v>
      </c>
      <c r="AT2013" s="1495" t="str">
        <f t="shared" si="63"/>
        <v>0907-Sobral da Serra</v>
      </c>
      <c r="AU2013" s="1495" t="str">
        <f t="shared" si="64"/>
        <v>090744</v>
      </c>
    </row>
    <row r="2014" spans="2:47">
      <c r="B2014" s="1013" t="s">
        <v>4859</v>
      </c>
      <c r="C2014" s="976" t="s">
        <v>4860</v>
      </c>
      <c r="AQ2014" s="1735" t="s">
        <v>9937</v>
      </c>
      <c r="AR2014" s="1495" t="s">
        <v>1737</v>
      </c>
      <c r="AS2014" s="1495" t="s">
        <v>1738</v>
      </c>
      <c r="AT2014" s="1495" t="str">
        <f t="shared" si="63"/>
        <v>1112-Sobral de Monte Agraço</v>
      </c>
      <c r="AU2014" s="1495" t="str">
        <f t="shared" si="64"/>
        <v>111203</v>
      </c>
    </row>
    <row r="2015" spans="2:47">
      <c r="B2015" s="1013" t="s">
        <v>4861</v>
      </c>
      <c r="C2015" s="976" t="s">
        <v>4862</v>
      </c>
      <c r="AQ2015" s="1735" t="s">
        <v>9938</v>
      </c>
      <c r="AR2015" s="1495" t="s">
        <v>9939</v>
      </c>
      <c r="AS2015" s="1735" t="s">
        <v>1805</v>
      </c>
      <c r="AT2015" s="1495" t="str">
        <f t="shared" si="63"/>
        <v>0503-Sobral de São Miguel</v>
      </c>
      <c r="AU2015" s="1495" t="str">
        <f t="shared" si="64"/>
        <v>050322</v>
      </c>
    </row>
    <row r="2016" spans="2:47">
      <c r="B2016" s="1013" t="s">
        <v>4863</v>
      </c>
      <c r="C2016" s="976" t="s">
        <v>3125</v>
      </c>
      <c r="AQ2016" s="1735" t="s">
        <v>9940</v>
      </c>
      <c r="AR2016" s="1495" t="s">
        <v>9941</v>
      </c>
      <c r="AS2016" s="1495" t="s">
        <v>1071</v>
      </c>
      <c r="AT2016" s="1495" t="str">
        <f t="shared" si="63"/>
        <v>1310-Sobreira</v>
      </c>
      <c r="AU2016" s="1495" t="str">
        <f t="shared" si="64"/>
        <v>131020</v>
      </c>
    </row>
    <row r="2017" spans="2:47">
      <c r="B2017" s="1013" t="s">
        <v>4864</v>
      </c>
      <c r="C2017" s="976" t="s">
        <v>4865</v>
      </c>
      <c r="AQ2017" s="1735" t="s">
        <v>9942</v>
      </c>
      <c r="AR2017" s="1495" t="s">
        <v>9943</v>
      </c>
      <c r="AS2017" s="1735" t="s">
        <v>2630</v>
      </c>
      <c r="AT2017" s="1495" t="str">
        <f t="shared" si="63"/>
        <v>0303-Sobreposta</v>
      </c>
      <c r="AU2017" s="1495" t="str">
        <f t="shared" si="64"/>
        <v>030355</v>
      </c>
    </row>
    <row r="2018" spans="2:47">
      <c r="B2018" s="1013" t="s">
        <v>4866</v>
      </c>
      <c r="C2018" s="976" t="s">
        <v>4867</v>
      </c>
      <c r="AQ2018" s="1735" t="s">
        <v>9944</v>
      </c>
      <c r="AR2018" s="1495" t="s">
        <v>9945</v>
      </c>
      <c r="AS2018" s="1495" t="s">
        <v>5318</v>
      </c>
      <c r="AT2018" s="1495" t="str">
        <f t="shared" si="63"/>
        <v>1307-Sobretâmega</v>
      </c>
      <c r="AU2018" s="1495" t="str">
        <f t="shared" si="64"/>
        <v>130723</v>
      </c>
    </row>
    <row r="2019" spans="2:47">
      <c r="B2019" s="1013" t="s">
        <v>4868</v>
      </c>
      <c r="C2019" s="976" t="s">
        <v>3134</v>
      </c>
      <c r="AQ2019" s="1735" t="s">
        <v>9946</v>
      </c>
      <c r="AR2019" s="1495" t="s">
        <v>9947</v>
      </c>
      <c r="AS2019" s="1495" t="s">
        <v>1071</v>
      </c>
      <c r="AT2019" s="1495" t="str">
        <f t="shared" si="63"/>
        <v>1310-Sobrosa</v>
      </c>
      <c r="AU2019" s="1495" t="str">
        <f t="shared" si="64"/>
        <v>131021</v>
      </c>
    </row>
    <row r="2020" spans="2:47">
      <c r="B2020" s="1013" t="s">
        <v>4869</v>
      </c>
      <c r="C2020" s="976" t="s">
        <v>4870</v>
      </c>
      <c r="AQ2020" s="1735" t="s">
        <v>9948</v>
      </c>
      <c r="AR2020" s="1495" t="s">
        <v>9949</v>
      </c>
      <c r="AS2020" s="1495" t="s">
        <v>5374</v>
      </c>
      <c r="AT2020" s="1495" t="str">
        <f t="shared" si="63"/>
        <v>1706-Solveira</v>
      </c>
      <c r="AU2020" s="1495" t="str">
        <f t="shared" si="64"/>
        <v>170631</v>
      </c>
    </row>
    <row r="2021" spans="2:47">
      <c r="B2021" s="1013" t="s">
        <v>4871</v>
      </c>
      <c r="C2021" s="976" t="s">
        <v>4872</v>
      </c>
      <c r="AQ2021" s="1735" t="s">
        <v>9950</v>
      </c>
      <c r="AR2021" s="1495" t="s">
        <v>9951</v>
      </c>
      <c r="AS2021" s="1495" t="s">
        <v>1756</v>
      </c>
      <c r="AT2021" s="1495" t="str">
        <f t="shared" si="63"/>
        <v>1712-Sonim e Barreiros</v>
      </c>
      <c r="AU2021" s="1495" t="str">
        <f t="shared" si="64"/>
        <v>171234</v>
      </c>
    </row>
    <row r="2022" spans="2:47">
      <c r="B2022" s="1013" t="s">
        <v>4873</v>
      </c>
      <c r="C2022" s="976" t="s">
        <v>4501</v>
      </c>
      <c r="AQ2022" s="1735" t="s">
        <v>9952</v>
      </c>
      <c r="AR2022" s="1495" t="s">
        <v>9953</v>
      </c>
      <c r="AS2022" s="1495" t="s">
        <v>27</v>
      </c>
      <c r="AT2022" s="1495" t="str">
        <f t="shared" si="63"/>
        <v>1610-Sopo</v>
      </c>
      <c r="AU2022" s="1495" t="str">
        <f t="shared" si="64"/>
        <v>161013</v>
      </c>
    </row>
    <row r="2023" spans="2:47">
      <c r="B2023" s="1013" t="s">
        <v>4502</v>
      </c>
      <c r="C2023" s="976" t="s">
        <v>4503</v>
      </c>
      <c r="AQ2023" s="1735" t="s">
        <v>9954</v>
      </c>
      <c r="AR2023" s="1495" t="s">
        <v>9955</v>
      </c>
      <c r="AS2023" s="1735" t="s">
        <v>1633</v>
      </c>
      <c r="AT2023" s="1495" t="str">
        <f t="shared" si="63"/>
        <v>0911-Sortelha</v>
      </c>
      <c r="AU2023" s="1495" t="str">
        <f t="shared" si="64"/>
        <v>091133</v>
      </c>
    </row>
    <row r="2024" spans="2:47">
      <c r="B2024" s="1013" t="s">
        <v>6076</v>
      </c>
      <c r="C2024" s="976" t="s">
        <v>4504</v>
      </c>
      <c r="AQ2024" s="1735" t="s">
        <v>9956</v>
      </c>
      <c r="AR2024" s="1495" t="s">
        <v>9957</v>
      </c>
      <c r="AS2024" s="1735" t="s">
        <v>2633</v>
      </c>
      <c r="AT2024" s="1495" t="str">
        <f t="shared" si="63"/>
        <v>0402-Sortes</v>
      </c>
      <c r="AU2024" s="1495" t="str">
        <f t="shared" si="64"/>
        <v>040248</v>
      </c>
    </row>
    <row r="2025" spans="2:47">
      <c r="B2025" s="1013" t="s">
        <v>4505</v>
      </c>
      <c r="C2025" s="976" t="s">
        <v>4506</v>
      </c>
      <c r="AQ2025" s="1735" t="s">
        <v>9958</v>
      </c>
      <c r="AR2025" s="1495" t="s">
        <v>9959</v>
      </c>
      <c r="AS2025" s="1735" t="s">
        <v>1790</v>
      </c>
      <c r="AT2025" s="1495" t="str">
        <f t="shared" si="63"/>
        <v>0118-Sosa</v>
      </c>
      <c r="AU2025" s="1495" t="str">
        <f t="shared" si="64"/>
        <v>011807</v>
      </c>
    </row>
    <row r="2026" spans="2:47">
      <c r="B2026" s="1013" t="s">
        <v>4507</v>
      </c>
      <c r="C2026" s="976" t="s">
        <v>3150</v>
      </c>
      <c r="AQ2026" s="1735" t="s">
        <v>9960</v>
      </c>
      <c r="AR2026" s="1495" t="s">
        <v>1740</v>
      </c>
      <c r="AS2026" s="1735" t="s">
        <v>1741</v>
      </c>
      <c r="AT2026" s="1495" t="str">
        <f t="shared" si="63"/>
        <v>0615-Soure</v>
      </c>
      <c r="AU2026" s="1495" t="str">
        <f t="shared" si="64"/>
        <v>061509</v>
      </c>
    </row>
    <row r="2027" spans="2:47">
      <c r="B2027" s="1013" t="s">
        <v>6104</v>
      </c>
      <c r="C2027" s="976" t="s">
        <v>4508</v>
      </c>
      <c r="AQ2027" s="1735" t="s">
        <v>9961</v>
      </c>
      <c r="AR2027" s="1495" t="s">
        <v>9962</v>
      </c>
      <c r="AS2027" s="1735" t="s">
        <v>1440</v>
      </c>
      <c r="AT2027" s="1495" t="str">
        <f t="shared" si="63"/>
        <v>0910-Souro Pires</v>
      </c>
      <c r="AU2027" s="1495" t="str">
        <f t="shared" si="64"/>
        <v>091024</v>
      </c>
    </row>
    <row r="2028" spans="2:47">
      <c r="B2028" s="1013" t="s">
        <v>6107</v>
      </c>
      <c r="C2028" s="976" t="s">
        <v>4509</v>
      </c>
      <c r="AQ2028" s="1735" t="s">
        <v>9963</v>
      </c>
      <c r="AR2028" s="1495" t="s">
        <v>1744</v>
      </c>
      <c r="AS2028" s="1495" t="s">
        <v>1745</v>
      </c>
      <c r="AT2028" s="1495" t="str">
        <f t="shared" si="63"/>
        <v>1215-Sousel</v>
      </c>
      <c r="AU2028" s="1495" t="str">
        <f t="shared" si="64"/>
        <v>121504</v>
      </c>
    </row>
    <row r="2029" spans="2:47">
      <c r="B2029" s="1013" t="s">
        <v>4510</v>
      </c>
      <c r="C2029" s="976" t="s">
        <v>4511</v>
      </c>
      <c r="AQ2029" s="1735" t="s">
        <v>9964</v>
      </c>
      <c r="AR2029" s="1495" t="s">
        <v>9965</v>
      </c>
      <c r="AS2029" s="1495" t="s">
        <v>5285</v>
      </c>
      <c r="AT2029" s="1495" t="str">
        <f t="shared" si="63"/>
        <v>1305-Sousela</v>
      </c>
      <c r="AU2029" s="1495" t="str">
        <f t="shared" si="64"/>
        <v>130524</v>
      </c>
    </row>
    <row r="2030" spans="2:47">
      <c r="B2030" s="1013" t="s">
        <v>4512</v>
      </c>
      <c r="C2030" s="976" t="s">
        <v>4513</v>
      </c>
      <c r="AQ2030" s="1735" t="s">
        <v>9966</v>
      </c>
      <c r="AR2030" s="1495" t="s">
        <v>9967</v>
      </c>
      <c r="AS2030" s="1495" t="s">
        <v>4119</v>
      </c>
      <c r="AT2030" s="1495" t="str">
        <f t="shared" si="63"/>
        <v>1804-Souselo</v>
      </c>
      <c r="AU2030" s="1495" t="str">
        <f t="shared" si="64"/>
        <v>180414</v>
      </c>
    </row>
    <row r="2031" spans="2:47">
      <c r="B2031" s="1013" t="s">
        <v>4514</v>
      </c>
      <c r="C2031" s="976" t="s">
        <v>4515</v>
      </c>
      <c r="AQ2031" s="1735" t="s">
        <v>9968</v>
      </c>
      <c r="AR2031" s="1495" t="s">
        <v>9969</v>
      </c>
      <c r="AS2031" s="1735" t="s">
        <v>61</v>
      </c>
      <c r="AT2031" s="1495" t="str">
        <f t="shared" si="63"/>
        <v>0313-Soutelo</v>
      </c>
      <c r="AU2031" s="1495" t="str">
        <f t="shared" si="64"/>
        <v>031352</v>
      </c>
    </row>
    <row r="2032" spans="2:47">
      <c r="B2032" s="1013" t="s">
        <v>4516</v>
      </c>
      <c r="C2032" s="976" t="s">
        <v>4517</v>
      </c>
      <c r="AQ2032" s="1735" t="s">
        <v>9970</v>
      </c>
      <c r="AR2032" s="1495" t="s">
        <v>9971</v>
      </c>
      <c r="AS2032" s="1495" t="s">
        <v>1763</v>
      </c>
      <c r="AT2032" s="1495" t="str">
        <f t="shared" si="63"/>
        <v>1713-Soutelo de Aguiar</v>
      </c>
      <c r="AU2032" s="1495" t="str">
        <f t="shared" si="64"/>
        <v>171310</v>
      </c>
    </row>
    <row r="2033" spans="2:47">
      <c r="B2033" s="1013" t="s">
        <v>4518</v>
      </c>
      <c r="C2033" s="976" t="s">
        <v>4519</v>
      </c>
      <c r="AQ2033" s="1735" t="s">
        <v>9972</v>
      </c>
      <c r="AR2033" s="1495" t="s">
        <v>9973</v>
      </c>
      <c r="AS2033" s="1495" t="s">
        <v>3072</v>
      </c>
      <c r="AT2033" s="1495" t="str">
        <f t="shared" si="63"/>
        <v>1815-Soutelo do Douro</v>
      </c>
      <c r="AU2033" s="1495" t="str">
        <f t="shared" si="64"/>
        <v>181509</v>
      </c>
    </row>
    <row r="2034" spans="2:47">
      <c r="B2034" s="1013" t="s">
        <v>4520</v>
      </c>
      <c r="C2034" s="976" t="s">
        <v>4563</v>
      </c>
      <c r="AQ2034" s="1735" t="s">
        <v>9974</v>
      </c>
      <c r="AR2034" s="1495" t="s">
        <v>9975</v>
      </c>
      <c r="AS2034" s="1735" t="s">
        <v>1762</v>
      </c>
      <c r="AT2034" s="1495" t="str">
        <f t="shared" si="63"/>
        <v>0310-Souto</v>
      </c>
      <c r="AU2034" s="1495" t="str">
        <f t="shared" si="64"/>
        <v>031014</v>
      </c>
    </row>
    <row r="2035" spans="2:47">
      <c r="B2035" s="1013" t="s">
        <v>4564</v>
      </c>
      <c r="C2035" s="976" t="s">
        <v>4565</v>
      </c>
      <c r="AQ2035" s="1735" t="s">
        <v>9976</v>
      </c>
      <c r="AR2035" s="1495" t="s">
        <v>9975</v>
      </c>
      <c r="AS2035" s="1735" t="s">
        <v>1633</v>
      </c>
      <c r="AT2035" s="1495" t="str">
        <f t="shared" si="63"/>
        <v>0911-Souto</v>
      </c>
      <c r="AU2035" s="1495" t="str">
        <f t="shared" si="64"/>
        <v>091134</v>
      </c>
    </row>
    <row r="2036" spans="2:47">
      <c r="B2036" s="1013" t="s">
        <v>4566</v>
      </c>
      <c r="C2036" s="976" t="s">
        <v>4567</v>
      </c>
      <c r="AQ2036" s="1735" t="s">
        <v>9977</v>
      </c>
      <c r="AR2036" s="1495" t="s">
        <v>9975</v>
      </c>
      <c r="AS2036" s="1495" t="s">
        <v>1425</v>
      </c>
      <c r="AT2036" s="1495" t="str">
        <f t="shared" si="63"/>
        <v>1812-Souto</v>
      </c>
      <c r="AU2036" s="1495" t="str">
        <f t="shared" si="64"/>
        <v>181209</v>
      </c>
    </row>
    <row r="2037" spans="2:47">
      <c r="B2037" s="1013" t="s">
        <v>4568</v>
      </c>
      <c r="C2037" s="976" t="s">
        <v>4569</v>
      </c>
      <c r="AQ2037" s="1735" t="s">
        <v>9978</v>
      </c>
      <c r="AR2037" s="1495" t="s">
        <v>9979</v>
      </c>
      <c r="AS2037" s="1735" t="s">
        <v>1024</v>
      </c>
      <c r="AT2037" s="1495" t="str">
        <f t="shared" si="63"/>
        <v>0504-Souto da Casa</v>
      </c>
      <c r="AU2037" s="1495" t="str">
        <f t="shared" si="64"/>
        <v>050426</v>
      </c>
    </row>
    <row r="2038" spans="2:47">
      <c r="B2038" s="1013" t="s">
        <v>4570</v>
      </c>
      <c r="C2038" s="976" t="s">
        <v>4571</v>
      </c>
      <c r="AQ2038" s="1735" t="s">
        <v>9980</v>
      </c>
      <c r="AR2038" s="1495" t="s">
        <v>9981</v>
      </c>
      <c r="AS2038" s="1495" t="s">
        <v>1629</v>
      </c>
      <c r="AT2038" s="1495" t="str">
        <f t="shared" si="63"/>
        <v>1710-Souto Maior</v>
      </c>
      <c r="AU2038" s="1495" t="str">
        <f t="shared" si="64"/>
        <v>171013</v>
      </c>
    </row>
    <row r="2039" spans="2:47">
      <c r="B2039" s="1013" t="s">
        <v>4572</v>
      </c>
      <c r="C2039" s="976" t="s">
        <v>4573</v>
      </c>
      <c r="AQ2039" s="1735" t="s">
        <v>9982</v>
      </c>
      <c r="AR2039" s="1495" t="s">
        <v>9983</v>
      </c>
      <c r="AS2039" s="1735" t="s">
        <v>5343</v>
      </c>
      <c r="AT2039" s="1495" t="str">
        <f t="shared" si="63"/>
        <v>0407-Suçães</v>
      </c>
      <c r="AU2039" s="1495" t="str">
        <f t="shared" si="64"/>
        <v>040729</v>
      </c>
    </row>
    <row r="2040" spans="2:47">
      <c r="B2040" s="1013" t="s">
        <v>4574</v>
      </c>
      <c r="C2040" s="976" t="s">
        <v>4575</v>
      </c>
      <c r="AQ2040" s="1735" t="s">
        <v>9984</v>
      </c>
      <c r="AR2040" s="1495" t="s">
        <v>9985</v>
      </c>
      <c r="AS2040" s="1495" t="s">
        <v>3076</v>
      </c>
      <c r="AT2040" s="1495" t="str">
        <f t="shared" si="63"/>
        <v>1816-Sul</v>
      </c>
      <c r="AU2040" s="1495" t="str">
        <f t="shared" si="64"/>
        <v>181616</v>
      </c>
    </row>
    <row r="2041" spans="2:47">
      <c r="B2041" s="1013" t="s">
        <v>4576</v>
      </c>
      <c r="C2041" s="976" t="s">
        <v>4577</v>
      </c>
      <c r="AQ2041" s="1735" t="s">
        <v>9986</v>
      </c>
      <c r="AR2041" s="1495" t="s">
        <v>1748</v>
      </c>
      <c r="AS2041" s="1735" t="s">
        <v>1749</v>
      </c>
      <c r="AT2041" s="1495" t="str">
        <f t="shared" si="63"/>
        <v>0616-Tábua</v>
      </c>
      <c r="AU2041" s="1495" t="str">
        <f t="shared" si="64"/>
        <v>061614</v>
      </c>
    </row>
    <row r="2042" spans="2:47">
      <c r="B2042" s="1013" t="s">
        <v>4578</v>
      </c>
      <c r="C2042" s="976" t="s">
        <v>4579</v>
      </c>
      <c r="AQ2042" s="1735" t="s">
        <v>9987</v>
      </c>
      <c r="AR2042" s="1495" t="s">
        <v>1748</v>
      </c>
      <c r="AS2042" s="1495" t="s">
        <v>1615</v>
      </c>
      <c r="AT2042" s="1495" t="str">
        <f t="shared" si="63"/>
        <v>3107-Tábua</v>
      </c>
      <c r="AU2042" s="1495" t="str">
        <f t="shared" si="64"/>
        <v>310704</v>
      </c>
    </row>
    <row r="2043" spans="2:47">
      <c r="B2043" s="1013" t="s">
        <v>4580</v>
      </c>
      <c r="C2043" s="976" t="s">
        <v>4581</v>
      </c>
      <c r="AQ2043" s="1735" t="s">
        <v>9988</v>
      </c>
      <c r="AR2043" s="1495" t="s">
        <v>9989</v>
      </c>
      <c r="AS2043" s="1735" t="s">
        <v>2203</v>
      </c>
      <c r="AT2043" s="1495" t="str">
        <f t="shared" si="63"/>
        <v>0311-Tabuaças</v>
      </c>
      <c r="AU2043" s="1495" t="str">
        <f t="shared" si="64"/>
        <v>031118</v>
      </c>
    </row>
    <row r="2044" spans="2:47">
      <c r="B2044" s="1013" t="s">
        <v>4582</v>
      </c>
      <c r="C2044" s="976" t="s">
        <v>4583</v>
      </c>
      <c r="AQ2044" s="1735" t="s">
        <v>9990</v>
      </c>
      <c r="AR2044" s="1495" t="s">
        <v>1751</v>
      </c>
      <c r="AS2044" s="1495" t="s">
        <v>1752</v>
      </c>
      <c r="AT2044" s="1495" t="str">
        <f t="shared" si="63"/>
        <v>1819-Tabuaço</v>
      </c>
      <c r="AU2044" s="1495" t="str">
        <f t="shared" si="64"/>
        <v>181914</v>
      </c>
    </row>
    <row r="2045" spans="2:47">
      <c r="B2045" s="1013" t="s">
        <v>4584</v>
      </c>
      <c r="C2045" s="976" t="s">
        <v>4585</v>
      </c>
      <c r="AQ2045" s="1735" t="s">
        <v>9991</v>
      </c>
      <c r="AR2045" s="1495" t="s">
        <v>9992</v>
      </c>
      <c r="AS2045" s="1495" t="s">
        <v>5318</v>
      </c>
      <c r="AT2045" s="1495" t="str">
        <f t="shared" si="63"/>
        <v>1307-Tabuado</v>
      </c>
      <c r="AU2045" s="1495" t="str">
        <f t="shared" si="64"/>
        <v>130724</v>
      </c>
    </row>
    <row r="2046" spans="2:47">
      <c r="B2046" s="1013" t="s">
        <v>4586</v>
      </c>
      <c r="C2046" s="976" t="s">
        <v>4587</v>
      </c>
      <c r="AQ2046" s="1735" t="s">
        <v>9993</v>
      </c>
      <c r="AR2046" s="1495" t="s">
        <v>9994</v>
      </c>
      <c r="AS2046" s="1735" t="s">
        <v>2630</v>
      </c>
      <c r="AT2046" s="1495" t="str">
        <f t="shared" si="63"/>
        <v>0303-Tadim</v>
      </c>
      <c r="AU2046" s="1495" t="str">
        <f t="shared" si="64"/>
        <v>030356</v>
      </c>
    </row>
    <row r="2047" spans="2:47">
      <c r="B2047" s="1013" t="s">
        <v>4588</v>
      </c>
      <c r="C2047" s="976" t="s">
        <v>4589</v>
      </c>
      <c r="AQ2047" s="1735" t="s">
        <v>9995</v>
      </c>
      <c r="AR2047" s="1495" t="s">
        <v>9996</v>
      </c>
      <c r="AS2047" s="1735" t="s">
        <v>1492</v>
      </c>
      <c r="AT2047" s="1495" t="str">
        <f t="shared" si="63"/>
        <v>0309-Taíde</v>
      </c>
      <c r="AU2047" s="1495" t="str">
        <f t="shared" si="64"/>
        <v>030926</v>
      </c>
    </row>
    <row r="2048" spans="2:47">
      <c r="B2048" s="1013" t="s">
        <v>4590</v>
      </c>
      <c r="C2048" s="976" t="s">
        <v>4591</v>
      </c>
      <c r="AQ2048" s="1735" t="s">
        <v>9997</v>
      </c>
      <c r="AR2048" s="1495" t="s">
        <v>9998</v>
      </c>
      <c r="AS2048" s="1735" t="s">
        <v>1725</v>
      </c>
      <c r="AT2048" s="1495" t="str">
        <f t="shared" si="63"/>
        <v>0117-Talhadas</v>
      </c>
      <c r="AU2048" s="1495" t="str">
        <f t="shared" si="64"/>
        <v>011708</v>
      </c>
    </row>
    <row r="2049" spans="2:47">
      <c r="B2049" s="1013" t="s">
        <v>4592</v>
      </c>
      <c r="C2049" s="976" t="s">
        <v>4593</v>
      </c>
      <c r="AQ2049" s="1735" t="s">
        <v>9999</v>
      </c>
      <c r="AR2049" s="1495" t="s">
        <v>10000</v>
      </c>
      <c r="AS2049" s="1735" t="s">
        <v>5293</v>
      </c>
      <c r="AT2049" s="1495" t="str">
        <f t="shared" si="63"/>
        <v>0405-Talhas</v>
      </c>
      <c r="AU2049" s="1495" t="str">
        <f t="shared" si="64"/>
        <v>040530</v>
      </c>
    </row>
    <row r="2050" spans="2:47">
      <c r="B2050" s="1013" t="s">
        <v>4594</v>
      </c>
      <c r="C2050" s="976" t="s">
        <v>4595</v>
      </c>
      <c r="AQ2050" s="1735" t="s">
        <v>10001</v>
      </c>
      <c r="AR2050" s="1495" t="s">
        <v>10002</v>
      </c>
      <c r="AS2050" s="1735" t="s">
        <v>1783</v>
      </c>
      <c r="AT2050" s="1495" t="str">
        <f t="shared" si="63"/>
        <v>0913-Tamanhos</v>
      </c>
      <c r="AU2050" s="1495" t="str">
        <f t="shared" si="64"/>
        <v>091321</v>
      </c>
    </row>
    <row r="2051" spans="2:47">
      <c r="B2051" s="1013" t="s">
        <v>4596</v>
      </c>
      <c r="C2051" s="976" t="s">
        <v>4597</v>
      </c>
      <c r="AQ2051" s="1735" t="s">
        <v>10003</v>
      </c>
      <c r="AR2051" s="1495" t="s">
        <v>10004</v>
      </c>
      <c r="AS2051" s="1735" t="s">
        <v>279</v>
      </c>
      <c r="AT2051" s="1495" t="str">
        <f t="shared" si="63"/>
        <v>0302-Tamel (São Veríssimo)</v>
      </c>
      <c r="AU2051" s="1495" t="str">
        <f t="shared" si="64"/>
        <v>030277</v>
      </c>
    </row>
    <row r="2052" spans="2:47">
      <c r="B2052" s="1013" t="s">
        <v>4598</v>
      </c>
      <c r="C2052" s="976" t="s">
        <v>4644</v>
      </c>
      <c r="AQ2052" s="1735" t="s">
        <v>10005</v>
      </c>
      <c r="AR2052" s="1495" t="s">
        <v>10006</v>
      </c>
      <c r="AS2052" s="1495" t="s">
        <v>24</v>
      </c>
      <c r="AT2052" s="1495" t="str">
        <f t="shared" si="63"/>
        <v>1420-Tancos</v>
      </c>
      <c r="AU2052" s="1495" t="str">
        <f t="shared" si="64"/>
        <v>142003</v>
      </c>
    </row>
    <row r="2053" spans="2:47">
      <c r="B2053" s="1013" t="s">
        <v>4645</v>
      </c>
      <c r="C2053" s="976" t="s">
        <v>4646</v>
      </c>
      <c r="AQ2053" s="1735" t="s">
        <v>10007</v>
      </c>
      <c r="AR2053" s="1495" t="s">
        <v>10008</v>
      </c>
      <c r="AS2053" s="1495" t="s">
        <v>5358</v>
      </c>
      <c r="AT2053" s="1495" t="str">
        <f t="shared" si="63"/>
        <v>1604-Tangil</v>
      </c>
      <c r="AU2053" s="1495" t="str">
        <f t="shared" si="64"/>
        <v>160428</v>
      </c>
    </row>
    <row r="2054" spans="2:47">
      <c r="B2054" s="1013" t="s">
        <v>4647</v>
      </c>
      <c r="C2054" s="976" t="s">
        <v>4648</v>
      </c>
      <c r="AQ2054" s="1735" t="s">
        <v>10009</v>
      </c>
      <c r="AR2054" s="1495" t="s">
        <v>10010</v>
      </c>
      <c r="AS2054" s="1735" t="s">
        <v>1741</v>
      </c>
      <c r="AT2054" s="1495" t="str">
        <f t="shared" si="63"/>
        <v>0615-Tapéus</v>
      </c>
      <c r="AU2054" s="1495" t="str">
        <f t="shared" si="64"/>
        <v>061510</v>
      </c>
    </row>
    <row r="2055" spans="2:47">
      <c r="B2055" s="1013" t="s">
        <v>4649</v>
      </c>
      <c r="C2055" s="976" t="s">
        <v>4650</v>
      </c>
      <c r="AQ2055" s="1735" t="s">
        <v>10011</v>
      </c>
      <c r="AR2055" s="1495" t="s">
        <v>10012</v>
      </c>
      <c r="AS2055" s="1495" t="s">
        <v>4119</v>
      </c>
      <c r="AT2055" s="1495" t="str">
        <f t="shared" si="63"/>
        <v>1804-Tarouquela</v>
      </c>
      <c r="AU2055" s="1495" t="str">
        <f t="shared" si="64"/>
        <v>180415</v>
      </c>
    </row>
    <row r="2056" spans="2:47">
      <c r="B2056" s="1013" t="s">
        <v>4651</v>
      </c>
      <c r="C2056" s="976" t="s">
        <v>4652</v>
      </c>
      <c r="AQ2056" s="1735" t="s">
        <v>10013</v>
      </c>
      <c r="AR2056" s="1495" t="s">
        <v>10014</v>
      </c>
      <c r="AS2056" s="1735" t="s">
        <v>531</v>
      </c>
      <c r="AT2056" s="1495" t="str">
        <f t="shared" si="63"/>
        <v>0605-Tavarede</v>
      </c>
      <c r="AU2056" s="1495" t="str">
        <f t="shared" si="64"/>
        <v>060512</v>
      </c>
    </row>
    <row r="2057" spans="2:47">
      <c r="B2057" s="1013" t="s">
        <v>4653</v>
      </c>
      <c r="C2057" s="976" t="s">
        <v>4654</v>
      </c>
      <c r="AQ2057" s="1735" t="s">
        <v>10015</v>
      </c>
      <c r="AR2057" s="1495" t="s">
        <v>10016</v>
      </c>
      <c r="AS2057" s="1735" t="s">
        <v>2630</v>
      </c>
      <c r="AT2057" s="1495" t="str">
        <f t="shared" si="63"/>
        <v>0303-Tebosa</v>
      </c>
      <c r="AU2057" s="1495" t="str">
        <f t="shared" si="64"/>
        <v>030357</v>
      </c>
    </row>
    <row r="2058" spans="2:47">
      <c r="B2058" s="1013" t="s">
        <v>4655</v>
      </c>
      <c r="C2058" s="976" t="s">
        <v>4656</v>
      </c>
      <c r="AQ2058" s="1735" t="s">
        <v>10017</v>
      </c>
      <c r="AR2058" s="1495" t="s">
        <v>10018</v>
      </c>
      <c r="AS2058" s="1735" t="s">
        <v>626</v>
      </c>
      <c r="AT2058" s="1495" t="str">
        <f t="shared" si="63"/>
        <v>0912-Teixeira</v>
      </c>
      <c r="AU2058" s="1495" t="str">
        <f t="shared" si="64"/>
        <v>091221</v>
      </c>
    </row>
    <row r="2059" spans="2:47">
      <c r="B2059" s="1013" t="s">
        <v>4657</v>
      </c>
      <c r="C2059" s="976" t="s">
        <v>4658</v>
      </c>
      <c r="AQ2059" s="1735" t="s">
        <v>10019</v>
      </c>
      <c r="AR2059" s="1495" t="s">
        <v>10020</v>
      </c>
      <c r="AS2059" s="1735" t="s">
        <v>1024</v>
      </c>
      <c r="AT2059" s="1495" t="str">
        <f t="shared" ref="AT2059:AT2122" si="65">AS2059&amp;"-"&amp;AR2059</f>
        <v>0504-Telhado</v>
      </c>
      <c r="AU2059" s="1495" t="str">
        <f t="shared" ref="AU2059:AU2122" si="66">AQ2059</f>
        <v>050427</v>
      </c>
    </row>
    <row r="2060" spans="2:47">
      <c r="B2060" s="1013" t="s">
        <v>4659</v>
      </c>
      <c r="C2060" s="976" t="s">
        <v>4660</v>
      </c>
      <c r="AQ2060" s="1735" t="s">
        <v>10021</v>
      </c>
      <c r="AR2060" s="1495" t="s">
        <v>10022</v>
      </c>
      <c r="AS2060" s="1495" t="s">
        <v>2024</v>
      </c>
      <c r="AT2060" s="1495" t="str">
        <f t="shared" si="65"/>
        <v>1301-Telões</v>
      </c>
      <c r="AU2060" s="1495" t="str">
        <f t="shared" si="66"/>
        <v>130135</v>
      </c>
    </row>
    <row r="2061" spans="2:47">
      <c r="B2061" s="1013" t="s">
        <v>4661</v>
      </c>
      <c r="C2061" s="976" t="s">
        <v>4662</v>
      </c>
      <c r="AQ2061" s="1735" t="s">
        <v>10023</v>
      </c>
      <c r="AR2061" s="1495" t="s">
        <v>10022</v>
      </c>
      <c r="AS2061" s="1495" t="s">
        <v>1763</v>
      </c>
      <c r="AT2061" s="1495" t="str">
        <f t="shared" si="65"/>
        <v>1713-Telões</v>
      </c>
      <c r="AU2061" s="1495" t="str">
        <f t="shared" si="66"/>
        <v>171311</v>
      </c>
    </row>
    <row r="2062" spans="2:47">
      <c r="B2062" s="1013" t="s">
        <v>4663</v>
      </c>
      <c r="C2062" s="976" t="s">
        <v>4664</v>
      </c>
      <c r="AQ2062" s="1735" t="s">
        <v>10024</v>
      </c>
      <c r="AR2062" s="1495" t="s">
        <v>10025</v>
      </c>
      <c r="AS2062" s="1495" t="s">
        <v>4119</v>
      </c>
      <c r="AT2062" s="1495" t="str">
        <f t="shared" si="65"/>
        <v>1804-Tendais</v>
      </c>
      <c r="AU2062" s="1495" t="str">
        <f t="shared" si="66"/>
        <v>180416</v>
      </c>
    </row>
    <row r="2063" spans="2:47">
      <c r="B2063" s="1013" t="s">
        <v>4665</v>
      </c>
      <c r="C2063" s="976" t="s">
        <v>4666</v>
      </c>
      <c r="AQ2063" s="1735" t="s">
        <v>10026</v>
      </c>
      <c r="AR2063" s="1495" t="s">
        <v>10027</v>
      </c>
      <c r="AS2063" s="1735" t="s">
        <v>4220</v>
      </c>
      <c r="AT2063" s="1495" t="str">
        <f t="shared" si="65"/>
        <v>0610-Tentúgal</v>
      </c>
      <c r="AU2063" s="1495" t="str">
        <f t="shared" si="66"/>
        <v>061011</v>
      </c>
    </row>
    <row r="2064" spans="2:47">
      <c r="B2064" s="1013" t="s">
        <v>4667</v>
      </c>
      <c r="C2064" s="976" t="s">
        <v>4668</v>
      </c>
      <c r="AQ2064" s="1735" t="s">
        <v>10028</v>
      </c>
      <c r="AR2064" s="1495" t="s">
        <v>10029</v>
      </c>
      <c r="AS2064" s="1735" t="s">
        <v>1938</v>
      </c>
      <c r="AT2064" s="1495" t="str">
        <f t="shared" si="65"/>
        <v>0701-Terena (São Pedro)</v>
      </c>
      <c r="AU2064" s="1495" t="str">
        <f t="shared" si="66"/>
        <v>070105</v>
      </c>
    </row>
    <row r="2065" spans="2:47">
      <c r="B2065" s="1013" t="s">
        <v>4669</v>
      </c>
      <c r="C2065" s="976" t="s">
        <v>4670</v>
      </c>
      <c r="AQ2065" s="1735" t="s">
        <v>10030</v>
      </c>
      <c r="AR2065" s="1495" t="s">
        <v>10031</v>
      </c>
      <c r="AS2065" s="1495" t="s">
        <v>1414</v>
      </c>
      <c r="AT2065" s="1495" t="str">
        <f t="shared" si="65"/>
        <v>1311-Termas de São Vicente</v>
      </c>
      <c r="AU2065" s="1495" t="str">
        <f t="shared" si="66"/>
        <v>131143</v>
      </c>
    </row>
    <row r="2066" spans="2:47">
      <c r="B2066" s="1013" t="s">
        <v>4671</v>
      </c>
      <c r="C2066" s="976" t="s">
        <v>4672</v>
      </c>
      <c r="AQ2066" s="1735" t="s">
        <v>10032</v>
      </c>
      <c r="AR2066" s="1495" t="s">
        <v>10033</v>
      </c>
      <c r="AS2066" s="1495" t="s">
        <v>5229</v>
      </c>
      <c r="AT2066" s="1495" t="str">
        <f t="shared" si="65"/>
        <v>4301-Terra Chã</v>
      </c>
      <c r="AU2066" s="1495" t="str">
        <f t="shared" si="66"/>
        <v>430118</v>
      </c>
    </row>
    <row r="2067" spans="2:47">
      <c r="B2067" s="1013" t="s">
        <v>4673</v>
      </c>
      <c r="C2067" s="976" t="s">
        <v>4674</v>
      </c>
      <c r="AQ2067" s="1735" t="s">
        <v>10034</v>
      </c>
      <c r="AR2067" s="1495" t="s">
        <v>10035</v>
      </c>
      <c r="AS2067" s="1735" t="s">
        <v>1440</v>
      </c>
      <c r="AT2067" s="1495" t="str">
        <f t="shared" si="65"/>
        <v>0910-Terras de Massueime</v>
      </c>
      <c r="AU2067" s="1495" t="str">
        <f t="shared" si="66"/>
        <v>091030</v>
      </c>
    </row>
    <row r="2068" spans="2:47">
      <c r="B2068" s="1013" t="s">
        <v>4675</v>
      </c>
      <c r="C2068" s="976" t="s">
        <v>4676</v>
      </c>
      <c r="AQ2068" s="1735" t="s">
        <v>10036</v>
      </c>
      <c r="AR2068" s="1495" t="s">
        <v>10037</v>
      </c>
      <c r="AS2068" s="1735" t="s">
        <v>1338</v>
      </c>
      <c r="AT2068" s="1495" t="str">
        <f t="shared" si="65"/>
        <v>0502-Tinalhas</v>
      </c>
      <c r="AU2068" s="1495" t="str">
        <f t="shared" si="66"/>
        <v>050225</v>
      </c>
    </row>
    <row r="2069" spans="2:47">
      <c r="B2069" s="1013" t="s">
        <v>4677</v>
      </c>
      <c r="C2069" s="976" t="s">
        <v>4678</v>
      </c>
      <c r="AQ2069" s="1735" t="s">
        <v>10038</v>
      </c>
      <c r="AR2069" s="1495" t="s">
        <v>10039</v>
      </c>
      <c r="AS2069" s="1495" t="s">
        <v>1756</v>
      </c>
      <c r="AT2069" s="1495" t="str">
        <f t="shared" si="65"/>
        <v>1712-Tinhela e Alvarelhos</v>
      </c>
      <c r="AU2069" s="1495" t="str">
        <f t="shared" si="66"/>
        <v>171235</v>
      </c>
    </row>
    <row r="2070" spans="2:47">
      <c r="B2070" s="1013" t="s">
        <v>4679</v>
      </c>
      <c r="C2070" s="976" t="s">
        <v>4680</v>
      </c>
      <c r="AQ2070" s="1735" t="s">
        <v>10040</v>
      </c>
      <c r="AR2070" s="1495" t="s">
        <v>10041</v>
      </c>
      <c r="AS2070" s="1735" t="s">
        <v>5347</v>
      </c>
      <c r="AT2070" s="1495" t="str">
        <f t="shared" si="65"/>
        <v>0408-Tó</v>
      </c>
      <c r="AU2070" s="1495" t="str">
        <f t="shared" si="66"/>
        <v>040819</v>
      </c>
    </row>
    <row r="2071" spans="2:47">
      <c r="B2071" s="1013" t="s">
        <v>4681</v>
      </c>
      <c r="C2071" s="976" t="s">
        <v>4682</v>
      </c>
      <c r="AQ2071" s="1735" t="s">
        <v>10042</v>
      </c>
      <c r="AR2071" s="1495" t="s">
        <v>10043</v>
      </c>
      <c r="AS2071" s="1735" t="s">
        <v>1316</v>
      </c>
      <c r="AT2071" s="1495" t="str">
        <f t="shared" si="65"/>
        <v>0602-Tocha</v>
      </c>
      <c r="AU2071" s="1495" t="str">
        <f t="shared" si="66"/>
        <v>060214</v>
      </c>
    </row>
    <row r="2072" spans="2:47">
      <c r="B2072" s="1013" t="s">
        <v>4683</v>
      </c>
      <c r="C2072" s="976" t="s">
        <v>4684</v>
      </c>
      <c r="AQ2072" s="1735" t="s">
        <v>10044</v>
      </c>
      <c r="AR2072" s="1495" t="s">
        <v>10045</v>
      </c>
      <c r="AS2072" s="1495" t="s">
        <v>4255</v>
      </c>
      <c r="AT2072" s="1495" t="str">
        <f t="shared" si="65"/>
        <v>1212-Tolosa</v>
      </c>
      <c r="AU2072" s="1495" t="str">
        <f t="shared" si="66"/>
        <v>121210</v>
      </c>
    </row>
    <row r="2073" spans="2:47">
      <c r="B2073" s="1013" t="s">
        <v>4685</v>
      </c>
      <c r="C2073" s="976" t="s">
        <v>4686</v>
      </c>
      <c r="AQ2073" s="1735" t="s">
        <v>10046</v>
      </c>
      <c r="AR2073" s="1495" t="s">
        <v>10047</v>
      </c>
      <c r="AS2073" s="1495" t="s">
        <v>1769</v>
      </c>
      <c r="AT2073" s="1495" t="str">
        <f t="shared" si="65"/>
        <v>1821-Tonda</v>
      </c>
      <c r="AU2073" s="1495" t="str">
        <f t="shared" si="66"/>
        <v>182122</v>
      </c>
    </row>
    <row r="2074" spans="2:47">
      <c r="B2074" s="1013" t="s">
        <v>4687</v>
      </c>
      <c r="C2074" s="976" t="s">
        <v>4688</v>
      </c>
      <c r="AQ2074" s="1735" t="s">
        <v>10048</v>
      </c>
      <c r="AR2074" s="1495" t="s">
        <v>10049</v>
      </c>
      <c r="AS2074" s="1495" t="s">
        <v>1301</v>
      </c>
      <c r="AT2074" s="1495" t="str">
        <f t="shared" si="65"/>
        <v>4501-Topo (Nossa Senhora do Rosário)</v>
      </c>
      <c r="AU2074" s="1495" t="str">
        <f t="shared" si="66"/>
        <v>450105</v>
      </c>
    </row>
    <row r="2075" spans="2:47">
      <c r="B2075" s="1013" t="s">
        <v>4689</v>
      </c>
      <c r="C2075" s="976" t="s">
        <v>4690</v>
      </c>
      <c r="AQ2075" s="1735" t="s">
        <v>10050</v>
      </c>
      <c r="AR2075" s="1495" t="s">
        <v>10051</v>
      </c>
      <c r="AS2075" s="1495" t="s">
        <v>1770</v>
      </c>
      <c r="AT2075" s="1495" t="str">
        <f t="shared" si="65"/>
        <v>1714-Torgueda</v>
      </c>
      <c r="AU2075" s="1495" t="str">
        <f t="shared" si="66"/>
        <v>171426</v>
      </c>
    </row>
    <row r="2076" spans="2:47">
      <c r="B2076" s="1013" t="s">
        <v>4691</v>
      </c>
      <c r="C2076" s="976" t="s">
        <v>4692</v>
      </c>
      <c r="AQ2076" s="1735" t="s">
        <v>10052</v>
      </c>
      <c r="AR2076" s="1495" t="s">
        <v>10053</v>
      </c>
      <c r="AS2076" s="1495" t="s">
        <v>5285</v>
      </c>
      <c r="AT2076" s="1495" t="str">
        <f t="shared" si="65"/>
        <v>1305-Torno</v>
      </c>
      <c r="AU2076" s="1495" t="str">
        <f t="shared" si="66"/>
        <v>130525</v>
      </c>
    </row>
    <row r="2077" spans="2:47">
      <c r="B2077" s="1013" t="s">
        <v>4693</v>
      </c>
      <c r="C2077" s="976" t="s">
        <v>4694</v>
      </c>
      <c r="AQ2077" s="1735" t="s">
        <v>10054</v>
      </c>
      <c r="AR2077" s="1495" t="s">
        <v>10055</v>
      </c>
      <c r="AS2077" s="1495" t="s">
        <v>1953</v>
      </c>
      <c r="AT2077" s="1495" t="str">
        <f t="shared" si="65"/>
        <v>1501-Torrão</v>
      </c>
      <c r="AU2077" s="1495" t="str">
        <f t="shared" si="66"/>
        <v>150104</v>
      </c>
    </row>
    <row r="2078" spans="2:47">
      <c r="B2078" s="1013" t="s">
        <v>4695</v>
      </c>
      <c r="C2078" s="976" t="s">
        <v>4696</v>
      </c>
      <c r="AQ2078" s="1735" t="s">
        <v>10056</v>
      </c>
      <c r="AR2078" s="1495" t="s">
        <v>10057</v>
      </c>
      <c r="AS2078" s="1735" t="s">
        <v>510</v>
      </c>
      <c r="AT2078" s="1495" t="str">
        <f t="shared" si="65"/>
        <v>0705-Torre de Coelheiros</v>
      </c>
      <c r="AU2078" s="1495" t="str">
        <f t="shared" si="66"/>
        <v>070513</v>
      </c>
    </row>
    <row r="2079" spans="2:47">
      <c r="B2079" s="1013" t="s">
        <v>4697</v>
      </c>
      <c r="C2079" s="976" t="s">
        <v>4698</v>
      </c>
      <c r="AQ2079" s="1735" t="s">
        <v>10058</v>
      </c>
      <c r="AR2079" s="1495" t="s">
        <v>10059</v>
      </c>
      <c r="AS2079" s="1735" t="s">
        <v>5343</v>
      </c>
      <c r="AT2079" s="1495" t="str">
        <f t="shared" si="65"/>
        <v>0407-Torre de Dona Chama</v>
      </c>
      <c r="AU2079" s="1495" t="str">
        <f t="shared" si="66"/>
        <v>040730</v>
      </c>
    </row>
    <row r="2080" spans="2:47">
      <c r="B2080" s="1013" t="s">
        <v>4699</v>
      </c>
      <c r="C2080" s="976" t="s">
        <v>4700</v>
      </c>
      <c r="AQ2080" s="1735" t="s">
        <v>10060</v>
      </c>
      <c r="AR2080" s="1495" t="s">
        <v>1772</v>
      </c>
      <c r="AS2080" s="1735" t="s">
        <v>1773</v>
      </c>
      <c r="AT2080" s="1495" t="str">
        <f t="shared" si="65"/>
        <v>0409-Torre de Moncorvo</v>
      </c>
      <c r="AU2080" s="1495" t="str">
        <f t="shared" si="66"/>
        <v>040916</v>
      </c>
    </row>
    <row r="2081" spans="2:47">
      <c r="B2081" s="1013" t="s">
        <v>4701</v>
      </c>
      <c r="C2081" s="976" t="s">
        <v>4702</v>
      </c>
      <c r="AQ2081" s="1735" t="s">
        <v>10061</v>
      </c>
      <c r="AR2081" s="1495" t="s">
        <v>10062</v>
      </c>
      <c r="AS2081" s="1495" t="s">
        <v>1629</v>
      </c>
      <c r="AT2081" s="1495" t="str">
        <f t="shared" si="65"/>
        <v>1710-Torre do Pinhão</v>
      </c>
      <c r="AU2081" s="1495" t="str">
        <f t="shared" si="66"/>
        <v>171014</v>
      </c>
    </row>
    <row r="2082" spans="2:47">
      <c r="B2082" s="1013" t="s">
        <v>4703</v>
      </c>
      <c r="C2082" s="976" t="s">
        <v>4704</v>
      </c>
      <c r="AQ2082" s="1735" t="s">
        <v>10063</v>
      </c>
      <c r="AR2082" s="1495" t="s">
        <v>10064</v>
      </c>
      <c r="AS2082" s="1735" t="s">
        <v>2625</v>
      </c>
      <c r="AT2082" s="1495" t="str">
        <f t="shared" si="65"/>
        <v>0112-Torreira</v>
      </c>
      <c r="AU2082" s="1495" t="str">
        <f t="shared" si="66"/>
        <v>011204</v>
      </c>
    </row>
    <row r="2083" spans="2:47">
      <c r="B2083" s="1013" t="s">
        <v>4705</v>
      </c>
      <c r="C2083" s="976" t="s">
        <v>4706</v>
      </c>
      <c r="AQ2083" s="1735" t="s">
        <v>10065</v>
      </c>
      <c r="AR2083" s="1495" t="s">
        <v>10066</v>
      </c>
      <c r="AS2083" s="1735" t="s">
        <v>4121</v>
      </c>
      <c r="AT2083" s="1495" t="str">
        <f t="shared" si="65"/>
        <v>0603-Torres do Mondego</v>
      </c>
      <c r="AU2083" s="1495" t="str">
        <f t="shared" si="66"/>
        <v>060329</v>
      </c>
    </row>
    <row r="2084" spans="2:47">
      <c r="B2084" s="1013" t="s">
        <v>4707</v>
      </c>
      <c r="C2084" s="976" t="s">
        <v>4708</v>
      </c>
      <c r="AQ2084" s="1735" t="s">
        <v>10067</v>
      </c>
      <c r="AR2084" s="1495" t="s">
        <v>10068</v>
      </c>
      <c r="AS2084" s="1735" t="s">
        <v>1805</v>
      </c>
      <c r="AT2084" s="1495" t="str">
        <f t="shared" si="65"/>
        <v>0503-Tortosendo</v>
      </c>
      <c r="AU2084" s="1495" t="str">
        <f t="shared" si="66"/>
        <v>050324</v>
      </c>
    </row>
    <row r="2085" spans="2:47">
      <c r="B2085" s="1013" t="s">
        <v>4709</v>
      </c>
      <c r="C2085" s="976" t="s">
        <v>4710</v>
      </c>
      <c r="AQ2085" s="1735" t="s">
        <v>10069</v>
      </c>
      <c r="AR2085" s="1495" t="s">
        <v>10070</v>
      </c>
      <c r="AS2085" s="1735" t="s">
        <v>34</v>
      </c>
      <c r="AT2085" s="1495" t="str">
        <f t="shared" si="65"/>
        <v>0914-Touça</v>
      </c>
      <c r="AU2085" s="1495" t="str">
        <f t="shared" si="66"/>
        <v>091416</v>
      </c>
    </row>
    <row r="2086" spans="2:47">
      <c r="B2086" s="1013" t="s">
        <v>4711</v>
      </c>
      <c r="C2086" s="976" t="s">
        <v>4712</v>
      </c>
      <c r="AQ2086" s="1735" t="s">
        <v>10071</v>
      </c>
      <c r="AR2086" s="1495" t="s">
        <v>10072</v>
      </c>
      <c r="AS2086" s="1735" t="s">
        <v>1058</v>
      </c>
      <c r="AT2086" s="1495" t="str">
        <f t="shared" si="65"/>
        <v>0505-Toulões</v>
      </c>
      <c r="AU2086" s="1495" t="str">
        <f t="shared" si="66"/>
        <v>050516</v>
      </c>
    </row>
    <row r="2087" spans="2:47">
      <c r="B2087" s="1013" t="s">
        <v>4713</v>
      </c>
      <c r="C2087" s="976" t="s">
        <v>4714</v>
      </c>
      <c r="AQ2087" s="1735" t="s">
        <v>10073</v>
      </c>
      <c r="AR2087" s="1495" t="s">
        <v>10074</v>
      </c>
      <c r="AS2087" s="1495" t="s">
        <v>5374</v>
      </c>
      <c r="AT2087" s="1495" t="str">
        <f t="shared" si="65"/>
        <v>1706-Tourém</v>
      </c>
      <c r="AU2087" s="1495" t="str">
        <f t="shared" si="66"/>
        <v>170632</v>
      </c>
    </row>
    <row r="2088" spans="2:47">
      <c r="B2088" s="1013" t="s">
        <v>4715</v>
      </c>
      <c r="C2088" s="976" t="s">
        <v>4716</v>
      </c>
      <c r="AQ2088" s="1735" t="s">
        <v>10075</v>
      </c>
      <c r="AR2088" s="1495" t="s">
        <v>10076</v>
      </c>
      <c r="AS2088" s="1495" t="s">
        <v>41</v>
      </c>
      <c r="AT2088" s="1495" t="str">
        <f t="shared" si="65"/>
        <v>1822-Touro</v>
      </c>
      <c r="AU2088" s="1495" t="str">
        <f t="shared" si="66"/>
        <v>182205</v>
      </c>
    </row>
    <row r="2089" spans="2:47">
      <c r="B2089" s="1013" t="s">
        <v>4717</v>
      </c>
      <c r="C2089" s="976" t="s">
        <v>3993</v>
      </c>
      <c r="AQ2089" s="1735" t="s">
        <v>10077</v>
      </c>
      <c r="AR2089" s="1495" t="s">
        <v>10078</v>
      </c>
      <c r="AS2089" s="1495" t="s">
        <v>3857</v>
      </c>
      <c r="AT2089" s="1495" t="str">
        <f t="shared" si="65"/>
        <v>1401-Tramagal</v>
      </c>
      <c r="AU2089" s="1495" t="str">
        <f t="shared" si="66"/>
        <v>140115</v>
      </c>
    </row>
    <row r="2090" spans="2:47">
      <c r="B2090" s="1013" t="s">
        <v>3994</v>
      </c>
      <c r="C2090" s="976" t="s">
        <v>3995</v>
      </c>
      <c r="AQ2090" s="1735" t="s">
        <v>10079</v>
      </c>
      <c r="AR2090" s="1495" t="s">
        <v>10080</v>
      </c>
      <c r="AS2090" s="1495" t="s">
        <v>1418</v>
      </c>
      <c r="AT2090" s="1495" t="str">
        <f t="shared" si="65"/>
        <v>1811-Trancozelos</v>
      </c>
      <c r="AU2090" s="1495" t="str">
        <f t="shared" si="66"/>
        <v>181112</v>
      </c>
    </row>
    <row r="2091" spans="2:47">
      <c r="B2091" s="1013" t="s">
        <v>3996</v>
      </c>
      <c r="C2091" s="976" t="s">
        <v>3997</v>
      </c>
      <c r="AQ2091" s="1735" t="s">
        <v>10081</v>
      </c>
      <c r="AR2091" s="1495" t="s">
        <v>10082</v>
      </c>
      <c r="AS2091" s="1735" t="s">
        <v>5347</v>
      </c>
      <c r="AT2091" s="1495" t="str">
        <f t="shared" si="65"/>
        <v>0408-Travanca</v>
      </c>
      <c r="AU2091" s="1495" t="str">
        <f t="shared" si="66"/>
        <v>040820</v>
      </c>
    </row>
    <row r="2092" spans="2:47">
      <c r="B2092" s="1013" t="s">
        <v>3998</v>
      </c>
      <c r="C2092" s="976" t="s">
        <v>4726</v>
      </c>
      <c r="AQ2092" s="1735" t="s">
        <v>10083</v>
      </c>
      <c r="AR2092" s="1495" t="s">
        <v>10082</v>
      </c>
      <c r="AS2092" s="1495" t="s">
        <v>2024</v>
      </c>
      <c r="AT2092" s="1495" t="str">
        <f t="shared" si="65"/>
        <v>1301-Travanca</v>
      </c>
      <c r="AU2092" s="1495" t="str">
        <f t="shared" si="66"/>
        <v>130136</v>
      </c>
    </row>
    <row r="2093" spans="2:47">
      <c r="B2093" s="1013" t="s">
        <v>4727</v>
      </c>
      <c r="C2093" s="976" t="s">
        <v>4728</v>
      </c>
      <c r="AQ2093" s="1735" t="s">
        <v>10084</v>
      </c>
      <c r="AR2093" s="1495" t="s">
        <v>10082</v>
      </c>
      <c r="AS2093" s="1495" t="s">
        <v>4119</v>
      </c>
      <c r="AT2093" s="1495" t="str">
        <f t="shared" si="65"/>
        <v>1804-Travanca</v>
      </c>
      <c r="AU2093" s="1495" t="str">
        <f t="shared" si="66"/>
        <v>180417</v>
      </c>
    </row>
    <row r="2094" spans="2:47">
      <c r="B2094" s="1013" t="s">
        <v>4729</v>
      </c>
      <c r="C2094" s="976" t="s">
        <v>4730</v>
      </c>
      <c r="AQ2094" s="1735" t="s">
        <v>10085</v>
      </c>
      <c r="AR2094" s="1495" t="s">
        <v>10086</v>
      </c>
      <c r="AS2094" s="1735" t="s">
        <v>1359</v>
      </c>
      <c r="AT2094" s="1495" t="str">
        <f t="shared" si="65"/>
        <v>0611-Travanca de Lagos</v>
      </c>
      <c r="AU2094" s="1495" t="str">
        <f t="shared" si="66"/>
        <v>061119</v>
      </c>
    </row>
    <row r="2095" spans="2:47">
      <c r="B2095" s="1013" t="s">
        <v>4731</v>
      </c>
      <c r="C2095" s="976" t="s">
        <v>4732</v>
      </c>
      <c r="AQ2095" s="1735" t="s">
        <v>10087</v>
      </c>
      <c r="AR2095" s="1495" t="s">
        <v>10088</v>
      </c>
      <c r="AS2095" s="1735" t="s">
        <v>626</v>
      </c>
      <c r="AT2095" s="1495" t="str">
        <f t="shared" si="65"/>
        <v>0912-Travancinha</v>
      </c>
      <c r="AU2095" s="1495" t="str">
        <f t="shared" si="66"/>
        <v>091224</v>
      </c>
    </row>
    <row r="2096" spans="2:47">
      <c r="B2096" s="1013" t="s">
        <v>4733</v>
      </c>
      <c r="C2096" s="976" t="s">
        <v>4734</v>
      </c>
      <c r="AQ2096" s="1735" t="s">
        <v>10089</v>
      </c>
      <c r="AR2096" s="1495" t="s">
        <v>10090</v>
      </c>
      <c r="AS2096" s="1735" t="s">
        <v>1492</v>
      </c>
      <c r="AT2096" s="1495" t="str">
        <f t="shared" si="65"/>
        <v>0309-Travassos</v>
      </c>
      <c r="AU2096" s="1495" t="str">
        <f t="shared" si="66"/>
        <v>030927</v>
      </c>
    </row>
    <row r="2097" spans="2:47">
      <c r="B2097" s="1013" t="s">
        <v>4735</v>
      </c>
      <c r="C2097" s="976" t="s">
        <v>3411</v>
      </c>
      <c r="AQ2097" s="1735" t="s">
        <v>10091</v>
      </c>
      <c r="AR2097" s="1495" t="s">
        <v>10092</v>
      </c>
      <c r="AS2097" s="1735" t="s">
        <v>514</v>
      </c>
      <c r="AT2097" s="1495" t="str">
        <f t="shared" si="65"/>
        <v>0307-Travassós</v>
      </c>
      <c r="AU2097" s="1495" t="str">
        <f t="shared" si="66"/>
        <v>030733</v>
      </c>
    </row>
    <row r="2098" spans="2:47">
      <c r="B2098" s="1013" t="s">
        <v>4736</v>
      </c>
      <c r="C2098" s="976" t="s">
        <v>4737</v>
      </c>
      <c r="AQ2098" s="1735" t="s">
        <v>10093</v>
      </c>
      <c r="AR2098" s="1495" t="s">
        <v>10094</v>
      </c>
      <c r="AS2098" s="1735" t="s">
        <v>1024</v>
      </c>
      <c r="AT2098" s="1495" t="str">
        <f t="shared" si="65"/>
        <v>0504-Três Povos</v>
      </c>
      <c r="AU2098" s="1495" t="str">
        <f t="shared" si="66"/>
        <v>050432</v>
      </c>
    </row>
    <row r="2099" spans="2:47">
      <c r="B2099" s="1013" t="s">
        <v>4738</v>
      </c>
      <c r="C2099" s="976" t="s">
        <v>4739</v>
      </c>
      <c r="AQ2099" s="1735" t="s">
        <v>10095</v>
      </c>
      <c r="AR2099" s="1495" t="s">
        <v>10096</v>
      </c>
      <c r="AS2099" s="1495" t="s">
        <v>1763</v>
      </c>
      <c r="AT2099" s="1495" t="str">
        <f t="shared" si="65"/>
        <v>1713-Tresminas</v>
      </c>
      <c r="AU2099" s="1495" t="str">
        <f t="shared" si="66"/>
        <v>171312</v>
      </c>
    </row>
    <row r="2100" spans="2:47">
      <c r="B2100" s="1013" t="s">
        <v>4143</v>
      </c>
      <c r="C2100" s="976" t="s">
        <v>4144</v>
      </c>
      <c r="AQ2100" s="1735" t="s">
        <v>10097</v>
      </c>
      <c r="AR2100" s="1495" t="s">
        <v>10098</v>
      </c>
      <c r="AS2100" s="1495" t="s">
        <v>4230</v>
      </c>
      <c r="AT2100" s="1495" t="str">
        <f t="shared" si="65"/>
        <v>1808-Trezói</v>
      </c>
      <c r="AU2100" s="1495" t="str">
        <f t="shared" si="66"/>
        <v>180809</v>
      </c>
    </row>
    <row r="2101" spans="2:47">
      <c r="B2101" s="1013" t="s">
        <v>4145</v>
      </c>
      <c r="C2101" s="976" t="s">
        <v>4146</v>
      </c>
      <c r="AQ2101" s="1735" t="s">
        <v>10099</v>
      </c>
      <c r="AR2101" s="1495" t="s">
        <v>10100</v>
      </c>
      <c r="AS2101" s="1735" t="s">
        <v>12</v>
      </c>
      <c r="AT2101" s="1495" t="str">
        <f t="shared" si="65"/>
        <v>0410-Trindade</v>
      </c>
      <c r="AU2101" s="1495" t="str">
        <f t="shared" si="66"/>
        <v>041014</v>
      </c>
    </row>
    <row r="2102" spans="2:47">
      <c r="B2102" s="1013" t="s">
        <v>4147</v>
      </c>
      <c r="C2102" s="976" t="s">
        <v>4148</v>
      </c>
      <c r="AQ2102" s="1735" t="s">
        <v>10101</v>
      </c>
      <c r="AR2102" s="1495" t="s">
        <v>10102</v>
      </c>
      <c r="AS2102" s="1495" t="s">
        <v>4115</v>
      </c>
      <c r="AT2102" s="1495" t="str">
        <f t="shared" si="65"/>
        <v>1703-Tronco</v>
      </c>
      <c r="AU2102" s="1495" t="str">
        <f t="shared" si="66"/>
        <v>170340</v>
      </c>
    </row>
    <row r="2103" spans="2:47">
      <c r="B2103" s="1013" t="s">
        <v>4149</v>
      </c>
      <c r="C2103" s="976" t="s">
        <v>4150</v>
      </c>
      <c r="AQ2103" s="1735" t="s">
        <v>10103</v>
      </c>
      <c r="AR2103" s="1495" t="s">
        <v>10104</v>
      </c>
      <c r="AS2103" s="1735" t="s">
        <v>2543</v>
      </c>
      <c r="AT2103" s="1495" t="str">
        <f t="shared" si="65"/>
        <v>0104-Tropeço</v>
      </c>
      <c r="AU2103" s="1495" t="str">
        <f t="shared" si="66"/>
        <v>010418</v>
      </c>
    </row>
    <row r="2104" spans="2:47">
      <c r="B2104" s="1013" t="s">
        <v>4151</v>
      </c>
      <c r="C2104" s="976" t="s">
        <v>4152</v>
      </c>
      <c r="AQ2104" s="1735" t="s">
        <v>10105</v>
      </c>
      <c r="AR2104" s="1495" t="s">
        <v>10106</v>
      </c>
      <c r="AS2104" s="1735" t="s">
        <v>2980</v>
      </c>
      <c r="AT2104" s="1495" t="str">
        <f t="shared" si="65"/>
        <v>0509-Troviscal</v>
      </c>
      <c r="AU2104" s="1495" t="str">
        <f t="shared" si="66"/>
        <v>050913</v>
      </c>
    </row>
    <row r="2105" spans="2:47">
      <c r="B2105" s="1013" t="s">
        <v>4153</v>
      </c>
      <c r="C2105" s="976" t="s">
        <v>6108</v>
      </c>
      <c r="AQ2105" s="1735" t="s">
        <v>10107</v>
      </c>
      <c r="AR2105" s="1495" t="s">
        <v>10108</v>
      </c>
      <c r="AS2105" s="1495" t="s">
        <v>5358</v>
      </c>
      <c r="AT2105" s="1495" t="str">
        <f t="shared" si="65"/>
        <v>1604-Trute</v>
      </c>
      <c r="AU2105" s="1495" t="str">
        <f t="shared" si="66"/>
        <v>160431</v>
      </c>
    </row>
    <row r="2106" spans="2:47">
      <c r="B2106" s="1013" t="s">
        <v>6109</v>
      </c>
      <c r="C2106" s="976" t="s">
        <v>6110</v>
      </c>
      <c r="AQ2106" s="1735" t="s">
        <v>10109</v>
      </c>
      <c r="AR2106" s="1495" t="s">
        <v>10110</v>
      </c>
      <c r="AS2106" s="1735" t="s">
        <v>73</v>
      </c>
      <c r="AT2106" s="1495" t="str">
        <f t="shared" si="65"/>
        <v>0412-Tuizelo</v>
      </c>
      <c r="AU2106" s="1495" t="str">
        <f t="shared" si="66"/>
        <v>041226</v>
      </c>
    </row>
    <row r="2107" spans="2:47">
      <c r="B2107" s="1013" t="s">
        <v>6111</v>
      </c>
      <c r="C2107" s="976" t="s">
        <v>6112</v>
      </c>
      <c r="AQ2107" s="1735" t="s">
        <v>10111</v>
      </c>
      <c r="AR2107" s="1495" t="s">
        <v>10112</v>
      </c>
      <c r="AS2107" s="1495" t="s">
        <v>1780</v>
      </c>
      <c r="AT2107" s="1495" t="str">
        <f t="shared" si="65"/>
        <v>1113-Turcifal</v>
      </c>
      <c r="AU2107" s="1495" t="str">
        <f t="shared" si="66"/>
        <v>111317</v>
      </c>
    </row>
    <row r="2108" spans="2:47">
      <c r="B2108" s="1013" t="s">
        <v>6113</v>
      </c>
      <c r="C2108" s="976" t="s">
        <v>6114</v>
      </c>
      <c r="AQ2108" s="1735" t="s">
        <v>10113</v>
      </c>
      <c r="AR2108" s="1495" t="s">
        <v>10114</v>
      </c>
      <c r="AS2108" s="1735" t="s">
        <v>61</v>
      </c>
      <c r="AT2108" s="1495" t="str">
        <f t="shared" si="65"/>
        <v>0313-Turiz</v>
      </c>
      <c r="AU2108" s="1495" t="str">
        <f t="shared" si="66"/>
        <v>031354</v>
      </c>
    </row>
    <row r="2109" spans="2:47">
      <c r="B2109" s="1013" t="s">
        <v>6115</v>
      </c>
      <c r="C2109" s="976" t="s">
        <v>6116</v>
      </c>
      <c r="AQ2109" s="1735" t="s">
        <v>10115</v>
      </c>
      <c r="AR2109" s="1495" t="s">
        <v>10116</v>
      </c>
      <c r="AS2109" s="1495" t="s">
        <v>1961</v>
      </c>
      <c r="AT2109" s="1495" t="str">
        <f t="shared" si="65"/>
        <v>1001-Turquel</v>
      </c>
      <c r="AU2109" s="1495" t="str">
        <f t="shared" si="66"/>
        <v>100114</v>
      </c>
    </row>
    <row r="2110" spans="2:47">
      <c r="B2110" s="1013" t="s">
        <v>6117</v>
      </c>
      <c r="C2110" s="976" t="s">
        <v>6118</v>
      </c>
      <c r="AQ2110" s="1735" t="s">
        <v>10117</v>
      </c>
      <c r="AR2110" s="1495" t="s">
        <v>10118</v>
      </c>
      <c r="AS2110" s="1735" t="s">
        <v>279</v>
      </c>
      <c r="AT2110" s="1495" t="str">
        <f t="shared" si="65"/>
        <v>0302-Ucha</v>
      </c>
      <c r="AU2110" s="1495" t="str">
        <f t="shared" si="66"/>
        <v>030282</v>
      </c>
    </row>
    <row r="2111" spans="2:47">
      <c r="B2111" s="1013" t="s">
        <v>6119</v>
      </c>
      <c r="C2111" s="976" t="s">
        <v>6120</v>
      </c>
      <c r="AQ2111" s="1735" t="s">
        <v>10119</v>
      </c>
      <c r="AR2111" s="1495" t="s">
        <v>10120</v>
      </c>
      <c r="AS2111" s="1495" t="s">
        <v>4112</v>
      </c>
      <c r="AT2111" s="1495" t="str">
        <f t="shared" si="65"/>
        <v>1407-Ulme</v>
      </c>
      <c r="AU2111" s="1495" t="str">
        <f t="shared" si="66"/>
        <v>140704</v>
      </c>
    </row>
    <row r="2112" spans="2:47">
      <c r="B2112" s="1013" t="s">
        <v>6121</v>
      </c>
      <c r="C2112" s="976" t="s">
        <v>6122</v>
      </c>
      <c r="AQ2112" s="1735" t="s">
        <v>10121</v>
      </c>
      <c r="AR2112" s="1495" t="s">
        <v>10122</v>
      </c>
      <c r="AS2112" s="1735" t="s">
        <v>1805</v>
      </c>
      <c r="AT2112" s="1495" t="str">
        <f t="shared" si="65"/>
        <v>0503-Unhais da Serra</v>
      </c>
      <c r="AU2112" s="1495" t="str">
        <f t="shared" si="66"/>
        <v>050325</v>
      </c>
    </row>
    <row r="2113" spans="2:47">
      <c r="B2113" s="1013" t="s">
        <v>6123</v>
      </c>
      <c r="C2113" s="976" t="s">
        <v>6124</v>
      </c>
      <c r="AQ2113" s="1735" t="s">
        <v>10123</v>
      </c>
      <c r="AR2113" s="1495" t="s">
        <v>10124</v>
      </c>
      <c r="AS2113" s="1735" t="s">
        <v>1397</v>
      </c>
      <c r="AT2113" s="1495" t="str">
        <f t="shared" si="65"/>
        <v>0612-Unhais-o-Velho</v>
      </c>
      <c r="AU2113" s="1495" t="str">
        <f t="shared" si="66"/>
        <v>061209</v>
      </c>
    </row>
    <row r="2114" spans="2:47">
      <c r="B2114" s="1013" t="s">
        <v>6125</v>
      </c>
      <c r="C2114" s="976" t="s">
        <v>6126</v>
      </c>
      <c r="AQ2114" s="1735" t="s">
        <v>10125</v>
      </c>
      <c r="AR2114" s="1495" t="s">
        <v>10126</v>
      </c>
      <c r="AS2114" s="1495" t="s">
        <v>4112</v>
      </c>
      <c r="AT2114" s="1495" t="str">
        <f t="shared" si="65"/>
        <v>1407-União das freguesias da Chamusca e Pinheiro Grande</v>
      </c>
      <c r="AU2114" s="1495" t="str">
        <f t="shared" si="66"/>
        <v>140708</v>
      </c>
    </row>
    <row r="2115" spans="2:47">
      <c r="B2115" s="1013" t="s">
        <v>6127</v>
      </c>
      <c r="C2115" s="976" t="s">
        <v>6128</v>
      </c>
      <c r="AQ2115" s="1735" t="s">
        <v>10127</v>
      </c>
      <c r="AR2115" s="1495" t="s">
        <v>10128</v>
      </c>
      <c r="AS2115" s="1495" t="s">
        <v>4115</v>
      </c>
      <c r="AT2115" s="1495" t="str">
        <f t="shared" si="65"/>
        <v>1703-União das freguesias da Madalena e Samaiões</v>
      </c>
      <c r="AU2115" s="1495" t="str">
        <f t="shared" si="66"/>
        <v>170354</v>
      </c>
    </row>
    <row r="2116" spans="2:47">
      <c r="B2116" s="1013" t="s">
        <v>6129</v>
      </c>
      <c r="C2116" s="976" t="s">
        <v>6130</v>
      </c>
      <c r="AQ2116" s="1735" t="s">
        <v>10129</v>
      </c>
      <c r="AR2116" s="1495" t="s">
        <v>10130</v>
      </c>
      <c r="AS2116" s="1735" t="s">
        <v>2613</v>
      </c>
      <c r="AT2116" s="1495" t="str">
        <f t="shared" si="65"/>
        <v>0111-União das freguesias da Mealhada, Ventosa do Bairro e Antes</v>
      </c>
      <c r="AU2116" s="1495" t="str">
        <f t="shared" si="66"/>
        <v>011109</v>
      </c>
    </row>
    <row r="2117" spans="2:47">
      <c r="B2117" s="1013" t="s">
        <v>6131</v>
      </c>
      <c r="C2117" s="976" t="s">
        <v>6132</v>
      </c>
      <c r="AQ2117" s="1735" t="s">
        <v>10131</v>
      </c>
      <c r="AR2117" s="1495" t="s">
        <v>10132</v>
      </c>
      <c r="AS2117" s="1495" t="s">
        <v>1496</v>
      </c>
      <c r="AT2117" s="1495" t="str">
        <f t="shared" si="65"/>
        <v>1313-União das freguesias da Póvoa de Varzim, Beiriz e Argivai</v>
      </c>
      <c r="AU2117" s="1495" t="str">
        <f t="shared" si="66"/>
        <v>131315</v>
      </c>
    </row>
    <row r="2118" spans="2:47">
      <c r="B2118" s="1013" t="s">
        <v>6133</v>
      </c>
      <c r="C2118" s="976" t="s">
        <v>6134</v>
      </c>
      <c r="AQ2118" s="1735" t="s">
        <v>10133</v>
      </c>
      <c r="AR2118" s="1495" t="s">
        <v>10134</v>
      </c>
      <c r="AS2118" s="1735" t="s">
        <v>61</v>
      </c>
      <c r="AT2118" s="1495" t="str">
        <f t="shared" si="65"/>
        <v>0313-União das freguesias da Ribeira do Neiva</v>
      </c>
      <c r="AU2118" s="1495" t="str">
        <f t="shared" si="66"/>
        <v>031360</v>
      </c>
    </row>
    <row r="2119" spans="2:47">
      <c r="B2119" s="1013" t="s">
        <v>6135</v>
      </c>
      <c r="C2119" s="976" t="s">
        <v>6136</v>
      </c>
      <c r="AQ2119" s="1735" t="s">
        <v>10135</v>
      </c>
      <c r="AR2119" s="1495" t="s">
        <v>10136</v>
      </c>
      <c r="AS2119" s="1495" t="s">
        <v>1466</v>
      </c>
      <c r="AT2119" s="1495" t="str">
        <f t="shared" si="65"/>
        <v>1214-União das freguesias da Sé e São Lourenço</v>
      </c>
      <c r="AU2119" s="1495" t="str">
        <f t="shared" si="66"/>
        <v>121411</v>
      </c>
    </row>
    <row r="2120" spans="2:47">
      <c r="B2120" s="1013" t="s">
        <v>6137</v>
      </c>
      <c r="C2120" s="976" t="s">
        <v>6138</v>
      </c>
      <c r="AQ2120" s="1735" t="s">
        <v>10137</v>
      </c>
      <c r="AR2120" s="1495" t="s">
        <v>10138</v>
      </c>
      <c r="AS2120" s="1495" t="s">
        <v>4115</v>
      </c>
      <c r="AT2120" s="1495" t="str">
        <f t="shared" si="65"/>
        <v>1703-União das freguesias das Eiras, São Julião de Montenegro e Cela</v>
      </c>
      <c r="AU2120" s="1495" t="str">
        <f t="shared" si="66"/>
        <v>170355</v>
      </c>
    </row>
    <row r="2121" spans="2:47">
      <c r="B2121" s="1013" t="s">
        <v>6139</v>
      </c>
      <c r="C2121" s="976" t="s">
        <v>6140</v>
      </c>
      <c r="AQ2121" s="1735" t="s">
        <v>10139</v>
      </c>
      <c r="AR2121" s="1495" t="s">
        <v>10140</v>
      </c>
      <c r="AS2121" s="1495" t="s">
        <v>1780</v>
      </c>
      <c r="AT2121" s="1495" t="str">
        <f t="shared" si="65"/>
        <v>1113-União das freguesias de A dos Cunhados e Maceira</v>
      </c>
      <c r="AU2121" s="1495" t="str">
        <f t="shared" si="66"/>
        <v>111321</v>
      </c>
    </row>
    <row r="2122" spans="2:47">
      <c r="B2122" s="1013" t="s">
        <v>6141</v>
      </c>
      <c r="C2122" s="976" t="s">
        <v>6142</v>
      </c>
      <c r="AQ2122" s="1735" t="s">
        <v>10141</v>
      </c>
      <c r="AR2122" s="1495" t="s">
        <v>10142</v>
      </c>
      <c r="AS2122" s="1735" t="s">
        <v>1051</v>
      </c>
      <c r="AT2122" s="1495" t="str">
        <f t="shared" si="65"/>
        <v>0308-União das freguesias de Abação e Gémeos</v>
      </c>
      <c r="AU2122" s="1495" t="str">
        <f t="shared" si="66"/>
        <v>030875</v>
      </c>
    </row>
    <row r="2123" spans="2:47">
      <c r="B2123" s="1013" t="s">
        <v>6143</v>
      </c>
      <c r="C2123" s="976" t="s">
        <v>6144</v>
      </c>
      <c r="AQ2123" s="1735" t="s">
        <v>10143</v>
      </c>
      <c r="AR2123" s="1495" t="s">
        <v>10144</v>
      </c>
      <c r="AS2123" s="1495" t="s">
        <v>2024</v>
      </c>
      <c r="AT2123" s="1495" t="str">
        <f t="shared" ref="AT2123:AT2186" si="67">AS2123&amp;"-"&amp;AR2123</f>
        <v>1301-União das freguesias de Aboadela, Sanche e Várzea</v>
      </c>
      <c r="AU2123" s="1495" t="str">
        <f t="shared" ref="AU2123:AU2186" si="68">AQ2123</f>
        <v>130141</v>
      </c>
    </row>
    <row r="2124" spans="2:47">
      <c r="B2124" s="1013" t="s">
        <v>6145</v>
      </c>
      <c r="C2124" s="976" t="s">
        <v>6146</v>
      </c>
      <c r="AQ2124" s="1735" t="s">
        <v>10145</v>
      </c>
      <c r="AR2124" s="1495" t="s">
        <v>10146</v>
      </c>
      <c r="AS2124" s="1495" t="s">
        <v>3857</v>
      </c>
      <c r="AT2124" s="1495" t="str">
        <f t="shared" si="67"/>
        <v>1401-União das freguesias de Abrantes (São Vicente e São João) e Alferrarede</v>
      </c>
      <c r="AU2124" s="1495" t="str">
        <f t="shared" si="68"/>
        <v>140120</v>
      </c>
    </row>
    <row r="2125" spans="2:47">
      <c r="B2125" s="1013" t="s">
        <v>6147</v>
      </c>
      <c r="C2125" s="976" t="s">
        <v>6148</v>
      </c>
      <c r="AQ2125" s="1735" t="s">
        <v>10147</v>
      </c>
      <c r="AR2125" s="1495" t="s">
        <v>10148</v>
      </c>
      <c r="AS2125" s="1495" t="s">
        <v>1972</v>
      </c>
      <c r="AT2125" s="1495" t="str">
        <f t="shared" si="67"/>
        <v>1101-União das freguesias de Abrigada e Cabanas de Torres</v>
      </c>
      <c r="AU2125" s="1495" t="str">
        <f t="shared" si="68"/>
        <v>110117</v>
      </c>
    </row>
    <row r="2126" spans="2:47">
      <c r="B2126" s="1013" t="s">
        <v>6149</v>
      </c>
      <c r="C2126" s="976" t="s">
        <v>6150</v>
      </c>
      <c r="AQ2126" s="1735" t="s">
        <v>10149</v>
      </c>
      <c r="AR2126" s="1495" t="s">
        <v>10150</v>
      </c>
      <c r="AS2126" s="1735" t="s">
        <v>4220</v>
      </c>
      <c r="AT2126" s="1495" t="str">
        <f t="shared" si="67"/>
        <v>0610-União das freguesias de Abrunheira, Verride e Vila Nova da Barca</v>
      </c>
      <c r="AU2126" s="1495" t="str">
        <f t="shared" si="68"/>
        <v>061015</v>
      </c>
    </row>
    <row r="2127" spans="2:47">
      <c r="B2127" s="1013" t="s">
        <v>6151</v>
      </c>
      <c r="C2127" s="976" t="s">
        <v>6152</v>
      </c>
      <c r="AQ2127" s="1735" t="s">
        <v>10151</v>
      </c>
      <c r="AR2127" s="1495" t="s">
        <v>10152</v>
      </c>
      <c r="AS2127" s="1495" t="s">
        <v>3053</v>
      </c>
      <c r="AT2127" s="1495" t="str">
        <f t="shared" si="67"/>
        <v>1416-União das freguesias de Achete, Azoia de Baixo e Póvoa de Santarém</v>
      </c>
      <c r="AU2127" s="1495" t="str">
        <f t="shared" si="68"/>
        <v>141629</v>
      </c>
    </row>
    <row r="2128" spans="2:47">
      <c r="B2128" s="1013" t="s">
        <v>6153</v>
      </c>
      <c r="C2128" s="976" t="s">
        <v>6154</v>
      </c>
      <c r="AQ2128" s="1735" t="s">
        <v>10153</v>
      </c>
      <c r="AR2128" s="1495" t="s">
        <v>10154</v>
      </c>
      <c r="AS2128" s="1735" t="s">
        <v>4105</v>
      </c>
      <c r="AT2128" s="1495" t="str">
        <f t="shared" si="67"/>
        <v>0903-União das freguesias de Açores e Velosa</v>
      </c>
      <c r="AU2128" s="1495" t="str">
        <f t="shared" si="68"/>
        <v>090323</v>
      </c>
    </row>
    <row r="2129" spans="2:47">
      <c r="B2129" s="1013" t="s">
        <v>6155</v>
      </c>
      <c r="C2129" s="976" t="s">
        <v>6156</v>
      </c>
      <c r="AQ2129" s="1735" t="s">
        <v>10155</v>
      </c>
      <c r="AR2129" s="1495" t="s">
        <v>10156</v>
      </c>
      <c r="AS2129" s="1735" t="s">
        <v>1773</v>
      </c>
      <c r="AT2129" s="1495" t="str">
        <f t="shared" si="67"/>
        <v>0409-União das freguesias de Adeganha e Cardanha</v>
      </c>
      <c r="AU2129" s="1495" t="str">
        <f t="shared" si="68"/>
        <v>040918</v>
      </c>
    </row>
    <row r="2130" spans="2:47">
      <c r="B2130" s="1013" t="s">
        <v>6157</v>
      </c>
      <c r="C2130" s="976" t="s">
        <v>6158</v>
      </c>
      <c r="AQ2130" s="1735" t="s">
        <v>10157</v>
      </c>
      <c r="AR2130" s="1495" t="s">
        <v>10158</v>
      </c>
      <c r="AS2130" s="1495" t="s">
        <v>1770</v>
      </c>
      <c r="AT2130" s="1495" t="str">
        <f t="shared" si="67"/>
        <v>1714-União das freguesias de Adoufe e Vilarinho de Samardã</v>
      </c>
      <c r="AU2130" s="1495" t="str">
        <f t="shared" si="68"/>
        <v>171431</v>
      </c>
    </row>
    <row r="2131" spans="2:47">
      <c r="B2131" s="1013" t="s">
        <v>6159</v>
      </c>
      <c r="C2131" s="976" t="s">
        <v>6160</v>
      </c>
      <c r="AQ2131" s="1735" t="s">
        <v>10159</v>
      </c>
      <c r="AR2131" s="1495" t="s">
        <v>10160</v>
      </c>
      <c r="AS2131" s="1735" t="s">
        <v>1978</v>
      </c>
      <c r="AT2131" s="1495" t="str">
        <f t="shared" si="67"/>
        <v>0401-União das freguesias de Agrobom, Saldonha e Vale Pereiro</v>
      </c>
      <c r="AU2131" s="1495" t="str">
        <f t="shared" si="68"/>
        <v>040121</v>
      </c>
    </row>
    <row r="2132" spans="2:47">
      <c r="B2132" s="1013" t="s">
        <v>6161</v>
      </c>
      <c r="C2132" s="976" t="s">
        <v>537</v>
      </c>
      <c r="AQ2132" s="1735" t="s">
        <v>10161</v>
      </c>
      <c r="AR2132" s="1495" t="s">
        <v>10162</v>
      </c>
      <c r="AS2132" s="1495" t="s">
        <v>1735</v>
      </c>
      <c r="AT2132" s="1495" t="str">
        <f t="shared" si="67"/>
        <v>1111-União das freguesias de Agualva e Mira-Sintra</v>
      </c>
      <c r="AU2132" s="1495" t="str">
        <f t="shared" si="68"/>
        <v>111122</v>
      </c>
    </row>
    <row r="2133" spans="2:47">
      <c r="B2133" s="1013" t="s">
        <v>538</v>
      </c>
      <c r="C2133" s="976" t="s">
        <v>539</v>
      </c>
      <c r="AQ2133" s="1735" t="s">
        <v>10163</v>
      </c>
      <c r="AR2133" s="1495" t="s">
        <v>10164</v>
      </c>
      <c r="AS2133" s="1495" t="s">
        <v>3091</v>
      </c>
      <c r="AT2133" s="1495" t="str">
        <f t="shared" si="67"/>
        <v>1817-União das freguesias de Águas Boas e Forles</v>
      </c>
      <c r="AU2133" s="1495" t="str">
        <f t="shared" si="68"/>
        <v>181713</v>
      </c>
    </row>
    <row r="2134" spans="2:47">
      <c r="B2134" s="1013" t="s">
        <v>540</v>
      </c>
      <c r="C2134" s="976" t="s">
        <v>541</v>
      </c>
      <c r="AQ2134" s="1735" t="s">
        <v>10165</v>
      </c>
      <c r="AR2134" s="1495" t="s">
        <v>10166</v>
      </c>
      <c r="AS2134" s="1735" t="s">
        <v>1492</v>
      </c>
      <c r="AT2134" s="1495" t="str">
        <f t="shared" si="67"/>
        <v>0309-União das freguesias de Águas Santas e Moure</v>
      </c>
      <c r="AU2134" s="1495" t="str">
        <f t="shared" si="68"/>
        <v>030930</v>
      </c>
    </row>
    <row r="2135" spans="2:47">
      <c r="B2135" s="1013" t="s">
        <v>542</v>
      </c>
      <c r="C2135" s="976" t="s">
        <v>543</v>
      </c>
      <c r="AQ2135" s="1735" t="s">
        <v>10167</v>
      </c>
      <c r="AR2135" s="1495" t="s">
        <v>10168</v>
      </c>
      <c r="AS2135" s="1495" t="s">
        <v>1496</v>
      </c>
      <c r="AT2135" s="1495" t="str">
        <f t="shared" si="67"/>
        <v>1313-União das freguesias de Aguçadoura e Navais</v>
      </c>
      <c r="AU2135" s="1495" t="str">
        <f t="shared" si="68"/>
        <v>131314</v>
      </c>
    </row>
    <row r="2136" spans="2:47">
      <c r="B2136" s="1013" t="s">
        <v>544</v>
      </c>
      <c r="C2136" s="976" t="s">
        <v>545</v>
      </c>
      <c r="AQ2136" s="1735" t="s">
        <v>10169</v>
      </c>
      <c r="AR2136" s="1495" t="s">
        <v>10170</v>
      </c>
      <c r="AS2136" s="1735" t="s">
        <v>3864</v>
      </c>
      <c r="AT2136" s="1495" t="str">
        <f t="shared" si="67"/>
        <v>0101-União das freguesias de Águeda e Borralha</v>
      </c>
      <c r="AU2136" s="1495" t="str">
        <f t="shared" si="68"/>
        <v>010121</v>
      </c>
    </row>
    <row r="2137" spans="2:47">
      <c r="B2137" s="1013" t="s">
        <v>546</v>
      </c>
      <c r="C2137" s="976" t="s">
        <v>547</v>
      </c>
      <c r="AQ2137" s="1735" t="s">
        <v>10171</v>
      </c>
      <c r="AR2137" s="1495" t="s">
        <v>10172</v>
      </c>
      <c r="AS2137" s="1735" t="s">
        <v>1929</v>
      </c>
      <c r="AT2137" s="1495" t="str">
        <f t="shared" si="67"/>
        <v>0901-União das freguesias de Aguiar da Beira e Coruche</v>
      </c>
      <c r="AU2137" s="1495" t="str">
        <f t="shared" si="68"/>
        <v>090114</v>
      </c>
    </row>
    <row r="2138" spans="2:47">
      <c r="B2138" s="1013" t="s">
        <v>548</v>
      </c>
      <c r="C2138" s="976" t="s">
        <v>549</v>
      </c>
      <c r="AQ2138" s="1735" t="s">
        <v>10173</v>
      </c>
      <c r="AR2138" s="1495" t="s">
        <v>10174</v>
      </c>
      <c r="AS2138" s="1735" t="s">
        <v>1051</v>
      </c>
      <c r="AT2138" s="1495" t="str">
        <f t="shared" si="67"/>
        <v>0308-União das freguesias de Airão Santa Maria, Airão São João e Vermil</v>
      </c>
      <c r="AU2138" s="1495" t="str">
        <f t="shared" si="68"/>
        <v>030876</v>
      </c>
    </row>
    <row r="2139" spans="2:47">
      <c r="B2139" s="1013" t="s">
        <v>550</v>
      </c>
      <c r="C2139" s="976" t="s">
        <v>551</v>
      </c>
      <c r="AQ2139" s="1735" t="s">
        <v>10175</v>
      </c>
      <c r="AR2139" s="1495" t="s">
        <v>10176</v>
      </c>
      <c r="AS2139" s="1735" t="s">
        <v>5293</v>
      </c>
      <c r="AT2139" s="1495" t="str">
        <f t="shared" si="67"/>
        <v>0405-União das freguesias de Ala e Vilarinho do Monte</v>
      </c>
      <c r="AU2139" s="1495" t="str">
        <f t="shared" si="68"/>
        <v>040539</v>
      </c>
    </row>
    <row r="2140" spans="2:47">
      <c r="B2140" s="1013" t="s">
        <v>552</v>
      </c>
      <c r="C2140" s="976" t="s">
        <v>553</v>
      </c>
      <c r="AQ2140" s="1735" t="s">
        <v>10177</v>
      </c>
      <c r="AR2140" s="1495" t="s">
        <v>10178</v>
      </c>
      <c r="AS2140" s="1735" t="s">
        <v>1938</v>
      </c>
      <c r="AT2140" s="1495" t="str">
        <f t="shared" si="67"/>
        <v>0701-União das freguesias de Alandroal (Nossa Senhora da Conceição), São Brás dos Matos (Mina do Bugalho) e Juromenha (Nossa Senhora do Loreto)</v>
      </c>
      <c r="AU2140" s="1495" t="str">
        <f t="shared" si="68"/>
        <v>070107</v>
      </c>
    </row>
    <row r="2141" spans="2:47">
      <c r="B2141" s="1013" t="s">
        <v>554</v>
      </c>
      <c r="C2141" s="976" t="s">
        <v>555</v>
      </c>
      <c r="AQ2141" s="1735" t="s">
        <v>10179</v>
      </c>
      <c r="AR2141" s="1495" t="s">
        <v>10180</v>
      </c>
      <c r="AS2141" s="1735" t="s">
        <v>2606</v>
      </c>
      <c r="AT2141" s="1495" t="str">
        <f t="shared" si="67"/>
        <v>0205-União das freguesias de Albernoa e Trindade</v>
      </c>
      <c r="AU2141" s="1495" t="str">
        <f t="shared" si="68"/>
        <v>020519</v>
      </c>
    </row>
    <row r="2142" spans="2:47">
      <c r="B2142" s="1013" t="s">
        <v>556</v>
      </c>
      <c r="C2142" s="976" t="s">
        <v>557</v>
      </c>
      <c r="AQ2142" s="1735" t="s">
        <v>10181</v>
      </c>
      <c r="AR2142" s="1495" t="s">
        <v>10182</v>
      </c>
      <c r="AS2142" s="1495" t="s">
        <v>1953</v>
      </c>
      <c r="AT2142" s="1495" t="str">
        <f t="shared" si="67"/>
        <v>1501-União das freguesias de Alcácer do Sal (Santa Maria do Castelo e Santiago) e Santa Susana</v>
      </c>
      <c r="AU2142" s="1495" t="str">
        <f t="shared" si="68"/>
        <v>150107</v>
      </c>
    </row>
    <row r="2143" spans="2:47">
      <c r="B2143" s="1013" t="s">
        <v>558</v>
      </c>
      <c r="C2143" s="976" t="s">
        <v>559</v>
      </c>
      <c r="AQ2143" s="1735" t="s">
        <v>10183</v>
      </c>
      <c r="AR2143" s="1495" t="s">
        <v>10184</v>
      </c>
      <c r="AS2143" s="1495" t="s">
        <v>1956</v>
      </c>
      <c r="AT2143" s="1495" t="str">
        <f t="shared" si="67"/>
        <v>1402-União das freguesias de Alcanena e Vila Moreira</v>
      </c>
      <c r="AU2143" s="1495" t="str">
        <f t="shared" si="68"/>
        <v>140211</v>
      </c>
    </row>
    <row r="2144" spans="2:47">
      <c r="B2144" s="1013" t="s">
        <v>4972</v>
      </c>
      <c r="C2144" s="976" t="s">
        <v>4973</v>
      </c>
      <c r="AQ2144" s="1735" t="s">
        <v>10185</v>
      </c>
      <c r="AR2144" s="1495" t="s">
        <v>10186</v>
      </c>
      <c r="AS2144" s="1735" t="s">
        <v>1729</v>
      </c>
      <c r="AT2144" s="1495" t="str">
        <f t="shared" si="67"/>
        <v>0813-União das freguesias de Alcantarilha e Pêra</v>
      </c>
      <c r="AU2144" s="1495" t="str">
        <f t="shared" si="68"/>
        <v>081309</v>
      </c>
    </row>
    <row r="2145" spans="2:47">
      <c r="B2145" s="1013" t="s">
        <v>4974</v>
      </c>
      <c r="C2145" s="976" t="s">
        <v>4975</v>
      </c>
      <c r="AQ2145" s="1735" t="s">
        <v>10187</v>
      </c>
      <c r="AR2145" s="1495" t="s">
        <v>10188</v>
      </c>
      <c r="AS2145" s="1495" t="s">
        <v>1961</v>
      </c>
      <c r="AT2145" s="1495" t="str">
        <f t="shared" si="67"/>
        <v>1001-União das freguesias de Alcobaça e Vestiaria</v>
      </c>
      <c r="AU2145" s="1495" t="str">
        <f t="shared" si="68"/>
        <v>100121</v>
      </c>
    </row>
    <row r="2146" spans="2:47">
      <c r="B2146" s="1013" t="s">
        <v>4976</v>
      </c>
      <c r="C2146" s="976" t="s">
        <v>4977</v>
      </c>
      <c r="AQ2146" s="1735" t="s">
        <v>10189</v>
      </c>
      <c r="AR2146" s="1495" t="s">
        <v>10190</v>
      </c>
      <c r="AS2146" s="1495" t="s">
        <v>273</v>
      </c>
      <c r="AT2146" s="1495" t="str">
        <f t="shared" si="67"/>
        <v>1203-União das freguesias de Alcórrego e Maranhão</v>
      </c>
      <c r="AU2146" s="1495" t="str">
        <f t="shared" si="68"/>
        <v>120309</v>
      </c>
    </row>
    <row r="2147" spans="2:47">
      <c r="B2147" s="1013" t="s">
        <v>4978</v>
      </c>
      <c r="C2147" s="976" t="s">
        <v>6001</v>
      </c>
      <c r="AQ2147" s="1735" t="s">
        <v>10191</v>
      </c>
      <c r="AR2147" s="1495" t="s">
        <v>10192</v>
      </c>
      <c r="AS2147" s="1735" t="s">
        <v>1968</v>
      </c>
      <c r="AT2147" s="1495" t="str">
        <f t="shared" si="67"/>
        <v>0802-União das freguesias de Alcoutim e Pereiro</v>
      </c>
      <c r="AU2147" s="1495" t="str">
        <f t="shared" si="68"/>
        <v>080206</v>
      </c>
    </row>
    <row r="2148" spans="2:47">
      <c r="B2148" s="1013" t="s">
        <v>6002</v>
      </c>
      <c r="C2148" s="976" t="s">
        <v>6003</v>
      </c>
      <c r="AQ2148" s="1735" t="s">
        <v>10193</v>
      </c>
      <c r="AR2148" s="1495" t="s">
        <v>10194</v>
      </c>
      <c r="AS2148" s="1735" t="s">
        <v>1633</v>
      </c>
      <c r="AT2148" s="1495" t="str">
        <f t="shared" si="67"/>
        <v>0911-União das freguesias de Aldeia da Ribeira, Vilar Maior e Badamalos</v>
      </c>
      <c r="AU2148" s="1495" t="str">
        <f t="shared" si="68"/>
        <v>091141</v>
      </c>
    </row>
    <row r="2149" spans="2:47">
      <c r="B2149" s="1013" t="s">
        <v>6004</v>
      </c>
      <c r="C2149" s="976" t="s">
        <v>6005</v>
      </c>
      <c r="AQ2149" s="1735" t="s">
        <v>10195</v>
      </c>
      <c r="AR2149" s="1495" t="s">
        <v>10196</v>
      </c>
      <c r="AS2149" s="1735" t="s">
        <v>1422</v>
      </c>
      <c r="AT2149" s="1495" t="str">
        <f t="shared" si="67"/>
        <v>0507-União das freguesias de Aldeia do Bispo, Águas e Aldeia de João Pires</v>
      </c>
      <c r="AU2149" s="1495" t="str">
        <f t="shared" si="68"/>
        <v>050713</v>
      </c>
    </row>
    <row r="2150" spans="2:47">
      <c r="B2150" s="1013" t="s">
        <v>6006</v>
      </c>
      <c r="C2150" s="976" t="s">
        <v>6007</v>
      </c>
      <c r="AQ2150" s="1735" t="s">
        <v>10197</v>
      </c>
      <c r="AR2150" s="1495" t="s">
        <v>10198</v>
      </c>
      <c r="AS2150" s="1495" t="s">
        <v>3857</v>
      </c>
      <c r="AT2150" s="1495" t="str">
        <f t="shared" si="67"/>
        <v>1401-União das freguesias de Aldeia do Mato e Souto</v>
      </c>
      <c r="AU2150" s="1495" t="str">
        <f t="shared" si="68"/>
        <v>140121</v>
      </c>
    </row>
    <row r="2151" spans="2:47">
      <c r="B2151" s="1013" t="s">
        <v>6008</v>
      </c>
      <c r="C2151" s="976" t="s">
        <v>3701</v>
      </c>
      <c r="AQ2151" s="1735" t="s">
        <v>10199</v>
      </c>
      <c r="AR2151" s="1495" t="s">
        <v>10200</v>
      </c>
      <c r="AS2151" s="1495" t="s">
        <v>1972</v>
      </c>
      <c r="AT2151" s="1495" t="str">
        <f t="shared" si="67"/>
        <v>1101-União das freguesias de Aldeia Galega da Merceana e Aldeia Gavinha</v>
      </c>
      <c r="AU2151" s="1495" t="str">
        <f t="shared" si="68"/>
        <v>110118</v>
      </c>
    </row>
    <row r="2152" spans="2:47">
      <c r="B2152" s="1013" t="s">
        <v>6009</v>
      </c>
      <c r="C2152" s="976" t="s">
        <v>3699</v>
      </c>
      <c r="AQ2152" s="1735" t="s">
        <v>10201</v>
      </c>
      <c r="AR2152" s="1495" t="s">
        <v>10202</v>
      </c>
      <c r="AS2152" s="1735" t="s">
        <v>1042</v>
      </c>
      <c r="AT2152" s="1495" t="str">
        <f t="shared" si="67"/>
        <v>0906-União das freguesias de Aldeias e Mangualde da Serra</v>
      </c>
      <c r="AU2152" s="1495" t="str">
        <f t="shared" si="68"/>
        <v>090623</v>
      </c>
    </row>
    <row r="2153" spans="2:47">
      <c r="B2153" s="1013" t="s">
        <v>6010</v>
      </c>
      <c r="C2153" s="976" t="s">
        <v>6011</v>
      </c>
      <c r="AQ2153" s="1735" t="s">
        <v>10203</v>
      </c>
      <c r="AR2153" s="1495" t="s">
        <v>10204</v>
      </c>
      <c r="AS2153" s="1495" t="s">
        <v>1475</v>
      </c>
      <c r="AT2153" s="1495" t="str">
        <f t="shared" si="67"/>
        <v>1312-União das freguesias de Aldoar, Foz do Douro e Nevogilde</v>
      </c>
      <c r="AU2153" s="1495" t="str">
        <f t="shared" si="68"/>
        <v>131216</v>
      </c>
    </row>
    <row r="2154" spans="2:47">
      <c r="B2154" s="1013" t="s">
        <v>6012</v>
      </c>
      <c r="C2154" s="976" t="s">
        <v>3707</v>
      </c>
      <c r="AQ2154" s="1735" t="s">
        <v>10205</v>
      </c>
      <c r="AR2154" s="1495" t="s">
        <v>10206</v>
      </c>
      <c r="AS2154" s="1495" t="s">
        <v>1766</v>
      </c>
      <c r="AT2154" s="1495" t="str">
        <f t="shared" si="67"/>
        <v>1418-União das freguesias de Além da Ribeira e Pedreira</v>
      </c>
      <c r="AU2154" s="1495" t="str">
        <f t="shared" si="68"/>
        <v>141817</v>
      </c>
    </row>
    <row r="2155" spans="2:47">
      <c r="B2155" s="1013" t="s">
        <v>6013</v>
      </c>
      <c r="C2155" s="976" t="s">
        <v>6014</v>
      </c>
      <c r="AQ2155" s="1735" t="s">
        <v>10207</v>
      </c>
      <c r="AR2155" s="1495" t="s">
        <v>10208</v>
      </c>
      <c r="AS2155" s="1495" t="s">
        <v>1972</v>
      </c>
      <c r="AT2155" s="1495" t="str">
        <f t="shared" si="67"/>
        <v>1101-União das freguesias de Alenquer (Santo Estêvão e Triana)</v>
      </c>
      <c r="AU2155" s="1495" t="str">
        <f t="shared" si="68"/>
        <v>110119</v>
      </c>
    </row>
    <row r="2156" spans="2:47">
      <c r="B2156" s="1013" t="s">
        <v>6015</v>
      </c>
      <c r="C2156" s="976" t="s">
        <v>6016</v>
      </c>
      <c r="AQ2156" s="1735" t="s">
        <v>10209</v>
      </c>
      <c r="AR2156" s="1495" t="s">
        <v>10210</v>
      </c>
      <c r="AS2156" s="1735" t="s">
        <v>524</v>
      </c>
      <c r="AT2156" s="1495" t="str">
        <f t="shared" si="67"/>
        <v>0208-União das freguesias de Alfundão e Peroguarda</v>
      </c>
      <c r="AU2156" s="1495" t="str">
        <f t="shared" si="68"/>
        <v>020807</v>
      </c>
    </row>
    <row r="2157" spans="2:47">
      <c r="B2157" s="1013" t="s">
        <v>6017</v>
      </c>
      <c r="C2157" s="976" t="s">
        <v>6018</v>
      </c>
      <c r="AQ2157" s="1735" t="s">
        <v>10211</v>
      </c>
      <c r="AR2157" s="1495" t="s">
        <v>10212</v>
      </c>
      <c r="AS2157" s="1495" t="s">
        <v>1033</v>
      </c>
      <c r="AT2157" s="1495" t="str">
        <f t="shared" si="67"/>
        <v>1110-União das freguesias de Algés, Linda-a-Velha e Cruz Quebrada-Dafundo</v>
      </c>
      <c r="AU2157" s="1495" t="str">
        <f t="shared" si="68"/>
        <v>111012</v>
      </c>
    </row>
    <row r="2158" spans="2:47">
      <c r="B2158" s="1013" t="s">
        <v>6019</v>
      </c>
      <c r="C2158" s="976" t="s">
        <v>6020</v>
      </c>
      <c r="AQ2158" s="1735" t="s">
        <v>10213</v>
      </c>
      <c r="AR2158" s="1495" t="s">
        <v>10214</v>
      </c>
      <c r="AS2158" s="1735" t="s">
        <v>535</v>
      </c>
      <c r="AT2158" s="1495" t="str">
        <f t="shared" si="67"/>
        <v>0904-União das freguesias de Algodres, Vale de Afonsinho e Vilar de Amargo</v>
      </c>
      <c r="AU2158" s="1495" t="str">
        <f t="shared" si="68"/>
        <v>090418</v>
      </c>
    </row>
    <row r="2159" spans="2:47">
      <c r="B2159" s="1013" t="s">
        <v>3152</v>
      </c>
      <c r="C2159" s="976" t="s">
        <v>6021</v>
      </c>
      <c r="AQ2159" s="1735" t="s">
        <v>10215</v>
      </c>
      <c r="AR2159" s="1495" t="s">
        <v>10216</v>
      </c>
      <c r="AS2159" s="1735" t="s">
        <v>69</v>
      </c>
      <c r="AT2159" s="1495" t="str">
        <f t="shared" si="67"/>
        <v>0411-União das freguesias de Algoso, Campo de Víboras e Uva</v>
      </c>
      <c r="AU2159" s="1495" t="str">
        <f t="shared" si="68"/>
        <v>041115</v>
      </c>
    </row>
    <row r="2160" spans="2:47">
      <c r="B2160" s="1013" t="s">
        <v>3156</v>
      </c>
      <c r="C2160" s="976" t="s">
        <v>6022</v>
      </c>
      <c r="AQ2160" s="1735" t="s">
        <v>10217</v>
      </c>
      <c r="AR2160" s="1495" t="s">
        <v>10218</v>
      </c>
      <c r="AS2160" s="1735" t="s">
        <v>1729</v>
      </c>
      <c r="AT2160" s="1495" t="str">
        <f t="shared" si="67"/>
        <v>0813-União das freguesias de Algoz e Tunes</v>
      </c>
      <c r="AU2160" s="1495" t="str">
        <f t="shared" si="68"/>
        <v>081310</v>
      </c>
    </row>
    <row r="2161" spans="2:47">
      <c r="B2161" s="1013" t="s">
        <v>6023</v>
      </c>
      <c r="C2161" s="976" t="s">
        <v>6024</v>
      </c>
      <c r="AQ2161" s="1735" t="s">
        <v>10219</v>
      </c>
      <c r="AR2161" s="1495" t="s">
        <v>10220</v>
      </c>
      <c r="AS2161" s="1495" t="s">
        <v>16</v>
      </c>
      <c r="AT2161" s="1495" t="str">
        <f t="shared" si="67"/>
        <v>1114-União das freguesias de Alhandra, São João dos Montes e Calhandriz</v>
      </c>
      <c r="AU2161" s="1495" t="str">
        <f t="shared" si="68"/>
        <v>111412</v>
      </c>
    </row>
    <row r="2162" spans="2:47">
      <c r="B2162" s="1013" t="s">
        <v>6025</v>
      </c>
      <c r="C2162" s="976" t="s">
        <v>6026</v>
      </c>
      <c r="AQ2162" s="1735" t="s">
        <v>10221</v>
      </c>
      <c r="AR2162" s="1495" t="s">
        <v>10222</v>
      </c>
      <c r="AS2162" s="1735" t="s">
        <v>279</v>
      </c>
      <c r="AT2162" s="1495" t="str">
        <f t="shared" si="67"/>
        <v>0302-União das freguesias de Alheira e Igreja Nova</v>
      </c>
      <c r="AU2162" s="1495" t="str">
        <f t="shared" si="68"/>
        <v>030290</v>
      </c>
    </row>
    <row r="2163" spans="2:47">
      <c r="B2163" s="1013" t="s">
        <v>6027</v>
      </c>
      <c r="C2163" s="976" t="s">
        <v>3354</v>
      </c>
      <c r="AQ2163" s="1735" t="s">
        <v>10223</v>
      </c>
      <c r="AR2163" s="1495" t="s">
        <v>10224</v>
      </c>
      <c r="AS2163" s="1495" t="s">
        <v>4119</v>
      </c>
      <c r="AT2163" s="1495" t="str">
        <f t="shared" si="67"/>
        <v>1804-União das freguesias de Alhões, Bustelo, Gralheira e Ramires</v>
      </c>
      <c r="AU2163" s="1495" t="str">
        <f t="shared" si="68"/>
        <v>180418</v>
      </c>
    </row>
    <row r="2164" spans="2:47">
      <c r="B2164" s="1013" t="s">
        <v>862</v>
      </c>
      <c r="C2164" s="976" t="s">
        <v>3737</v>
      </c>
      <c r="AQ2164" s="1735" t="s">
        <v>10225</v>
      </c>
      <c r="AR2164" s="1495" t="s">
        <v>10226</v>
      </c>
      <c r="AS2164" s="1735" t="s">
        <v>3326</v>
      </c>
      <c r="AT2164" s="1495" t="str">
        <f t="shared" si="67"/>
        <v>0201-União das freguesias de Aljustrel e Rio de Moinhos</v>
      </c>
      <c r="AU2164" s="1495" t="str">
        <f t="shared" si="68"/>
        <v>020106</v>
      </c>
    </row>
    <row r="2165" spans="2:47">
      <c r="B2165" s="1013" t="s">
        <v>3355</v>
      </c>
      <c r="C2165" s="976" t="s">
        <v>3750</v>
      </c>
      <c r="AQ2165" s="1735" t="s">
        <v>10227</v>
      </c>
      <c r="AR2165" s="1495" t="s">
        <v>10228</v>
      </c>
      <c r="AS2165" s="1495" t="s">
        <v>3331</v>
      </c>
      <c r="AT2165" s="1495" t="str">
        <f t="shared" si="67"/>
        <v>1503-União das freguesias de Almada, Cova da Piedade, Pragal e Cacilhas</v>
      </c>
      <c r="AU2165" s="1495" t="str">
        <f t="shared" si="68"/>
        <v>150312</v>
      </c>
    </row>
    <row r="2166" spans="2:47">
      <c r="B2166" s="1013" t="s">
        <v>3356</v>
      </c>
      <c r="C2166" s="976" t="s">
        <v>3752</v>
      </c>
      <c r="AQ2166" s="1735" t="s">
        <v>10229</v>
      </c>
      <c r="AR2166" s="1495" t="s">
        <v>10230</v>
      </c>
      <c r="AS2166" s="1495" t="s">
        <v>1735</v>
      </c>
      <c r="AT2166" s="1495" t="str">
        <f t="shared" si="67"/>
        <v>1111-União das freguesias de Almargem do Bispo, Pêro Pinheiro e Montelavar</v>
      </c>
      <c r="AU2166" s="1495" t="str">
        <f t="shared" si="68"/>
        <v>111123</v>
      </c>
    </row>
    <row r="2167" spans="2:47">
      <c r="B2167" s="1013" t="s">
        <v>3357</v>
      </c>
      <c r="C2167" s="976" t="s">
        <v>3358</v>
      </c>
      <c r="AQ2167" s="1735" t="s">
        <v>10231</v>
      </c>
      <c r="AR2167" s="1495" t="s">
        <v>10232</v>
      </c>
      <c r="AS2167" s="1735" t="s">
        <v>3347</v>
      </c>
      <c r="AT2167" s="1495" t="str">
        <f t="shared" si="67"/>
        <v>0202-União das freguesias de Almodôvar e Graça dos Padrões</v>
      </c>
      <c r="AU2167" s="1495" t="str">
        <f t="shared" si="68"/>
        <v>020209</v>
      </c>
    </row>
    <row r="2168" spans="2:47">
      <c r="B2168" s="1013" t="s">
        <v>3359</v>
      </c>
      <c r="C2168" s="976" t="s">
        <v>3360</v>
      </c>
      <c r="AQ2168" s="1735" t="s">
        <v>10233</v>
      </c>
      <c r="AR2168" s="1495" t="s">
        <v>10234</v>
      </c>
      <c r="AS2168" s="1735" t="s">
        <v>535</v>
      </c>
      <c r="AT2168" s="1495" t="str">
        <f t="shared" si="67"/>
        <v>0904-União das freguesias de Almofala e Escarigo</v>
      </c>
      <c r="AU2168" s="1495" t="str">
        <f t="shared" si="68"/>
        <v>090419</v>
      </c>
    </row>
    <row r="2169" spans="2:47">
      <c r="B2169" s="1013" t="s">
        <v>3361</v>
      </c>
      <c r="C2169" s="976" t="s">
        <v>5464</v>
      </c>
      <c r="AQ2169" s="1735" t="s">
        <v>10235</v>
      </c>
      <c r="AR2169" s="1495" t="s">
        <v>10236</v>
      </c>
      <c r="AS2169" s="1495" t="s">
        <v>2601</v>
      </c>
      <c r="AT2169" s="1495" t="str">
        <f t="shared" si="67"/>
        <v>1504-União das freguesias de Alto do Seixalinho, Santo André e Verderena</v>
      </c>
      <c r="AU2169" s="1495" t="str">
        <f t="shared" si="68"/>
        <v>150409</v>
      </c>
    </row>
    <row r="2170" spans="2:47">
      <c r="B2170" s="1013" t="s">
        <v>3424</v>
      </c>
      <c r="C2170" s="976" t="s">
        <v>3362</v>
      </c>
      <c r="AQ2170" s="1735" t="s">
        <v>10237</v>
      </c>
      <c r="AR2170" s="1495" t="s">
        <v>10238</v>
      </c>
      <c r="AS2170" s="1495" t="s">
        <v>1479</v>
      </c>
      <c r="AT2170" s="1495" t="str">
        <f t="shared" si="67"/>
        <v>1016-União das freguesias de Alvados e Alcaria</v>
      </c>
      <c r="AU2170" s="1495" t="str">
        <f t="shared" si="68"/>
        <v>101615</v>
      </c>
    </row>
    <row r="2171" spans="2:47">
      <c r="B2171" s="1013" t="s">
        <v>3427</v>
      </c>
      <c r="C2171" s="976" t="s">
        <v>3363</v>
      </c>
      <c r="AQ2171" s="1735" t="s">
        <v>10239</v>
      </c>
      <c r="AR2171" s="1495" t="s">
        <v>10240</v>
      </c>
      <c r="AS2171" s="1495" t="s">
        <v>1787</v>
      </c>
      <c r="AT2171" s="1495" t="str">
        <f t="shared" si="67"/>
        <v>1318-União das freguesias de Alvarelhos e Guidões</v>
      </c>
      <c r="AU2171" s="1495" t="str">
        <f t="shared" si="68"/>
        <v>131809</v>
      </c>
    </row>
    <row r="2172" spans="2:47">
      <c r="B2172" s="1013" t="s">
        <v>3430</v>
      </c>
      <c r="C2172" s="976" t="s">
        <v>3745</v>
      </c>
      <c r="AQ2172" s="1735" t="s">
        <v>10241</v>
      </c>
      <c r="AR2172" s="1495" t="s">
        <v>10242</v>
      </c>
      <c r="AS2172" s="1495" t="s">
        <v>3857</v>
      </c>
      <c r="AT2172" s="1495" t="str">
        <f t="shared" si="67"/>
        <v>1401-União das freguesias de Alvega e Concavada</v>
      </c>
      <c r="AU2172" s="1495" t="str">
        <f t="shared" si="68"/>
        <v>140122</v>
      </c>
    </row>
    <row r="2173" spans="2:47">
      <c r="B2173" s="1013" t="s">
        <v>3364</v>
      </c>
      <c r="C2173" s="976" t="s">
        <v>5480</v>
      </c>
      <c r="AQ2173" s="1735" t="s">
        <v>10243</v>
      </c>
      <c r="AR2173" s="1495" t="s">
        <v>10244</v>
      </c>
      <c r="AS2173" s="1495" t="s">
        <v>16</v>
      </c>
      <c r="AT2173" s="1495" t="str">
        <f t="shared" si="67"/>
        <v>1114-União das freguesias de Alverca do Ribatejo e Sobralinho</v>
      </c>
      <c r="AU2173" s="1495" t="str">
        <f t="shared" si="68"/>
        <v>111413</v>
      </c>
    </row>
    <row r="2174" spans="2:47">
      <c r="B2174" s="1013" t="s">
        <v>3365</v>
      </c>
      <c r="C2174" s="976" t="s">
        <v>5482</v>
      </c>
      <c r="AQ2174" s="1735" t="s">
        <v>10245</v>
      </c>
      <c r="AR2174" s="1495" t="s">
        <v>10246</v>
      </c>
      <c r="AS2174" s="1735" t="s">
        <v>2637</v>
      </c>
      <c r="AT2174" s="1495" t="str">
        <f t="shared" si="67"/>
        <v>0304-União das freguesias de Alvite e Passos</v>
      </c>
      <c r="AU2174" s="1495" t="str">
        <f t="shared" si="68"/>
        <v>030418</v>
      </c>
    </row>
    <row r="2175" spans="2:47">
      <c r="B2175" s="1013" t="s">
        <v>3366</v>
      </c>
      <c r="C2175" s="976" t="s">
        <v>3367</v>
      </c>
      <c r="AQ2175" s="1735" t="s">
        <v>10247</v>
      </c>
      <c r="AR2175" s="1495" t="s">
        <v>10248</v>
      </c>
      <c r="AS2175" s="1735" t="s">
        <v>279</v>
      </c>
      <c r="AT2175" s="1495" t="str">
        <f t="shared" si="67"/>
        <v>0302-União das freguesias de Alvito (São Pedro e São Martinho) e Couto</v>
      </c>
      <c r="AU2175" s="1495" t="str">
        <f t="shared" si="68"/>
        <v>030291</v>
      </c>
    </row>
    <row r="2176" spans="2:47">
      <c r="B2176" s="1013" t="s">
        <v>3368</v>
      </c>
      <c r="C2176" s="976" t="s">
        <v>3369</v>
      </c>
      <c r="AQ2176" s="1735" t="s">
        <v>10249</v>
      </c>
      <c r="AR2176" s="1495" t="s">
        <v>10250</v>
      </c>
      <c r="AS2176" s="1495" t="s">
        <v>2526</v>
      </c>
      <c r="AT2176" s="1495" t="str">
        <f t="shared" si="67"/>
        <v>1601-União das freguesias de Alvora e Loureda</v>
      </c>
      <c r="AU2176" s="1495" t="str">
        <f t="shared" si="68"/>
        <v>160152</v>
      </c>
    </row>
    <row r="2177" spans="2:47">
      <c r="B2177" s="1013" t="s">
        <v>1206</v>
      </c>
      <c r="C2177" s="976" t="s">
        <v>3370</v>
      </c>
      <c r="AQ2177" s="1735" t="s">
        <v>10251</v>
      </c>
      <c r="AR2177" s="1495" t="s">
        <v>10252</v>
      </c>
      <c r="AS2177" s="1495" t="s">
        <v>2024</v>
      </c>
      <c r="AT2177" s="1495" t="str">
        <f t="shared" si="67"/>
        <v>1301-União das freguesias de Amarante (São Gonçalo), Madalena, Cepelos e Gatão</v>
      </c>
      <c r="AU2177" s="1495" t="str">
        <f t="shared" si="68"/>
        <v>130142</v>
      </c>
    </row>
    <row r="2178" spans="2:47">
      <c r="B2178" s="1013" t="s">
        <v>1208</v>
      </c>
      <c r="C2178" s="976" t="s">
        <v>3371</v>
      </c>
      <c r="AQ2178" s="1735" t="s">
        <v>10253</v>
      </c>
      <c r="AR2178" s="1495" t="s">
        <v>10254</v>
      </c>
      <c r="AS2178" s="1735" t="s">
        <v>3400</v>
      </c>
      <c r="AT2178" s="1495" t="str">
        <f t="shared" si="67"/>
        <v>0301-União das freguesias de Amares e Figueiredo</v>
      </c>
      <c r="AU2178" s="1495" t="str">
        <f t="shared" si="68"/>
        <v>030125</v>
      </c>
    </row>
    <row r="2179" spans="2:47">
      <c r="B2179" s="1013" t="s">
        <v>1210</v>
      </c>
      <c r="C2179" s="976" t="s">
        <v>3372</v>
      </c>
      <c r="AQ2179" s="1735" t="s">
        <v>10255</v>
      </c>
      <c r="AR2179" s="1495" t="s">
        <v>10256</v>
      </c>
      <c r="AS2179" s="1735" t="s">
        <v>1320</v>
      </c>
      <c r="AT2179" s="1495" t="str">
        <f t="shared" si="67"/>
        <v>0403-União das freguesias de Amedo e Zedes</v>
      </c>
      <c r="AU2179" s="1495" t="str">
        <f t="shared" si="68"/>
        <v>040320</v>
      </c>
    </row>
    <row r="2180" spans="2:47">
      <c r="B2180" s="1013" t="s">
        <v>1212</v>
      </c>
      <c r="C2180" s="976" t="s">
        <v>3373</v>
      </c>
      <c r="AQ2180" s="1735" t="s">
        <v>10257</v>
      </c>
      <c r="AR2180" s="1495" t="s">
        <v>10258</v>
      </c>
      <c r="AS2180" s="1735" t="s">
        <v>1469</v>
      </c>
      <c r="AT2180" s="1495" t="str">
        <f t="shared" si="67"/>
        <v>0709-União das freguesias de Amieira e Alqueva</v>
      </c>
      <c r="AU2180" s="1495" t="str">
        <f t="shared" si="68"/>
        <v>070909</v>
      </c>
    </row>
    <row r="2181" spans="2:47">
      <c r="B2181" s="1013" t="s">
        <v>4980</v>
      </c>
      <c r="C2181" s="976" t="s">
        <v>3374</v>
      </c>
      <c r="AQ2181" s="1735" t="s">
        <v>10259</v>
      </c>
      <c r="AR2181" s="1495" t="s">
        <v>10260</v>
      </c>
      <c r="AS2181" s="1735" t="s">
        <v>3405</v>
      </c>
      <c r="AT2181" s="1495" t="str">
        <f t="shared" si="67"/>
        <v>0103-União das freguesias de Amoreira da Gândara, Paredes do Bairro e Ancas</v>
      </c>
      <c r="AU2181" s="1495" t="str">
        <f t="shared" si="68"/>
        <v>010316</v>
      </c>
    </row>
    <row r="2182" spans="2:47">
      <c r="B2182" s="1013" t="s">
        <v>4982</v>
      </c>
      <c r="C2182" s="976" t="s">
        <v>3375</v>
      </c>
      <c r="AQ2182" s="1735" t="s">
        <v>10261</v>
      </c>
      <c r="AR2182" s="1495" t="s">
        <v>10262</v>
      </c>
      <c r="AS2182" s="1735" t="s">
        <v>3337</v>
      </c>
      <c r="AT2182" s="1495" t="str">
        <f t="shared" si="67"/>
        <v>0902-União das freguesias de Amoreira, Parada e Cabreira</v>
      </c>
      <c r="AU2182" s="1495" t="str">
        <f t="shared" si="68"/>
        <v>090230</v>
      </c>
    </row>
    <row r="2183" spans="2:47">
      <c r="B2183" s="1013" t="s">
        <v>4984</v>
      </c>
      <c r="C2183" s="976" t="s">
        <v>3376</v>
      </c>
      <c r="AQ2183" s="1735" t="s">
        <v>10263</v>
      </c>
      <c r="AR2183" s="1495" t="s">
        <v>10264</v>
      </c>
      <c r="AS2183" s="1495" t="s">
        <v>277</v>
      </c>
      <c r="AT2183" s="1495" t="str">
        <f t="shared" si="67"/>
        <v>1302-União das freguesias de Ancede e Ribadouro</v>
      </c>
      <c r="AU2183" s="1495" t="str">
        <f t="shared" si="68"/>
        <v>130221</v>
      </c>
    </row>
    <row r="2184" spans="2:47">
      <c r="B2184" s="1013" t="s">
        <v>4986</v>
      </c>
      <c r="C2184" s="976" t="s">
        <v>3377</v>
      </c>
      <c r="AQ2184" s="1735" t="s">
        <v>10265</v>
      </c>
      <c r="AR2184" s="1495" t="s">
        <v>10266</v>
      </c>
      <c r="AS2184" s="1495" t="s">
        <v>5358</v>
      </c>
      <c r="AT2184" s="1495" t="str">
        <f t="shared" si="67"/>
        <v>1604-União das freguesias de Anhões e Luzio</v>
      </c>
      <c r="AU2184" s="1495" t="str">
        <f t="shared" si="68"/>
        <v>160434</v>
      </c>
    </row>
    <row r="2185" spans="2:47">
      <c r="B2185" s="1013" t="s">
        <v>4988</v>
      </c>
      <c r="C2185" s="976" t="s">
        <v>3378</v>
      </c>
      <c r="AQ2185" s="1735" t="s">
        <v>10267</v>
      </c>
      <c r="AR2185" s="1495" t="s">
        <v>10268</v>
      </c>
      <c r="AS2185" s="1735" t="s">
        <v>2203</v>
      </c>
      <c r="AT2185" s="1495" t="str">
        <f t="shared" si="67"/>
        <v>0311-União das freguesias de Anissó e Soutelo</v>
      </c>
      <c r="AU2185" s="1495" t="str">
        <f t="shared" si="68"/>
        <v>031122</v>
      </c>
    </row>
    <row r="2186" spans="2:47">
      <c r="B2186" s="1013" t="s">
        <v>4992</v>
      </c>
      <c r="C2186" s="976" t="s">
        <v>3379</v>
      </c>
      <c r="AQ2186" s="1735" t="s">
        <v>10269</v>
      </c>
      <c r="AR2186" s="1495" t="s">
        <v>10270</v>
      </c>
      <c r="AS2186" s="1735" t="s">
        <v>2203</v>
      </c>
      <c r="AT2186" s="1495" t="str">
        <f t="shared" si="67"/>
        <v>0311-União das freguesias de Anjos e Vilar do Chão</v>
      </c>
      <c r="AU2186" s="1495" t="str">
        <f t="shared" si="68"/>
        <v>031123</v>
      </c>
    </row>
    <row r="2187" spans="2:47">
      <c r="B2187" s="1013" t="s">
        <v>4994</v>
      </c>
      <c r="C2187" s="976" t="s">
        <v>3380</v>
      </c>
      <c r="AQ2187" s="1735" t="s">
        <v>10271</v>
      </c>
      <c r="AR2187" s="1495" t="s">
        <v>10272</v>
      </c>
      <c r="AS2187" s="1495" t="s">
        <v>1611</v>
      </c>
      <c r="AT2187" s="1495" t="str">
        <f t="shared" ref="AT2187:AT2250" si="69">AS2187&amp;"-"&amp;AR2187</f>
        <v>1813-União das freguesias de Anreade e São Romão de Aregos</v>
      </c>
      <c r="AU2187" s="1495" t="str">
        <f t="shared" ref="AU2187:AU2250" si="70">AQ2187</f>
        <v>181316</v>
      </c>
    </row>
    <row r="2188" spans="2:47">
      <c r="B2188" s="1013" t="s">
        <v>4996</v>
      </c>
      <c r="C2188" s="976" t="s">
        <v>3381</v>
      </c>
      <c r="AQ2188" s="1735" t="s">
        <v>10273</v>
      </c>
      <c r="AR2188" s="1495" t="s">
        <v>10274</v>
      </c>
      <c r="AS2188" s="1735" t="s">
        <v>494</v>
      </c>
      <c r="AT2188" s="1495" t="str">
        <f t="shared" si="69"/>
        <v>0107-União das freguesias de Anta e Guetim</v>
      </c>
      <c r="AU2188" s="1495" t="str">
        <f t="shared" si="70"/>
        <v>010706</v>
      </c>
    </row>
    <row r="2189" spans="2:47">
      <c r="B2189" s="1013" t="s">
        <v>4998</v>
      </c>
      <c r="C2189" s="976" t="s">
        <v>3382</v>
      </c>
      <c r="AQ2189" s="1735" t="s">
        <v>10275</v>
      </c>
      <c r="AR2189" s="1495" t="s">
        <v>10276</v>
      </c>
      <c r="AS2189" s="1735" t="s">
        <v>30</v>
      </c>
      <c r="AT2189" s="1495" t="str">
        <f t="shared" si="69"/>
        <v>0312-União das freguesias de Antas e Abade de Vermoim</v>
      </c>
      <c r="AU2189" s="1495" t="str">
        <f t="shared" si="70"/>
        <v>031250</v>
      </c>
    </row>
    <row r="2190" spans="2:47">
      <c r="B2190" s="1013" t="s">
        <v>3383</v>
      </c>
      <c r="C2190" s="976" t="s">
        <v>3384</v>
      </c>
      <c r="AQ2190" s="1735" t="s">
        <v>10277</v>
      </c>
      <c r="AR2190" s="1495" t="s">
        <v>10278</v>
      </c>
      <c r="AS2190" s="1495" t="s">
        <v>1418</v>
      </c>
      <c r="AT2190" s="1495" t="str">
        <f t="shared" si="69"/>
        <v>1811-União das freguesias de Antas e Matela</v>
      </c>
      <c r="AU2190" s="1495" t="str">
        <f t="shared" si="70"/>
        <v>181114</v>
      </c>
    </row>
    <row r="2191" spans="2:47">
      <c r="B2191" s="1013" t="s">
        <v>3385</v>
      </c>
      <c r="C2191" s="976" t="s">
        <v>5015</v>
      </c>
      <c r="AQ2191" s="1735" t="s">
        <v>10279</v>
      </c>
      <c r="AR2191" s="1495" t="s">
        <v>10280</v>
      </c>
      <c r="AS2191" s="1495" t="s">
        <v>1425</v>
      </c>
      <c r="AT2191" s="1495" t="str">
        <f t="shared" si="69"/>
        <v>1812-União das freguesias de Antas e Ourozinho</v>
      </c>
      <c r="AU2191" s="1495" t="str">
        <f t="shared" si="70"/>
        <v>181210</v>
      </c>
    </row>
    <row r="2192" spans="2:47">
      <c r="B2192" s="1013" t="s">
        <v>3386</v>
      </c>
      <c r="C2192" s="976" t="s">
        <v>3387</v>
      </c>
      <c r="AQ2192" s="1735" t="s">
        <v>10281</v>
      </c>
      <c r="AR2192" s="1495" t="s">
        <v>10282</v>
      </c>
      <c r="AS2192" s="1735" t="s">
        <v>4121</v>
      </c>
      <c r="AT2192" s="1495" t="str">
        <f t="shared" si="69"/>
        <v>0603-União das freguesias de Antuzede e Vil de Matos</v>
      </c>
      <c r="AU2192" s="1495" t="str">
        <f t="shared" si="70"/>
        <v>060332</v>
      </c>
    </row>
    <row r="2193" spans="2:47">
      <c r="B2193" s="1013" t="s">
        <v>3388</v>
      </c>
      <c r="C2193" s="976" t="s">
        <v>5009</v>
      </c>
      <c r="AQ2193" s="1735" t="s">
        <v>10283</v>
      </c>
      <c r="AR2193" s="1495" t="s">
        <v>10284</v>
      </c>
      <c r="AS2193" s="1735" t="s">
        <v>497</v>
      </c>
      <c r="AT2193" s="1495" t="str">
        <f t="shared" si="69"/>
        <v>0306-União das freguesias de Apúlia e Fão</v>
      </c>
      <c r="AU2193" s="1495" t="str">
        <f t="shared" si="70"/>
        <v>030616</v>
      </c>
    </row>
    <row r="2194" spans="2:47">
      <c r="B2194" s="1013" t="s">
        <v>3389</v>
      </c>
      <c r="C2194" s="976" t="s">
        <v>3390</v>
      </c>
      <c r="AQ2194" s="1735" t="s">
        <v>10285</v>
      </c>
      <c r="AR2194" s="1495" t="s">
        <v>10286</v>
      </c>
      <c r="AS2194" s="1495" t="s">
        <v>1351</v>
      </c>
      <c r="AT2194" s="1495" t="str">
        <f t="shared" si="69"/>
        <v>1810-União das freguesias de Arca e Varzielas</v>
      </c>
      <c r="AU2194" s="1495" t="str">
        <f t="shared" si="70"/>
        <v>181013</v>
      </c>
    </row>
    <row r="2195" spans="2:47">
      <c r="B2195" s="1013" t="s">
        <v>3391</v>
      </c>
      <c r="C2195" s="976" t="s">
        <v>3392</v>
      </c>
      <c r="AQ2195" s="1735" t="s">
        <v>10287</v>
      </c>
      <c r="AR2195" s="1495" t="s">
        <v>10288</v>
      </c>
      <c r="AS2195" s="1735" t="s">
        <v>2637</v>
      </c>
      <c r="AT2195" s="1495" t="str">
        <f t="shared" si="69"/>
        <v>0304-União das freguesias de Arco de Baúlhe e Vila Nune</v>
      </c>
      <c r="AU2195" s="1495" t="str">
        <f t="shared" si="70"/>
        <v>030419</v>
      </c>
    </row>
    <row r="2196" spans="2:47">
      <c r="B2196" s="1013" t="s">
        <v>3393</v>
      </c>
      <c r="C2196" s="976" t="s">
        <v>5034</v>
      </c>
      <c r="AQ2196" s="1735" t="s">
        <v>10289</v>
      </c>
      <c r="AR2196" s="1495" t="s">
        <v>10290</v>
      </c>
      <c r="AS2196" s="1495" t="s">
        <v>2526</v>
      </c>
      <c r="AT2196" s="1495" t="str">
        <f t="shared" si="69"/>
        <v>1601-União das freguesias de Arcos de Valdevez (Salvador), Vila Fonche e Parada</v>
      </c>
      <c r="AU2196" s="1495" t="str">
        <f t="shared" si="70"/>
        <v>160154</v>
      </c>
    </row>
    <row r="2197" spans="2:47">
      <c r="B2197" s="1013" t="s">
        <v>5035</v>
      </c>
      <c r="C2197" s="976" t="s">
        <v>5036</v>
      </c>
      <c r="AQ2197" s="1735" t="s">
        <v>10291</v>
      </c>
      <c r="AR2197" s="1495" t="s">
        <v>10292</v>
      </c>
      <c r="AS2197" s="1495" t="s">
        <v>2526</v>
      </c>
      <c r="AT2197" s="1495" t="str">
        <f t="shared" si="69"/>
        <v>1601-União das freguesias de Arcos de Valdevez (São Paio) e Giela</v>
      </c>
      <c r="AU2197" s="1495" t="str">
        <f t="shared" si="70"/>
        <v>160153</v>
      </c>
    </row>
    <row r="2198" spans="2:47">
      <c r="B2198" s="1013" t="s">
        <v>5037</v>
      </c>
      <c r="C2198" s="976" t="s">
        <v>5038</v>
      </c>
      <c r="AQ2198" s="1735" t="s">
        <v>10293</v>
      </c>
      <c r="AR2198" s="1495" t="s">
        <v>10294</v>
      </c>
      <c r="AS2198" s="1735" t="s">
        <v>3405</v>
      </c>
      <c r="AT2198" s="1495" t="str">
        <f t="shared" si="69"/>
        <v>0103-União das freguesias de Arcos e Mogofores</v>
      </c>
      <c r="AU2198" s="1495" t="str">
        <f t="shared" si="70"/>
        <v>010317</v>
      </c>
    </row>
    <row r="2199" spans="2:47">
      <c r="B2199" s="1013" t="s">
        <v>5039</v>
      </c>
      <c r="C2199" s="976" t="s">
        <v>5028</v>
      </c>
      <c r="AQ2199" s="1735" t="s">
        <v>10295</v>
      </c>
      <c r="AR2199" s="1495" t="s">
        <v>10296</v>
      </c>
      <c r="AS2199" s="1735" t="s">
        <v>279</v>
      </c>
      <c r="AT2199" s="1495" t="str">
        <f t="shared" si="69"/>
        <v>0302-União das freguesias de Areias de Vilar e Encourados</v>
      </c>
      <c r="AU2199" s="1495" t="str">
        <f t="shared" si="70"/>
        <v>030292</v>
      </c>
    </row>
    <row r="2200" spans="2:47">
      <c r="B2200" s="1013" t="s">
        <v>5040</v>
      </c>
      <c r="C2200" s="976" t="s">
        <v>5041</v>
      </c>
      <c r="AQ2200" s="1735" t="s">
        <v>10297</v>
      </c>
      <c r="AR2200" s="1495" t="s">
        <v>10298</v>
      </c>
      <c r="AS2200" s="1495" t="s">
        <v>527</v>
      </c>
      <c r="AT2200" s="1495" t="str">
        <f t="shared" si="69"/>
        <v>1411-União das freguesias de Areias e Pias</v>
      </c>
      <c r="AU2200" s="1495" t="str">
        <f t="shared" si="70"/>
        <v>141111</v>
      </c>
    </row>
    <row r="2201" spans="2:47">
      <c r="B2201" s="1013" t="s">
        <v>5042</v>
      </c>
      <c r="C2201" s="976" t="s">
        <v>5043</v>
      </c>
      <c r="AQ2201" s="1735" t="s">
        <v>10299</v>
      </c>
      <c r="AR2201" s="1495" t="s">
        <v>10300</v>
      </c>
      <c r="AS2201" s="1495" t="s">
        <v>3061</v>
      </c>
      <c r="AT2201" s="1495" t="str">
        <f t="shared" si="69"/>
        <v>1314-União das freguesias de Areias, Sequeiró, Lama e Palmeira</v>
      </c>
      <c r="AU2201" s="1495" t="str">
        <f t="shared" si="70"/>
        <v>131433</v>
      </c>
    </row>
    <row r="2202" spans="2:47">
      <c r="B2202" s="1013" t="s">
        <v>5044</v>
      </c>
      <c r="C2202" s="976" t="s">
        <v>5045</v>
      </c>
      <c r="AQ2202" s="1735" t="s">
        <v>10301</v>
      </c>
      <c r="AR2202" s="1495" t="s">
        <v>10302</v>
      </c>
      <c r="AS2202" s="1735" t="s">
        <v>2630</v>
      </c>
      <c r="AT2202" s="1495" t="str">
        <f t="shared" si="69"/>
        <v>0303-União das freguesias de Arentim e Cunha</v>
      </c>
      <c r="AU2202" s="1495" t="str">
        <f t="shared" si="70"/>
        <v>030363</v>
      </c>
    </row>
    <row r="2203" spans="2:47">
      <c r="B2203" s="1013" t="s">
        <v>5046</v>
      </c>
      <c r="C2203" s="976" t="s">
        <v>5047</v>
      </c>
      <c r="AQ2203" s="1735" t="s">
        <v>10303</v>
      </c>
      <c r="AR2203" s="1495" t="s">
        <v>10304</v>
      </c>
      <c r="AS2203" s="1495" t="s">
        <v>4255</v>
      </c>
      <c r="AT2203" s="1495" t="str">
        <f t="shared" si="69"/>
        <v>1212-União das freguesias de Arez e Amieira do Tejo</v>
      </c>
      <c r="AU2203" s="1495" t="str">
        <f t="shared" si="70"/>
        <v>121211</v>
      </c>
    </row>
    <row r="2204" spans="2:47">
      <c r="B2204" s="1013" t="s">
        <v>5048</v>
      </c>
      <c r="C2204" s="976" t="s">
        <v>5049</v>
      </c>
      <c r="AQ2204" s="1735" t="s">
        <v>10305</v>
      </c>
      <c r="AR2204" s="1495" t="s">
        <v>10306</v>
      </c>
      <c r="AS2204" s="1495" t="s">
        <v>1308</v>
      </c>
      <c r="AT2204" s="1495" t="str">
        <f t="shared" si="69"/>
        <v>1602-União das freguesias de Arga (Baixo, Cima e São João)</v>
      </c>
      <c r="AU2204" s="1495" t="str">
        <f t="shared" si="70"/>
        <v>160221</v>
      </c>
    </row>
    <row r="2205" spans="2:47">
      <c r="B2205" s="1013" t="s">
        <v>5050</v>
      </c>
      <c r="C2205" s="976" t="s">
        <v>6233</v>
      </c>
      <c r="AQ2205" s="1735" t="s">
        <v>10307</v>
      </c>
      <c r="AR2205" s="1495" t="s">
        <v>10308</v>
      </c>
      <c r="AS2205" s="1495" t="s">
        <v>2537</v>
      </c>
      <c r="AT2205" s="1495" t="str">
        <f t="shared" si="69"/>
        <v>1801-União das freguesias de Aricera e Goujoim</v>
      </c>
      <c r="AU2205" s="1495" t="str">
        <f t="shared" si="70"/>
        <v>180121</v>
      </c>
    </row>
    <row r="2206" spans="2:47">
      <c r="B2206" s="1013" t="s">
        <v>5051</v>
      </c>
      <c r="C2206" s="976" t="s">
        <v>3671</v>
      </c>
      <c r="AQ2206" s="1735" t="s">
        <v>10309</v>
      </c>
      <c r="AR2206" s="1495" t="s">
        <v>10310</v>
      </c>
      <c r="AS2206" s="1735" t="s">
        <v>30</v>
      </c>
      <c r="AT2206" s="1495" t="str">
        <f t="shared" si="69"/>
        <v>0312-União das freguesias de Arnoso (Santa Maria e Santa Eulália) e Sezures</v>
      </c>
      <c r="AU2206" s="1495" t="str">
        <f t="shared" si="70"/>
        <v>031251</v>
      </c>
    </row>
    <row r="2207" spans="2:47">
      <c r="B2207" s="1013" t="s">
        <v>5052</v>
      </c>
      <c r="C2207" s="976" t="s">
        <v>5053</v>
      </c>
      <c r="AQ2207" s="1735" t="s">
        <v>10311</v>
      </c>
      <c r="AR2207" s="1495" t="s">
        <v>10312</v>
      </c>
      <c r="AS2207" s="1735" t="s">
        <v>1051</v>
      </c>
      <c r="AT2207" s="1495" t="str">
        <f t="shared" si="69"/>
        <v>0308-União das freguesias de Arosa e Castelões</v>
      </c>
      <c r="AU2207" s="1495" t="str">
        <f t="shared" si="70"/>
        <v>030877</v>
      </c>
    </row>
    <row r="2208" spans="2:47">
      <c r="B2208" s="1013" t="s">
        <v>5054</v>
      </c>
      <c r="C2208" s="976" t="s">
        <v>5055</v>
      </c>
      <c r="AQ2208" s="1735" t="s">
        <v>10313</v>
      </c>
      <c r="AR2208" s="1495" t="s">
        <v>10314</v>
      </c>
      <c r="AS2208" s="1735" t="s">
        <v>2543</v>
      </c>
      <c r="AT2208" s="1495" t="str">
        <f t="shared" si="69"/>
        <v>0104-União das freguesias de Arouca e Burgo</v>
      </c>
      <c r="AU2208" s="1495" t="str">
        <f t="shared" si="70"/>
        <v>010421</v>
      </c>
    </row>
    <row r="2209" spans="2:47">
      <c r="B2209" s="1013" t="s">
        <v>5056</v>
      </c>
      <c r="C2209" s="976" t="s">
        <v>5057</v>
      </c>
      <c r="AQ2209" s="1735" t="s">
        <v>10315</v>
      </c>
      <c r="AR2209" s="1495" t="s">
        <v>10316</v>
      </c>
      <c r="AS2209" s="1495" t="s">
        <v>1479</v>
      </c>
      <c r="AT2209" s="1495" t="str">
        <f t="shared" si="69"/>
        <v>1016-União das freguesias de Arrimal e Mendiga</v>
      </c>
      <c r="AU2209" s="1495" t="str">
        <f t="shared" si="70"/>
        <v>101616</v>
      </c>
    </row>
    <row r="2210" spans="2:47">
      <c r="B2210" s="1013" t="s">
        <v>5058</v>
      </c>
      <c r="C2210" s="976" t="s">
        <v>4802</v>
      </c>
      <c r="AQ2210" s="1735" t="s">
        <v>10317</v>
      </c>
      <c r="AR2210" s="1495" t="s">
        <v>10318</v>
      </c>
      <c r="AS2210" s="1735" t="s">
        <v>4121</v>
      </c>
      <c r="AT2210" s="1495" t="str">
        <f t="shared" si="69"/>
        <v>0603-União das freguesias de Assafarge e Antanhol</v>
      </c>
      <c r="AU2210" s="1495" t="str">
        <f t="shared" si="70"/>
        <v>060333</v>
      </c>
    </row>
    <row r="2211" spans="2:47">
      <c r="B2211" s="1013" t="s">
        <v>5059</v>
      </c>
      <c r="C2211" s="976" t="s">
        <v>5060</v>
      </c>
      <c r="AQ2211" s="1735" t="s">
        <v>10319</v>
      </c>
      <c r="AR2211" s="1495" t="s">
        <v>10320</v>
      </c>
      <c r="AS2211" s="1735" t="s">
        <v>12</v>
      </c>
      <c r="AT2211" s="1495" t="str">
        <f t="shared" si="69"/>
        <v>0410-União das freguesias de Assares e Lodões</v>
      </c>
      <c r="AU2211" s="1495" t="str">
        <f t="shared" si="70"/>
        <v>041020</v>
      </c>
    </row>
    <row r="2212" spans="2:47">
      <c r="B2212" s="1013" t="s">
        <v>5061</v>
      </c>
      <c r="C2212" s="976" t="s">
        <v>4805</v>
      </c>
      <c r="AQ2212" s="1735" t="s">
        <v>10321</v>
      </c>
      <c r="AR2212" s="1495" t="s">
        <v>10322</v>
      </c>
      <c r="AS2212" s="1735" t="s">
        <v>1051</v>
      </c>
      <c r="AT2212" s="1495" t="str">
        <f t="shared" si="69"/>
        <v>0308-União das freguesias de Atães e Rendufe</v>
      </c>
      <c r="AU2212" s="1495" t="str">
        <f t="shared" si="70"/>
        <v>030878</v>
      </c>
    </row>
    <row r="2213" spans="2:47">
      <c r="B2213" s="1013" t="s">
        <v>5062</v>
      </c>
      <c r="C2213" s="976" t="s">
        <v>4808</v>
      </c>
      <c r="AQ2213" s="1735" t="s">
        <v>10323</v>
      </c>
      <c r="AR2213" s="1495" t="s">
        <v>10324</v>
      </c>
      <c r="AS2213" s="1495" t="s">
        <v>4223</v>
      </c>
      <c r="AT2213" s="1495" t="str">
        <f t="shared" si="69"/>
        <v>1507-União das freguesias de Atalaia e Alto Estanqueiro-Jardia</v>
      </c>
      <c r="AU2213" s="1495" t="str">
        <f t="shared" si="70"/>
        <v>150709</v>
      </c>
    </row>
    <row r="2214" spans="2:47">
      <c r="B2214" s="1013" t="s">
        <v>5063</v>
      </c>
      <c r="C2214" s="976" t="s">
        <v>5064</v>
      </c>
      <c r="AQ2214" s="1735" t="s">
        <v>10325</v>
      </c>
      <c r="AR2214" s="1495" t="s">
        <v>10326</v>
      </c>
      <c r="AS2214" s="1735" t="s">
        <v>1440</v>
      </c>
      <c r="AT2214" s="1495" t="str">
        <f t="shared" si="69"/>
        <v>0910-União das freguesias de Atalaia e Safurdão</v>
      </c>
      <c r="AU2214" s="1495" t="str">
        <f t="shared" si="70"/>
        <v>091035</v>
      </c>
    </row>
    <row r="2215" spans="2:47">
      <c r="B2215" s="1013" t="s">
        <v>5065</v>
      </c>
      <c r="C2215" s="976" t="s">
        <v>5066</v>
      </c>
      <c r="AQ2215" s="1735" t="s">
        <v>10327</v>
      </c>
      <c r="AR2215" s="1495" t="s">
        <v>10328</v>
      </c>
      <c r="AS2215" s="1735" t="s">
        <v>5343</v>
      </c>
      <c r="AT2215" s="1495" t="str">
        <f t="shared" si="69"/>
        <v>0407-União das freguesias de Avantos e Romeu</v>
      </c>
      <c r="AU2215" s="1495" t="str">
        <f t="shared" si="70"/>
        <v>040738</v>
      </c>
    </row>
    <row r="2216" spans="2:47">
      <c r="B2216" s="1013" t="s">
        <v>5067</v>
      </c>
      <c r="C2216" s="976" t="s">
        <v>5068</v>
      </c>
      <c r="AQ2216" s="1735" t="s">
        <v>10329</v>
      </c>
      <c r="AR2216" s="1495" t="s">
        <v>10330</v>
      </c>
      <c r="AS2216" s="1735" t="s">
        <v>2633</v>
      </c>
      <c r="AT2216" s="1495" t="str">
        <f t="shared" si="69"/>
        <v>0402-União das freguesias de Aveleda e Rio de Onor</v>
      </c>
      <c r="AU2216" s="1495" t="str">
        <f t="shared" si="70"/>
        <v>040250</v>
      </c>
    </row>
    <row r="2217" spans="2:47">
      <c r="B2217" s="1013" t="s">
        <v>5069</v>
      </c>
      <c r="C2217" s="976" t="s">
        <v>5070</v>
      </c>
      <c r="AQ2217" s="1735" t="s">
        <v>10331</v>
      </c>
      <c r="AR2217" s="1495" t="s">
        <v>10332</v>
      </c>
      <c r="AS2217" s="1495" t="s">
        <v>1496</v>
      </c>
      <c r="AT2217" s="1495" t="str">
        <f t="shared" si="69"/>
        <v>1313-União das freguesias de Aver-o-Mar, Amorim e Terroso</v>
      </c>
      <c r="AU2217" s="1495" t="str">
        <f t="shared" si="70"/>
        <v>131313</v>
      </c>
    </row>
    <row r="2218" spans="2:47">
      <c r="B2218" s="1013" t="s">
        <v>5071</v>
      </c>
      <c r="C2218" s="976" t="s">
        <v>5072</v>
      </c>
      <c r="AQ2218" s="1735" t="s">
        <v>10333</v>
      </c>
      <c r="AR2218" s="1495" t="s">
        <v>10334</v>
      </c>
      <c r="AS2218" s="1735" t="s">
        <v>5343</v>
      </c>
      <c r="AT2218" s="1495" t="str">
        <f t="shared" si="69"/>
        <v>0407-União das Freguesias de Avidagos, Navalho e Pereira</v>
      </c>
      <c r="AU2218" s="1495" t="str">
        <f t="shared" si="70"/>
        <v>040739</v>
      </c>
    </row>
    <row r="2219" spans="2:47">
      <c r="B2219" s="1013" t="s">
        <v>5073</v>
      </c>
      <c r="C2219" s="976" t="s">
        <v>5074</v>
      </c>
      <c r="AQ2219" s="1735" t="s">
        <v>10335</v>
      </c>
      <c r="AR2219" s="1495" t="s">
        <v>10336</v>
      </c>
      <c r="AS2219" s="1735" t="s">
        <v>30</v>
      </c>
      <c r="AT2219" s="1495" t="str">
        <f t="shared" si="69"/>
        <v>0312-União das freguesias de Avidos e Lagoa</v>
      </c>
      <c r="AU2219" s="1495" t="str">
        <f t="shared" si="70"/>
        <v>031252</v>
      </c>
    </row>
    <row r="2220" spans="2:47">
      <c r="B2220" s="1013" t="s">
        <v>5075</v>
      </c>
      <c r="C2220" s="976" t="s">
        <v>5125</v>
      </c>
      <c r="AQ2220" s="1735" t="s">
        <v>10337</v>
      </c>
      <c r="AR2220" s="1495" t="s">
        <v>10338</v>
      </c>
      <c r="AS2220" s="1495" t="s">
        <v>1626</v>
      </c>
      <c r="AT2220" s="1495" t="str">
        <f t="shared" si="69"/>
        <v>1414-União das freguesias de Azambujeira e Malaqueijo</v>
      </c>
      <c r="AU2220" s="1495" t="str">
        <f t="shared" si="70"/>
        <v>141415</v>
      </c>
    </row>
    <row r="2221" spans="2:47">
      <c r="B2221" s="1013" t="s">
        <v>5076</v>
      </c>
      <c r="C2221" s="976" t="s">
        <v>5077</v>
      </c>
      <c r="AQ2221" s="1735" t="s">
        <v>10339</v>
      </c>
      <c r="AR2221" s="1495" t="s">
        <v>10340</v>
      </c>
      <c r="AS2221" s="1495" t="s">
        <v>4224</v>
      </c>
      <c r="AT2221" s="1495" t="str">
        <f t="shared" si="69"/>
        <v>1512-União das freguesias de Azeitão (São Lourenço e São Simão)</v>
      </c>
      <c r="AU2221" s="1495" t="str">
        <f t="shared" si="70"/>
        <v>151209</v>
      </c>
    </row>
    <row r="2222" spans="2:47">
      <c r="B2222" s="1013" t="s">
        <v>3691</v>
      </c>
      <c r="C2222" s="976" t="s">
        <v>5078</v>
      </c>
      <c r="AQ2222" s="1735" t="s">
        <v>10341</v>
      </c>
      <c r="AR2222" s="1495" t="s">
        <v>10342</v>
      </c>
      <c r="AS2222" s="1735" t="s">
        <v>1749</v>
      </c>
      <c r="AT2222" s="1495" t="str">
        <f t="shared" si="69"/>
        <v>0616-União das freguesias de Ázere e Covelo</v>
      </c>
      <c r="AU2222" s="1495" t="str">
        <f t="shared" si="70"/>
        <v>061616</v>
      </c>
    </row>
    <row r="2223" spans="2:47">
      <c r="B2223" s="1013" t="s">
        <v>5079</v>
      </c>
      <c r="C2223" s="976" t="s">
        <v>5080</v>
      </c>
      <c r="AQ2223" s="1735" t="s">
        <v>10343</v>
      </c>
      <c r="AR2223" s="1495" t="s">
        <v>10344</v>
      </c>
      <c r="AS2223" s="1735" t="s">
        <v>3337</v>
      </c>
      <c r="AT2223" s="1495" t="str">
        <f t="shared" si="69"/>
        <v>0902-União das freguesias de Azinhal, Peva e Valverde</v>
      </c>
      <c r="AU2223" s="1495" t="str">
        <f t="shared" si="70"/>
        <v>090231</v>
      </c>
    </row>
    <row r="2224" spans="2:47">
      <c r="B2224" s="1013" t="s">
        <v>5081</v>
      </c>
      <c r="C2224" s="976" t="s">
        <v>3760</v>
      </c>
      <c r="AQ2224" s="1735" t="s">
        <v>10345</v>
      </c>
      <c r="AR2224" s="1495" t="s">
        <v>10346</v>
      </c>
      <c r="AS2224" s="1495" t="s">
        <v>3053</v>
      </c>
      <c r="AT2224" s="1495" t="str">
        <f t="shared" si="69"/>
        <v>1416-União das freguesias de Azoia de Cima e Tremês</v>
      </c>
      <c r="AU2224" s="1495" t="str">
        <f t="shared" si="70"/>
        <v>141630</v>
      </c>
    </row>
    <row r="2225" spans="2:47">
      <c r="B2225" s="1013" t="s">
        <v>3725</v>
      </c>
      <c r="C2225" s="976" t="s">
        <v>3761</v>
      </c>
      <c r="AQ2225" s="1735" t="s">
        <v>10347</v>
      </c>
      <c r="AR2225" s="1495" t="s">
        <v>10348</v>
      </c>
      <c r="AS2225" s="1495" t="s">
        <v>5304</v>
      </c>
      <c r="AT2225" s="1495" t="str">
        <f t="shared" si="69"/>
        <v>1109-União das freguesias de Azueira e Sobral da Abelheira</v>
      </c>
      <c r="AU2225" s="1495" t="str">
        <f t="shared" si="70"/>
        <v>110918</v>
      </c>
    </row>
    <row r="2226" spans="2:47">
      <c r="B2226" s="1013" t="s">
        <v>3762</v>
      </c>
      <c r="C2226" s="976" t="s">
        <v>3763</v>
      </c>
      <c r="AQ2226" s="1735" t="s">
        <v>10349</v>
      </c>
      <c r="AR2226" s="1495" t="s">
        <v>10350</v>
      </c>
      <c r="AS2226" s="1735" t="s">
        <v>510</v>
      </c>
      <c r="AT2226" s="1495" t="str">
        <f t="shared" si="69"/>
        <v>0705-União das freguesias de Bacelo e Senhora da Saúde</v>
      </c>
      <c r="AU2226" s="1495" t="str">
        <f t="shared" si="70"/>
        <v>070522</v>
      </c>
    </row>
    <row r="2227" spans="2:47">
      <c r="B2227" s="1013" t="s">
        <v>3764</v>
      </c>
      <c r="C2227" s="976" t="s">
        <v>3765</v>
      </c>
      <c r="AQ2227" s="1735" t="s">
        <v>10351</v>
      </c>
      <c r="AR2227" s="1495" t="s">
        <v>10352</v>
      </c>
      <c r="AS2227" s="1495" t="s">
        <v>2217</v>
      </c>
      <c r="AT2227" s="1495" t="str">
        <f t="shared" si="69"/>
        <v>1316-União das freguesias de Bagunte, Ferreiró, Outeiro Maior e Parada</v>
      </c>
      <c r="AU2227" s="1495" t="str">
        <f t="shared" si="70"/>
        <v>131631</v>
      </c>
    </row>
    <row r="2228" spans="2:47">
      <c r="B2228" s="1013" t="s">
        <v>3766</v>
      </c>
      <c r="C2228" s="976" t="s">
        <v>3767</v>
      </c>
      <c r="AQ2228" s="1735" t="s">
        <v>10353</v>
      </c>
      <c r="AR2228" s="1495" t="s">
        <v>10354</v>
      </c>
      <c r="AS2228" s="1495" t="s">
        <v>277</v>
      </c>
      <c r="AT2228" s="1495" t="str">
        <f t="shared" si="69"/>
        <v>1302-União das freguesias de Baião (Santa Leocádia) e Mesquinhata</v>
      </c>
      <c r="AU2228" s="1495" t="str">
        <f t="shared" si="70"/>
        <v>130222</v>
      </c>
    </row>
    <row r="2229" spans="2:47">
      <c r="B2229" s="1013" t="s">
        <v>3768</v>
      </c>
      <c r="C2229" s="976" t="s">
        <v>3769</v>
      </c>
      <c r="AQ2229" s="1735" t="s">
        <v>10355</v>
      </c>
      <c r="AR2229" s="1495" t="s">
        <v>10356</v>
      </c>
      <c r="AS2229" s="1495" t="s">
        <v>5354</v>
      </c>
      <c r="AT2229" s="1495" t="str">
        <f t="shared" si="69"/>
        <v>1506-União das freguesias de Baixa da Banheira e Vale da Amoreira</v>
      </c>
      <c r="AU2229" s="1495" t="str">
        <f t="shared" si="70"/>
        <v>150607</v>
      </c>
    </row>
    <row r="2230" spans="2:47">
      <c r="B2230" s="1013" t="s">
        <v>3770</v>
      </c>
      <c r="C2230" s="976" t="s">
        <v>3771</v>
      </c>
      <c r="AQ2230" s="1735" t="s">
        <v>10357</v>
      </c>
      <c r="AR2230" s="1495" t="s">
        <v>10358</v>
      </c>
      <c r="AS2230" s="1495" t="s">
        <v>487</v>
      </c>
      <c r="AT2230" s="1495" t="str">
        <f t="shared" si="69"/>
        <v>1207-União das freguesias de Barbacena e Vila Fernando</v>
      </c>
      <c r="AU2230" s="1495" t="str">
        <f t="shared" si="70"/>
        <v>120714</v>
      </c>
    </row>
    <row r="2231" spans="2:47">
      <c r="B2231" s="1013" t="s">
        <v>3772</v>
      </c>
      <c r="C2231" s="976" t="s">
        <v>3773</v>
      </c>
      <c r="AQ2231" s="1735" t="s">
        <v>10359</v>
      </c>
      <c r="AR2231" s="1495" t="s">
        <v>10360</v>
      </c>
      <c r="AS2231" s="1735" t="s">
        <v>5343</v>
      </c>
      <c r="AT2231" s="1495" t="str">
        <f t="shared" si="69"/>
        <v>0407-União das freguesias de Barcel, Marmelos e Valverde da Gestosa</v>
      </c>
      <c r="AU2231" s="1495" t="str">
        <f t="shared" si="70"/>
        <v>040740</v>
      </c>
    </row>
    <row r="2232" spans="2:47">
      <c r="B2232" s="1013" t="s">
        <v>3746</v>
      </c>
      <c r="C2232" s="976" t="s">
        <v>3774</v>
      </c>
      <c r="AQ2232" s="1735" t="s">
        <v>10361</v>
      </c>
      <c r="AR2232" s="1495" t="s">
        <v>10362</v>
      </c>
      <c r="AS2232" s="1735" t="s">
        <v>279</v>
      </c>
      <c r="AT2232" s="1495" t="str">
        <f t="shared" si="69"/>
        <v>0302-União das freguesias de Barcelos, Vila Boa e Vila Frescainha (São Martinho e São Pedro)</v>
      </c>
      <c r="AU2232" s="1495" t="str">
        <f t="shared" si="70"/>
        <v>030293</v>
      </c>
    </row>
    <row r="2233" spans="2:47">
      <c r="B2233" s="1013" t="s">
        <v>3775</v>
      </c>
      <c r="C2233" s="976" t="s">
        <v>3776</v>
      </c>
      <c r="AQ2233" s="1735" t="s">
        <v>10363</v>
      </c>
      <c r="AR2233" s="1495" t="s">
        <v>10364</v>
      </c>
      <c r="AS2233" s="1735" t="s">
        <v>1805</v>
      </c>
      <c r="AT2233" s="1495" t="str">
        <f t="shared" si="69"/>
        <v>0503-União das freguesias de Barco e Coutada</v>
      </c>
      <c r="AU2233" s="1495" t="str">
        <f t="shared" si="70"/>
        <v>050332</v>
      </c>
    </row>
    <row r="2234" spans="2:47">
      <c r="B2234" s="1013" t="s">
        <v>3777</v>
      </c>
      <c r="C2234" s="976" t="s">
        <v>5248</v>
      </c>
      <c r="AQ2234" s="1735" t="s">
        <v>10365</v>
      </c>
      <c r="AR2234" s="1495" t="s">
        <v>10366</v>
      </c>
      <c r="AS2234" s="1495" t="s">
        <v>1752</v>
      </c>
      <c r="AT2234" s="1495" t="str">
        <f t="shared" si="69"/>
        <v>1819-União das freguesias de Barcos e Santa Leocádia</v>
      </c>
      <c r="AU2234" s="1495" t="str">
        <f t="shared" si="70"/>
        <v>181918</v>
      </c>
    </row>
    <row r="2235" spans="2:47">
      <c r="B2235" s="1013" t="s">
        <v>3778</v>
      </c>
      <c r="C2235" s="976" t="s">
        <v>3779</v>
      </c>
      <c r="AQ2235" s="1735" t="s">
        <v>10367</v>
      </c>
      <c r="AR2235" s="1495" t="s">
        <v>10368</v>
      </c>
      <c r="AS2235" s="1495" t="s">
        <v>1769</v>
      </c>
      <c r="AT2235" s="1495" t="str">
        <f t="shared" si="69"/>
        <v>1821-União das freguesias de Barreiro de Besteiros e Tourigo</v>
      </c>
      <c r="AU2235" s="1495" t="str">
        <f t="shared" si="70"/>
        <v>182127</v>
      </c>
    </row>
    <row r="2236" spans="2:47">
      <c r="B2236" s="1013" t="s">
        <v>5489</v>
      </c>
      <c r="C2236" s="976" t="s">
        <v>2220</v>
      </c>
      <c r="AQ2236" s="1735" t="s">
        <v>10369</v>
      </c>
      <c r="AR2236" s="1495" t="s">
        <v>10370</v>
      </c>
      <c r="AS2236" s="1495" t="s">
        <v>2601</v>
      </c>
      <c r="AT2236" s="1495" t="str">
        <f t="shared" si="69"/>
        <v>1504-União das freguesias de Barreiro e Lavradio</v>
      </c>
      <c r="AU2236" s="1495" t="str">
        <f t="shared" si="70"/>
        <v>150410</v>
      </c>
    </row>
    <row r="2237" spans="2:47">
      <c r="B2237" s="1013" t="s">
        <v>2221</v>
      </c>
      <c r="C2237" s="976" t="s">
        <v>4599</v>
      </c>
      <c r="AQ2237" s="1735" t="s">
        <v>10371</v>
      </c>
      <c r="AR2237" s="1495" t="s">
        <v>10372</v>
      </c>
      <c r="AS2237" s="1495" t="s">
        <v>76</v>
      </c>
      <c r="AT2237" s="1495" t="str">
        <f t="shared" si="69"/>
        <v>1823-União das freguesias de Barreiros e Cepões</v>
      </c>
      <c r="AU2237" s="1495" t="str">
        <f t="shared" si="70"/>
        <v>182335</v>
      </c>
    </row>
    <row r="2238" spans="2:47">
      <c r="B2238" s="1013" t="s">
        <v>4600</v>
      </c>
      <c r="C2238" s="976" t="s">
        <v>4601</v>
      </c>
      <c r="AQ2238" s="1735" t="s">
        <v>10373</v>
      </c>
      <c r="AR2238" s="1495" t="s">
        <v>10374</v>
      </c>
      <c r="AS2238" s="1735" t="s">
        <v>3864</v>
      </c>
      <c r="AT2238" s="1495" t="str">
        <f t="shared" si="69"/>
        <v>0101-União das freguesias de Barrô e Aguada de Baixo</v>
      </c>
      <c r="AU2238" s="1495" t="str">
        <f t="shared" si="70"/>
        <v>010122</v>
      </c>
    </row>
    <row r="2239" spans="2:47">
      <c r="B2239" s="1013" t="s">
        <v>4602</v>
      </c>
      <c r="C2239" s="976" t="s">
        <v>4603</v>
      </c>
      <c r="AQ2239" s="1735" t="s">
        <v>10375</v>
      </c>
      <c r="AR2239" s="1495" t="s">
        <v>10376</v>
      </c>
      <c r="AS2239" s="1495" t="s">
        <v>2196</v>
      </c>
      <c r="AT2239" s="1495" t="str">
        <f t="shared" si="69"/>
        <v>1609-União das freguesias de Barroselas e Carvoeiro</v>
      </c>
      <c r="AU2239" s="1495" t="str">
        <f t="shared" si="70"/>
        <v>160941</v>
      </c>
    </row>
    <row r="2240" spans="2:47">
      <c r="B2240" s="1013" t="s">
        <v>4604</v>
      </c>
      <c r="C2240" s="976" t="s">
        <v>4605</v>
      </c>
      <c r="AQ2240" s="1735" t="s">
        <v>10377</v>
      </c>
      <c r="AR2240" s="1495" t="s">
        <v>10378</v>
      </c>
      <c r="AS2240" s="1735" t="s">
        <v>500</v>
      </c>
      <c r="AT2240" s="1495" t="str">
        <f t="shared" si="69"/>
        <v>0108-União das freguesias de Beduído e Veiros</v>
      </c>
      <c r="AU2240" s="1495" t="str">
        <f t="shared" si="70"/>
        <v>010808</v>
      </c>
    </row>
    <row r="2241" spans="2:47">
      <c r="B2241" s="1013" t="s">
        <v>4606</v>
      </c>
      <c r="C2241" s="976" t="s">
        <v>4607</v>
      </c>
      <c r="AQ2241" s="1735" t="s">
        <v>10379</v>
      </c>
      <c r="AR2241" s="1495" t="s">
        <v>10380</v>
      </c>
      <c r="AS2241" s="1735" t="s">
        <v>2606</v>
      </c>
      <c r="AT2241" s="1495" t="str">
        <f t="shared" si="69"/>
        <v>0205-União das freguesias de Beja (Salvador e Santa Maria da Feira)</v>
      </c>
      <c r="AU2241" s="1495" t="str">
        <f t="shared" si="70"/>
        <v>020520</v>
      </c>
    </row>
    <row r="2242" spans="2:47">
      <c r="B2242" s="1013" t="s">
        <v>4608</v>
      </c>
      <c r="C2242" s="976" t="s">
        <v>4609</v>
      </c>
      <c r="AQ2242" s="1735" t="s">
        <v>10381</v>
      </c>
      <c r="AR2242" s="1495" t="s">
        <v>10382</v>
      </c>
      <c r="AS2242" s="1735" t="s">
        <v>2606</v>
      </c>
      <c r="AT2242" s="1495" t="str">
        <f t="shared" si="69"/>
        <v>0205-União das freguesias de Beja (Santiago Maior e São João Baptista)</v>
      </c>
      <c r="AU2242" s="1495" t="str">
        <f t="shared" si="70"/>
        <v>020521</v>
      </c>
    </row>
    <row r="2243" spans="2:47">
      <c r="B2243" s="1013" t="s">
        <v>4610</v>
      </c>
      <c r="C2243" s="976" t="s">
        <v>4611</v>
      </c>
      <c r="AQ2243" s="1735" t="s">
        <v>10383</v>
      </c>
      <c r="AR2243" s="1495" t="s">
        <v>10384</v>
      </c>
      <c r="AS2243" s="1735" t="s">
        <v>3864</v>
      </c>
      <c r="AT2243" s="1495" t="str">
        <f t="shared" si="69"/>
        <v>0101-União das freguesias de Belazaima do Chão, Castanheira do Vouga e Agadão</v>
      </c>
      <c r="AU2243" s="1495" t="str">
        <f t="shared" si="70"/>
        <v>010123</v>
      </c>
    </row>
    <row r="2244" spans="2:47">
      <c r="B2244" s="1013" t="s">
        <v>4612</v>
      </c>
      <c r="C2244" s="976" t="s">
        <v>4613</v>
      </c>
      <c r="AQ2244" s="1735" t="s">
        <v>10385</v>
      </c>
      <c r="AR2244" s="1495" t="s">
        <v>10386</v>
      </c>
      <c r="AS2244" s="1735" t="s">
        <v>497</v>
      </c>
      <c r="AT2244" s="1495" t="str">
        <f t="shared" si="69"/>
        <v>0306-União das freguesias de Belinho e Mar</v>
      </c>
      <c r="AU2244" s="1495" t="str">
        <f t="shared" si="70"/>
        <v>030617</v>
      </c>
    </row>
    <row r="2245" spans="2:47">
      <c r="B2245" s="1013" t="s">
        <v>4614</v>
      </c>
      <c r="C2245" s="976" t="s">
        <v>2295</v>
      </c>
      <c r="AQ2245" s="1735" t="s">
        <v>10387</v>
      </c>
      <c r="AR2245" s="1495" t="s">
        <v>10388</v>
      </c>
      <c r="AS2245" s="1735" t="s">
        <v>2612</v>
      </c>
      <c r="AT2245" s="1495" t="str">
        <f t="shared" si="69"/>
        <v>0501-União das freguesias de Belmonte e Colmeal da Torre</v>
      </c>
      <c r="AU2245" s="1495" t="str">
        <f t="shared" si="70"/>
        <v>050106</v>
      </c>
    </row>
    <row r="2246" spans="2:47">
      <c r="B2246" s="1013" t="s">
        <v>2296</v>
      </c>
      <c r="C2246" s="976" t="s">
        <v>5538</v>
      </c>
      <c r="AQ2246" s="1735" t="s">
        <v>10389</v>
      </c>
      <c r="AR2246" s="1495" t="s">
        <v>10390</v>
      </c>
      <c r="AS2246" s="1735" t="s">
        <v>1320</v>
      </c>
      <c r="AT2246" s="1495" t="str">
        <f t="shared" si="69"/>
        <v>0403-União das freguesias de Belver e Mogo de Malta</v>
      </c>
      <c r="AU2246" s="1495" t="str">
        <f t="shared" si="70"/>
        <v>040321</v>
      </c>
    </row>
    <row r="2247" spans="2:47">
      <c r="B2247" s="1013" t="s">
        <v>2297</v>
      </c>
      <c r="C2247" s="976" t="s">
        <v>2298</v>
      </c>
      <c r="AQ2247" s="1735" t="s">
        <v>10391</v>
      </c>
      <c r="AR2247" s="1495" t="s">
        <v>10392</v>
      </c>
      <c r="AS2247" s="1495" t="s">
        <v>273</v>
      </c>
      <c r="AT2247" s="1495" t="str">
        <f t="shared" si="69"/>
        <v>1203-União das freguesias de Benavila e Valongo</v>
      </c>
      <c r="AU2247" s="1495" t="str">
        <f t="shared" si="70"/>
        <v>120310</v>
      </c>
    </row>
    <row r="2248" spans="2:47">
      <c r="B2248" s="1013" t="s">
        <v>2299</v>
      </c>
      <c r="C2248" s="976" t="s">
        <v>5545</v>
      </c>
      <c r="AQ2248" s="1735" t="s">
        <v>10393</v>
      </c>
      <c r="AR2248" s="1495" t="s">
        <v>10394</v>
      </c>
      <c r="AS2248" s="1735" t="s">
        <v>1073</v>
      </c>
      <c r="AT2248" s="1495" t="str">
        <f t="shared" si="69"/>
        <v>0807-União das freguesias de Bensafrim e Barão de São João</v>
      </c>
      <c r="AU2248" s="1495" t="str">
        <f t="shared" si="70"/>
        <v>080707</v>
      </c>
    </row>
    <row r="2249" spans="2:47">
      <c r="B2249" s="1013" t="s">
        <v>2300</v>
      </c>
      <c r="C2249" s="976" t="s">
        <v>2301</v>
      </c>
      <c r="AQ2249" s="1735" t="s">
        <v>10395</v>
      </c>
      <c r="AR2249" s="1495" t="s">
        <v>10396</v>
      </c>
      <c r="AS2249" s="1495" t="s">
        <v>1404</v>
      </c>
      <c r="AT2249" s="1495" t="str">
        <f t="shared" si="69"/>
        <v>1605-União das freguesias de Bico e Cristelo</v>
      </c>
      <c r="AU2249" s="1495" t="str">
        <f t="shared" si="70"/>
        <v>160522</v>
      </c>
    </row>
    <row r="2250" spans="2:47">
      <c r="B2250" s="1013" t="s">
        <v>2302</v>
      </c>
      <c r="C2250" s="976" t="s">
        <v>5542</v>
      </c>
      <c r="AQ2250" s="1735" t="s">
        <v>10397</v>
      </c>
      <c r="AR2250" s="1495" t="s">
        <v>10398</v>
      </c>
      <c r="AS2250" s="1495" t="s">
        <v>1085</v>
      </c>
      <c r="AT2250" s="1495" t="str">
        <f t="shared" si="69"/>
        <v>1805-União das freguesias de Bigorne, Magueija e Pretarouca</v>
      </c>
      <c r="AU2250" s="1495" t="str">
        <f t="shared" si="70"/>
        <v>180526</v>
      </c>
    </row>
    <row r="2251" spans="2:47">
      <c r="B2251" s="1013" t="s">
        <v>2303</v>
      </c>
      <c r="C2251" s="976" t="s">
        <v>5552</v>
      </c>
      <c r="AQ2251" s="1735" t="s">
        <v>10399</v>
      </c>
      <c r="AR2251" s="1495" t="s">
        <v>10400</v>
      </c>
      <c r="AS2251" s="1495" t="s">
        <v>76</v>
      </c>
      <c r="AT2251" s="1495" t="str">
        <f t="shared" ref="AT2251:AT2314" si="71">AS2251&amp;"-"&amp;AR2251</f>
        <v>1823-União das freguesias de Boa Aldeia, Farminhão e Torredeita</v>
      </c>
      <c r="AU2251" s="1495" t="str">
        <f t="shared" ref="AU2251:AU2314" si="72">AQ2251</f>
        <v>182336</v>
      </c>
    </row>
    <row r="2252" spans="2:47">
      <c r="B2252" s="1013" t="s">
        <v>2304</v>
      </c>
      <c r="C2252" s="976" t="s">
        <v>2305</v>
      </c>
      <c r="AQ2252" s="1735" t="s">
        <v>10401</v>
      </c>
      <c r="AR2252" s="1495" t="s">
        <v>10402</v>
      </c>
      <c r="AS2252" s="1495" t="s">
        <v>1770</v>
      </c>
      <c r="AT2252" s="1495" t="str">
        <f t="shared" si="71"/>
        <v>1714-União das freguesias de Borbela e Lamas de Olo</v>
      </c>
      <c r="AU2252" s="1495" t="str">
        <f t="shared" si="72"/>
        <v>171432</v>
      </c>
    </row>
    <row r="2253" spans="2:47">
      <c r="B2253" s="1013" t="s">
        <v>2306</v>
      </c>
      <c r="C2253" s="976" t="s">
        <v>2307</v>
      </c>
      <c r="AQ2253" s="1735" t="s">
        <v>10403</v>
      </c>
      <c r="AR2253" s="1495" t="s">
        <v>10404</v>
      </c>
      <c r="AS2253" s="1735" t="s">
        <v>5293</v>
      </c>
      <c r="AT2253" s="1495" t="str">
        <f t="shared" si="71"/>
        <v>0405-União das freguesias de Bornes e Burga</v>
      </c>
      <c r="AU2253" s="1495" t="str">
        <f t="shared" si="72"/>
        <v>040540</v>
      </c>
    </row>
    <row r="2254" spans="2:47">
      <c r="B2254" s="1013" t="s">
        <v>2308</v>
      </c>
      <c r="C2254" s="976" t="s">
        <v>2309</v>
      </c>
      <c r="AQ2254" s="1735" t="s">
        <v>10405</v>
      </c>
      <c r="AR2254" s="1495" t="s">
        <v>10406</v>
      </c>
      <c r="AS2254" s="1495" t="s">
        <v>1787</v>
      </c>
      <c r="AT2254" s="1495" t="str">
        <f t="shared" si="71"/>
        <v>1318-União das freguesias de Bougado (São Martinho e Santiago)</v>
      </c>
      <c r="AU2254" s="1495" t="str">
        <f t="shared" si="72"/>
        <v>131810</v>
      </c>
    </row>
    <row r="2255" spans="2:47">
      <c r="B2255" s="1013" t="s">
        <v>2310</v>
      </c>
      <c r="C2255" s="976" t="s">
        <v>2311</v>
      </c>
      <c r="AQ2255" s="1735" t="s">
        <v>10407</v>
      </c>
      <c r="AR2255" s="1495" t="s">
        <v>10408</v>
      </c>
      <c r="AS2255" s="1735" t="s">
        <v>2630</v>
      </c>
      <c r="AT2255" s="1495" t="str">
        <f t="shared" si="71"/>
        <v>0303-União das freguesias de Braga (Maximinos, Sé e Cividade)</v>
      </c>
      <c r="AU2255" s="1495" t="str">
        <f t="shared" si="72"/>
        <v>030364</v>
      </c>
    </row>
    <row r="2256" spans="2:47">
      <c r="B2256" s="1013" t="s">
        <v>2312</v>
      </c>
      <c r="C2256" s="976" t="s">
        <v>2313</v>
      </c>
      <c r="AQ2256" s="1735" t="s">
        <v>10409</v>
      </c>
      <c r="AR2256" s="1495" t="s">
        <v>10410</v>
      </c>
      <c r="AS2256" s="1735" t="s">
        <v>2630</v>
      </c>
      <c r="AT2256" s="1495" t="str">
        <f t="shared" si="71"/>
        <v>0303-União das freguesias de Braga (São José de São Lázaro e São João do Souto)</v>
      </c>
      <c r="AU2256" s="1495" t="str">
        <f t="shared" si="72"/>
        <v>030365</v>
      </c>
    </row>
    <row r="2257" spans="2:47">
      <c r="B2257" s="1013" t="s">
        <v>2314</v>
      </c>
      <c r="C2257" s="976" t="s">
        <v>5542</v>
      </c>
      <c r="AQ2257" s="1735" t="s">
        <v>10411</v>
      </c>
      <c r="AR2257" s="1495" t="s">
        <v>10412</v>
      </c>
      <c r="AS2257" s="1735" t="s">
        <v>1051</v>
      </c>
      <c r="AT2257" s="1495" t="str">
        <f t="shared" si="71"/>
        <v>0308-União das freguesias de Briteiros Santo Estêvão e Donim</v>
      </c>
      <c r="AU2257" s="1495" t="str">
        <f t="shared" si="72"/>
        <v>030879</v>
      </c>
    </row>
    <row r="2258" spans="2:47">
      <c r="B2258" s="1013" t="s">
        <v>2315</v>
      </c>
      <c r="C2258" s="976" t="s">
        <v>3187</v>
      </c>
      <c r="AQ2258" s="1735" t="s">
        <v>10413</v>
      </c>
      <c r="AR2258" s="1495" t="s">
        <v>10414</v>
      </c>
      <c r="AS2258" s="1735" t="s">
        <v>1051</v>
      </c>
      <c r="AT2258" s="1495" t="str">
        <f t="shared" si="71"/>
        <v>0308-União das freguesias de Briteiros São Salvador e Briteiros Santa Leocádia</v>
      </c>
      <c r="AU2258" s="1495" t="str">
        <f t="shared" si="72"/>
        <v>030880</v>
      </c>
    </row>
    <row r="2259" spans="2:47">
      <c r="B2259" s="1013" t="s">
        <v>2316</v>
      </c>
      <c r="C2259" s="976" t="s">
        <v>3190</v>
      </c>
      <c r="AQ2259" s="1735" t="s">
        <v>10415</v>
      </c>
      <c r="AR2259" s="1495" t="s">
        <v>10416</v>
      </c>
      <c r="AS2259" s="1735" t="s">
        <v>4108</v>
      </c>
      <c r="AT2259" s="1495" t="str">
        <f t="shared" si="71"/>
        <v>0305-União das freguesias de Britelo, Gémeos e Ourilhe</v>
      </c>
      <c r="AU2259" s="1495" t="str">
        <f t="shared" si="72"/>
        <v>030523</v>
      </c>
    </row>
    <row r="2260" spans="2:47">
      <c r="B2260" s="1013" t="s">
        <v>2317</v>
      </c>
      <c r="C2260" s="976" t="s">
        <v>2318</v>
      </c>
      <c r="AQ2260" s="1735" t="s">
        <v>10417</v>
      </c>
      <c r="AR2260" s="1495" t="s">
        <v>10418</v>
      </c>
      <c r="AS2260" s="1495" t="s">
        <v>1776</v>
      </c>
      <c r="AT2260" s="1495" t="str">
        <f t="shared" si="71"/>
        <v>1419-União das freguesias de Brogueira, Parceiros de Igreja e Alcorochel</v>
      </c>
      <c r="AU2260" s="1495" t="str">
        <f t="shared" si="72"/>
        <v>141918</v>
      </c>
    </row>
    <row r="2261" spans="2:47">
      <c r="B2261" s="1013" t="s">
        <v>2319</v>
      </c>
      <c r="C2261" s="976" t="s">
        <v>2320</v>
      </c>
      <c r="AQ2261" s="1735" t="s">
        <v>10419</v>
      </c>
      <c r="AR2261" s="1495" t="s">
        <v>10420</v>
      </c>
      <c r="AS2261" s="1735" t="s">
        <v>5347</v>
      </c>
      <c r="AT2261" s="1495" t="str">
        <f t="shared" si="71"/>
        <v>0408-União das freguesias de Brunhozinho, Castanheira e Sanhoane</v>
      </c>
      <c r="AU2261" s="1495" t="str">
        <f t="shared" si="72"/>
        <v>040829</v>
      </c>
    </row>
    <row r="2262" spans="2:47">
      <c r="B2262" s="1013" t="s">
        <v>2321</v>
      </c>
      <c r="C2262" s="976" t="s">
        <v>2322</v>
      </c>
      <c r="AQ2262" s="1735" t="s">
        <v>10421</v>
      </c>
      <c r="AR2262" s="1495" t="s">
        <v>10422</v>
      </c>
      <c r="AS2262" s="1495" t="s">
        <v>2024</v>
      </c>
      <c r="AT2262" s="1495" t="str">
        <f t="shared" si="71"/>
        <v>1301-União das freguesias de Bustelo, Carneiro e Carvalho de Rei</v>
      </c>
      <c r="AU2262" s="1495" t="str">
        <f t="shared" si="72"/>
        <v>130143</v>
      </c>
    </row>
    <row r="2263" spans="2:47">
      <c r="B2263" s="1013" t="s">
        <v>2323</v>
      </c>
      <c r="C2263" s="976" t="s">
        <v>3275</v>
      </c>
      <c r="AQ2263" s="1735" t="s">
        <v>10423</v>
      </c>
      <c r="AR2263" s="1495" t="s">
        <v>10424</v>
      </c>
      <c r="AS2263" s="1735" t="s">
        <v>1355</v>
      </c>
      <c r="AT2263" s="1495" t="str">
        <f t="shared" si="71"/>
        <v>0114-União das freguesias de Bustos, Troviscal e Mamarrosa</v>
      </c>
      <c r="AU2263" s="1495" t="str">
        <f t="shared" si="72"/>
        <v>011407</v>
      </c>
    </row>
    <row r="2264" spans="2:47">
      <c r="B2264" s="1013" t="s">
        <v>2324</v>
      </c>
      <c r="C2264" s="976" t="s">
        <v>2325</v>
      </c>
      <c r="AQ2264" s="1735" t="s">
        <v>10425</v>
      </c>
      <c r="AR2264" s="1495" t="s">
        <v>10426</v>
      </c>
      <c r="AS2264" s="1735" t="s">
        <v>2543</v>
      </c>
      <c r="AT2264" s="1495" t="str">
        <f t="shared" si="71"/>
        <v>0104-União das freguesias de Cabreiros e Albergaria da Serra</v>
      </c>
      <c r="AU2264" s="1495" t="str">
        <f t="shared" si="72"/>
        <v>010422</v>
      </c>
    </row>
    <row r="2265" spans="2:47">
      <c r="B2265" s="1013" t="s">
        <v>2326</v>
      </c>
      <c r="C2265" s="976" t="s">
        <v>2421</v>
      </c>
      <c r="AQ2265" s="1735" t="s">
        <v>10427</v>
      </c>
      <c r="AR2265" s="1495" t="s">
        <v>10428</v>
      </c>
      <c r="AS2265" s="1735" t="s">
        <v>2630</v>
      </c>
      <c r="AT2265" s="1495" t="str">
        <f t="shared" si="71"/>
        <v>0303-União das freguesias de Cabreiros e Passos (São Julião)</v>
      </c>
      <c r="AU2265" s="1495" t="str">
        <f t="shared" si="72"/>
        <v>030366</v>
      </c>
    </row>
    <row r="2266" spans="2:47">
      <c r="B2266" s="1013" t="s">
        <v>2327</v>
      </c>
      <c r="C2266" s="976" t="s">
        <v>2328</v>
      </c>
      <c r="AQ2266" s="1735" t="s">
        <v>10429</v>
      </c>
      <c r="AR2266" s="1495" t="s">
        <v>10430</v>
      </c>
      <c r="AS2266" s="1735" t="s">
        <v>69</v>
      </c>
      <c r="AT2266" s="1495" t="str">
        <f t="shared" si="71"/>
        <v>0411-União das freguesias de Caçarelhos e Angueira</v>
      </c>
      <c r="AU2266" s="1495" t="str">
        <f t="shared" si="72"/>
        <v>041116</v>
      </c>
    </row>
    <row r="2267" spans="2:47">
      <c r="B2267" s="1013" t="s">
        <v>2329</v>
      </c>
      <c r="C2267" s="976" t="s">
        <v>2330</v>
      </c>
      <c r="AQ2267" s="1735" t="s">
        <v>10431</v>
      </c>
      <c r="AR2267" s="1495" t="s">
        <v>10432</v>
      </c>
      <c r="AS2267" s="1735" t="s">
        <v>4108</v>
      </c>
      <c r="AT2267" s="1495" t="str">
        <f t="shared" si="71"/>
        <v>0305-União das freguesias de Caçarilhe e Infesta</v>
      </c>
      <c r="AU2267" s="1495" t="str">
        <f t="shared" si="72"/>
        <v>030524</v>
      </c>
    </row>
    <row r="2268" spans="2:47">
      <c r="B2268" s="1013" t="s">
        <v>2331</v>
      </c>
      <c r="C2268" s="976" t="s">
        <v>2332</v>
      </c>
      <c r="AQ2268" s="1735" t="s">
        <v>10433</v>
      </c>
      <c r="AR2268" s="1495" t="s">
        <v>10434</v>
      </c>
      <c r="AS2268" s="1735" t="s">
        <v>1032</v>
      </c>
      <c r="AT2268" s="1495" t="str">
        <f t="shared" si="71"/>
        <v>0606-União das freguesias de Cadafaz e Colmeal</v>
      </c>
      <c r="AU2268" s="1495" t="str">
        <f t="shared" si="72"/>
        <v>060606</v>
      </c>
    </row>
    <row r="2269" spans="2:47">
      <c r="B2269" s="1013" t="s">
        <v>2333</v>
      </c>
      <c r="C2269" s="976" t="s">
        <v>2334</v>
      </c>
      <c r="AQ2269" s="1735" t="s">
        <v>10435</v>
      </c>
      <c r="AR2269" s="1495" t="s">
        <v>10436</v>
      </c>
      <c r="AS2269" s="1495" t="s">
        <v>2645</v>
      </c>
      <c r="AT2269" s="1495" t="str">
        <f t="shared" si="71"/>
        <v>1006-União das freguesias de Caldas da Rainha - Nossa Senhora do Pópulo, Coto e São Gregório</v>
      </c>
      <c r="AU2269" s="1495" t="str">
        <f t="shared" si="72"/>
        <v>100617</v>
      </c>
    </row>
    <row r="2270" spans="2:47">
      <c r="B2270" s="1013" t="s">
        <v>2335</v>
      </c>
      <c r="C2270" s="976" t="s">
        <v>2336</v>
      </c>
      <c r="AQ2270" s="1735" t="s">
        <v>10437</v>
      </c>
      <c r="AR2270" s="1495" t="s">
        <v>10438</v>
      </c>
      <c r="AS2270" s="1495" t="s">
        <v>2645</v>
      </c>
      <c r="AT2270" s="1495" t="str">
        <f t="shared" si="71"/>
        <v>1006-União das freguesias de Caldas da Rainha - Santo Onofre e Serra do Bouro</v>
      </c>
      <c r="AU2270" s="1495" t="str">
        <f t="shared" si="72"/>
        <v>100618</v>
      </c>
    </row>
    <row r="2271" spans="2:47">
      <c r="B2271" s="1013" t="s">
        <v>2337</v>
      </c>
      <c r="C2271" s="976" t="s">
        <v>2439</v>
      </c>
      <c r="AQ2271" s="1735" t="s">
        <v>10439</v>
      </c>
      <c r="AR2271" s="1495" t="s">
        <v>10440</v>
      </c>
      <c r="AS2271" s="1735" t="s">
        <v>3042</v>
      </c>
      <c r="AT2271" s="1495" t="str">
        <f t="shared" si="71"/>
        <v>0109-União das freguesias de Caldas de São Jorge e Pigeiros</v>
      </c>
      <c r="AU2271" s="1495" t="str">
        <f t="shared" si="72"/>
        <v>010932</v>
      </c>
    </row>
    <row r="2272" spans="2:47">
      <c r="B2272" s="1013" t="s">
        <v>2338</v>
      </c>
      <c r="C2272" s="976" t="s">
        <v>2441</v>
      </c>
      <c r="AQ2272" s="1735" t="s">
        <v>10441</v>
      </c>
      <c r="AR2272" s="1495" t="s">
        <v>10442</v>
      </c>
      <c r="AS2272" s="1735" t="s">
        <v>80</v>
      </c>
      <c r="AT2272" s="1495" t="str">
        <f t="shared" si="71"/>
        <v>0314-União das freguesias de Caldas de Vizela (São Miguel e São João)</v>
      </c>
      <c r="AU2272" s="1495" t="str">
        <f t="shared" si="72"/>
        <v>031408</v>
      </c>
    </row>
    <row r="2273" spans="2:47">
      <c r="B2273" s="1013" t="s">
        <v>2339</v>
      </c>
      <c r="C2273" s="976" t="s">
        <v>2443</v>
      </c>
      <c r="AQ2273" s="1735" t="s">
        <v>10443</v>
      </c>
      <c r="AR2273" s="1495" t="s">
        <v>10444</v>
      </c>
      <c r="AS2273" s="1735" t="s">
        <v>3400</v>
      </c>
      <c r="AT2273" s="1495" t="str">
        <f t="shared" si="71"/>
        <v>0301-União das freguesias de Caldelas, Sequeiros e Paranhos</v>
      </c>
      <c r="AU2273" s="1495" t="str">
        <f t="shared" si="72"/>
        <v>030126</v>
      </c>
    </row>
    <row r="2274" spans="2:47">
      <c r="B2274" s="1013" t="s">
        <v>2340</v>
      </c>
      <c r="C2274" s="976" t="s">
        <v>2341</v>
      </c>
      <c r="AQ2274" s="1735" t="s">
        <v>10445</v>
      </c>
      <c r="AR2274" s="1495" t="s">
        <v>10446</v>
      </c>
      <c r="AS2274" s="1495" t="s">
        <v>4115</v>
      </c>
      <c r="AT2274" s="1495" t="str">
        <f t="shared" si="71"/>
        <v>1703-União das freguesias de Calvão e Soutelinho da Raia</v>
      </c>
      <c r="AU2274" s="1495" t="str">
        <f t="shared" si="72"/>
        <v>170356</v>
      </c>
    </row>
    <row r="2275" spans="2:47">
      <c r="B2275" s="1013" t="s">
        <v>2342</v>
      </c>
      <c r="C2275" s="976" t="s">
        <v>2343</v>
      </c>
      <c r="AQ2275" s="1735" t="s">
        <v>10447</v>
      </c>
      <c r="AR2275" s="1495" t="s">
        <v>10448</v>
      </c>
      <c r="AS2275" s="1735" t="s">
        <v>1492</v>
      </c>
      <c r="AT2275" s="1495" t="str">
        <f t="shared" si="71"/>
        <v>0309-União das freguesias de Calvos e Frades</v>
      </c>
      <c r="AU2275" s="1495" t="str">
        <f t="shared" si="72"/>
        <v>030931</v>
      </c>
    </row>
    <row r="2276" spans="2:47">
      <c r="B2276" s="1013" t="s">
        <v>6049</v>
      </c>
      <c r="C2276" s="976" t="s">
        <v>2344</v>
      </c>
      <c r="AQ2276" s="1735" t="s">
        <v>10449</v>
      </c>
      <c r="AR2276" s="1495" t="s">
        <v>10450</v>
      </c>
      <c r="AS2276" s="1495" t="s">
        <v>4212</v>
      </c>
      <c r="AT2276" s="1495" t="str">
        <f t="shared" si="71"/>
        <v>1107-União das freguesias de Camarate, Unhos e Apelação</v>
      </c>
      <c r="AU2276" s="1495" t="str">
        <f t="shared" si="72"/>
        <v>110731</v>
      </c>
    </row>
    <row r="2277" spans="2:47">
      <c r="B2277" s="1013" t="s">
        <v>2411</v>
      </c>
      <c r="C2277" s="976" t="s">
        <v>2450</v>
      </c>
      <c r="AQ2277" s="1735" t="s">
        <v>10451</v>
      </c>
      <c r="AR2277" s="1495" t="s">
        <v>10452</v>
      </c>
      <c r="AS2277" s="1495" t="s">
        <v>5374</v>
      </c>
      <c r="AT2277" s="1495" t="str">
        <f t="shared" si="71"/>
        <v>1706-União das freguesias de Cambeses do Rio, Donões e Mourilhe</v>
      </c>
      <c r="AU2277" s="1495" t="str">
        <f t="shared" si="72"/>
        <v>170636</v>
      </c>
    </row>
    <row r="2278" spans="2:47">
      <c r="B2278" s="1013" t="s">
        <v>2415</v>
      </c>
      <c r="C2278" s="976" t="s">
        <v>2427</v>
      </c>
      <c r="AQ2278" s="1735" t="s">
        <v>10453</v>
      </c>
      <c r="AR2278" s="1495" t="s">
        <v>10454</v>
      </c>
      <c r="AS2278" s="1495" t="s">
        <v>83</v>
      </c>
      <c r="AT2278" s="1495" t="str">
        <f t="shared" si="71"/>
        <v>1824-União das freguesias de Cambra e Carvalhal de Vermilhas</v>
      </c>
      <c r="AU2278" s="1495" t="str">
        <f t="shared" si="72"/>
        <v>182413</v>
      </c>
    </row>
    <row r="2279" spans="2:47">
      <c r="B2279" s="1013" t="s">
        <v>2345</v>
      </c>
      <c r="C2279" s="976" t="s">
        <v>2346</v>
      </c>
      <c r="AQ2279" s="1735" t="s">
        <v>10455</v>
      </c>
      <c r="AR2279" s="1495" t="s">
        <v>10456</v>
      </c>
      <c r="AS2279" s="1495" t="s">
        <v>1308</v>
      </c>
      <c r="AT2279" s="1495" t="str">
        <f t="shared" si="71"/>
        <v>1602-União das freguesias de Caminha (Matriz) e Vilarelho</v>
      </c>
      <c r="AU2279" s="1495" t="str">
        <f t="shared" si="72"/>
        <v>160222</v>
      </c>
    </row>
    <row r="2280" spans="2:47">
      <c r="B2280" s="1013" t="s">
        <v>2347</v>
      </c>
      <c r="C2280" s="976" t="s">
        <v>3541</v>
      </c>
      <c r="AQ2280" s="1735" t="s">
        <v>10457</v>
      </c>
      <c r="AR2280" s="1495" t="s">
        <v>10458</v>
      </c>
      <c r="AS2280" s="1495" t="s">
        <v>5366</v>
      </c>
      <c r="AT2280" s="1495" t="str">
        <f t="shared" si="71"/>
        <v>1705-União das freguesias de Campanhó e Paradança</v>
      </c>
      <c r="AU2280" s="1495" t="str">
        <f t="shared" si="72"/>
        <v>170509</v>
      </c>
    </row>
    <row r="2281" spans="2:47">
      <c r="B2281" s="1013" t="s">
        <v>2445</v>
      </c>
      <c r="C2281" s="976" t="s">
        <v>2348</v>
      </c>
      <c r="AQ2281" s="1735" t="s">
        <v>10459</v>
      </c>
      <c r="AR2281" s="1495" t="s">
        <v>10460</v>
      </c>
      <c r="AS2281" s="1495" t="s">
        <v>277</v>
      </c>
      <c r="AT2281" s="1495" t="str">
        <f t="shared" si="71"/>
        <v>1302-União das freguesias de Campelo e Ovil</v>
      </c>
      <c r="AU2281" s="1495" t="str">
        <f t="shared" si="72"/>
        <v>130223</v>
      </c>
    </row>
    <row r="2282" spans="2:47">
      <c r="B2282" s="1013" t="s">
        <v>2349</v>
      </c>
      <c r="C2282" s="976" t="s">
        <v>2350</v>
      </c>
      <c r="AQ2282" s="1735" t="s">
        <v>10461</v>
      </c>
      <c r="AR2282" s="1495" t="s">
        <v>10462</v>
      </c>
      <c r="AS2282" s="1495" t="s">
        <v>1780</v>
      </c>
      <c r="AT2282" s="1495" t="str">
        <f t="shared" si="71"/>
        <v>1113-União das freguesias de Campelos e Outeiro da Cabeça</v>
      </c>
      <c r="AU2282" s="1495" t="str">
        <f t="shared" si="72"/>
        <v>111322</v>
      </c>
    </row>
    <row r="2283" spans="2:47">
      <c r="B2283" s="1013" t="s">
        <v>2351</v>
      </c>
      <c r="C2283" s="976" t="s">
        <v>1581</v>
      </c>
      <c r="AQ2283" s="1735" t="s">
        <v>10463</v>
      </c>
      <c r="AR2283" s="1495" t="s">
        <v>10464</v>
      </c>
      <c r="AS2283" s="1495" t="s">
        <v>3061</v>
      </c>
      <c r="AT2283" s="1495" t="str">
        <f t="shared" si="71"/>
        <v>1314-União das freguesias de Campo (São Martinho), São Salvador do Campo e Negrelos (São Mamede)</v>
      </c>
      <c r="AU2283" s="1495" t="str">
        <f t="shared" si="72"/>
        <v>131434</v>
      </c>
    </row>
    <row r="2284" spans="2:47">
      <c r="B2284" s="1013" t="s">
        <v>2352</v>
      </c>
      <c r="C2284" s="976" t="s">
        <v>2353</v>
      </c>
      <c r="AQ2284" s="1735" t="s">
        <v>10465</v>
      </c>
      <c r="AR2284" s="1495" t="s">
        <v>10466</v>
      </c>
      <c r="AS2284" s="1735" t="s">
        <v>1607</v>
      </c>
      <c r="AT2284" s="1495" t="str">
        <f t="shared" si="71"/>
        <v>0711-União das freguesias de Campo e Campinho</v>
      </c>
      <c r="AU2284" s="1495" t="str">
        <f t="shared" si="72"/>
        <v>071106</v>
      </c>
    </row>
    <row r="2285" spans="2:47">
      <c r="B2285" s="1013" t="s">
        <v>2354</v>
      </c>
      <c r="C2285" s="976" t="s">
        <v>2355</v>
      </c>
      <c r="AQ2285" s="1735" t="s">
        <v>10467</v>
      </c>
      <c r="AR2285" s="1495" t="s">
        <v>10468</v>
      </c>
      <c r="AS2285" s="1495" t="s">
        <v>2180</v>
      </c>
      <c r="AT2285" s="1495" t="str">
        <f t="shared" si="71"/>
        <v>1315-União das freguesias de Campo e Sobrado</v>
      </c>
      <c r="AU2285" s="1495" t="str">
        <f t="shared" si="72"/>
        <v>131506</v>
      </c>
    </row>
    <row r="2286" spans="2:47">
      <c r="B2286" s="1013" t="s">
        <v>2356</v>
      </c>
      <c r="C2286" s="976" t="s">
        <v>2357</v>
      </c>
      <c r="AQ2286" s="1735" t="s">
        <v>10469</v>
      </c>
      <c r="AR2286" s="1495" t="s">
        <v>10470</v>
      </c>
      <c r="AS2286" s="1735" t="s">
        <v>279</v>
      </c>
      <c r="AT2286" s="1495" t="str">
        <f t="shared" si="71"/>
        <v>0302-União das freguesias de Campo e Tamel (São Pedro Fins)</v>
      </c>
      <c r="AU2286" s="1495" t="str">
        <f t="shared" si="72"/>
        <v>030294</v>
      </c>
    </row>
    <row r="2287" spans="2:47">
      <c r="B2287" s="1013" t="s">
        <v>2358</v>
      </c>
      <c r="C2287" s="976" t="s">
        <v>2359</v>
      </c>
      <c r="AQ2287" s="1735" t="s">
        <v>10471</v>
      </c>
      <c r="AR2287" s="1495" t="s">
        <v>10472</v>
      </c>
      <c r="AS2287" s="1735" t="s">
        <v>1492</v>
      </c>
      <c r="AT2287" s="1495" t="str">
        <f t="shared" si="71"/>
        <v>0309-União das freguesias de Campos e Louredo</v>
      </c>
      <c r="AU2287" s="1495" t="str">
        <f t="shared" si="72"/>
        <v>030932</v>
      </c>
    </row>
    <row r="2288" spans="2:47">
      <c r="B2288" s="1013" t="s">
        <v>2360</v>
      </c>
      <c r="C2288" s="976" t="s">
        <v>2361</v>
      </c>
      <c r="AQ2288" s="1735" t="s">
        <v>10473</v>
      </c>
      <c r="AR2288" s="1495" t="s">
        <v>10474</v>
      </c>
      <c r="AS2288" s="1495" t="s">
        <v>27</v>
      </c>
      <c r="AT2288" s="1495" t="str">
        <f t="shared" si="71"/>
        <v>1610-União das freguesias de Campos e Vila Meã</v>
      </c>
      <c r="AU2288" s="1495" t="str">
        <f t="shared" si="72"/>
        <v>161016</v>
      </c>
    </row>
    <row r="2289" spans="2:47">
      <c r="B2289" s="1013" t="s">
        <v>2362</v>
      </c>
      <c r="C2289" s="976" t="s">
        <v>3296</v>
      </c>
      <c r="AQ2289" s="1735" t="s">
        <v>10475</v>
      </c>
      <c r="AR2289" s="1495" t="s">
        <v>10476</v>
      </c>
      <c r="AS2289" s="1495" t="s">
        <v>27</v>
      </c>
      <c r="AT2289" s="1495" t="str">
        <f t="shared" si="71"/>
        <v>1610-União das freguesias de Candemil e Gondar</v>
      </c>
      <c r="AU2289" s="1495" t="str">
        <f t="shared" si="72"/>
        <v>161017</v>
      </c>
    </row>
    <row r="2290" spans="2:47">
      <c r="B2290" s="1013" t="s">
        <v>2363</v>
      </c>
      <c r="C2290" s="976" t="s">
        <v>2364</v>
      </c>
      <c r="AQ2290" s="1735" t="s">
        <v>10477</v>
      </c>
      <c r="AR2290" s="1495" t="s">
        <v>10478</v>
      </c>
      <c r="AS2290" s="1735" t="s">
        <v>12</v>
      </c>
      <c r="AT2290" s="1495" t="str">
        <f t="shared" si="71"/>
        <v>0410-União das freguesias de Candoso e Carvalho de Egas</v>
      </c>
      <c r="AU2290" s="1495" t="str">
        <f t="shared" si="72"/>
        <v>041021</v>
      </c>
    </row>
    <row r="2291" spans="2:47">
      <c r="B2291" s="1013" t="s">
        <v>2365</v>
      </c>
      <c r="C2291" s="976" t="s">
        <v>2366</v>
      </c>
      <c r="AQ2291" s="1735" t="s">
        <v>10479</v>
      </c>
      <c r="AR2291" s="1495" t="s">
        <v>10480</v>
      </c>
      <c r="AS2291" s="1735" t="s">
        <v>1051</v>
      </c>
      <c r="AT2291" s="1495" t="str">
        <f t="shared" si="71"/>
        <v>0308-União das freguesias de Candoso São Tiago e Mascotelos</v>
      </c>
      <c r="AU2291" s="1495" t="str">
        <f t="shared" si="72"/>
        <v>030881</v>
      </c>
    </row>
    <row r="2292" spans="2:47">
      <c r="B2292" s="1013" t="s">
        <v>2367</v>
      </c>
      <c r="C2292" s="976" t="s">
        <v>2368</v>
      </c>
      <c r="AQ2292" s="1735" t="s">
        <v>10481</v>
      </c>
      <c r="AR2292" s="1495" t="s">
        <v>10482</v>
      </c>
      <c r="AS2292" s="1735" t="s">
        <v>4108</v>
      </c>
      <c r="AT2292" s="1495" t="str">
        <f t="shared" si="71"/>
        <v>0305-União das freguesias de Canedo de Basto e Corgo</v>
      </c>
      <c r="AU2292" s="1495" t="str">
        <f t="shared" si="72"/>
        <v>030525</v>
      </c>
    </row>
    <row r="2293" spans="2:47">
      <c r="B2293" s="1013" t="s">
        <v>2369</v>
      </c>
      <c r="C2293" s="976" t="s">
        <v>2370</v>
      </c>
      <c r="AQ2293" s="1735" t="s">
        <v>10483</v>
      </c>
      <c r="AR2293" s="1495" t="s">
        <v>10484</v>
      </c>
      <c r="AS2293" s="1735" t="s">
        <v>3042</v>
      </c>
      <c r="AT2293" s="1495" t="str">
        <f t="shared" si="71"/>
        <v>0109-União das freguesias de Canedo, Vale e Vila Maior</v>
      </c>
      <c r="AU2293" s="1495" t="str">
        <f t="shared" si="72"/>
        <v>010933</v>
      </c>
    </row>
    <row r="2294" spans="2:47">
      <c r="B2294" s="1013" t="s">
        <v>2371</v>
      </c>
      <c r="C2294" s="976" t="s">
        <v>2372</v>
      </c>
      <c r="AQ2294" s="1735" t="s">
        <v>10485</v>
      </c>
      <c r="AR2294" s="1495" t="s">
        <v>10486</v>
      </c>
      <c r="AS2294" s="1735" t="s">
        <v>2543</v>
      </c>
      <c r="AT2294" s="1495" t="str">
        <f t="shared" si="71"/>
        <v>0104-União das freguesias de Canelas e Espiunca</v>
      </c>
      <c r="AU2294" s="1495" t="str">
        <f t="shared" si="72"/>
        <v>010423</v>
      </c>
    </row>
    <row r="2295" spans="2:47">
      <c r="B2295" s="1013" t="s">
        <v>2373</v>
      </c>
      <c r="C2295" s="976" t="s">
        <v>2374</v>
      </c>
      <c r="AQ2295" s="1735" t="s">
        <v>10487</v>
      </c>
      <c r="AR2295" s="1495" t="s">
        <v>10488</v>
      </c>
      <c r="AS2295" s="1735" t="s">
        <v>500</v>
      </c>
      <c r="AT2295" s="1495" t="str">
        <f t="shared" si="71"/>
        <v>0108-União das freguesias de Canelas e Fermelã</v>
      </c>
      <c r="AU2295" s="1495" t="str">
        <f t="shared" si="72"/>
        <v>010809</v>
      </c>
    </row>
    <row r="2296" spans="2:47">
      <c r="B2296" s="1013" t="s">
        <v>2375</v>
      </c>
      <c r="C2296" s="976" t="s">
        <v>2376</v>
      </c>
      <c r="AQ2296" s="1735" t="s">
        <v>10489</v>
      </c>
      <c r="AR2296" s="1495" t="s">
        <v>10490</v>
      </c>
      <c r="AS2296" s="1735" t="s">
        <v>2203</v>
      </c>
      <c r="AT2296" s="1495" t="str">
        <f t="shared" si="71"/>
        <v>0311-União das freguesias de Caniçada e Soengas</v>
      </c>
      <c r="AU2296" s="1495" t="str">
        <f t="shared" si="72"/>
        <v>031124</v>
      </c>
    </row>
    <row r="2297" spans="2:47">
      <c r="B2297" s="1013" t="s">
        <v>2377</v>
      </c>
      <c r="C2297" s="976" t="s">
        <v>2378</v>
      </c>
      <c r="AQ2297" s="1735" t="s">
        <v>10491</v>
      </c>
      <c r="AR2297" s="1495" t="s">
        <v>10492</v>
      </c>
      <c r="AS2297" s="1735" t="s">
        <v>1316</v>
      </c>
      <c r="AT2297" s="1495" t="str">
        <f t="shared" si="71"/>
        <v>0602-União das freguesias de Cantanhede e Pocariça</v>
      </c>
      <c r="AU2297" s="1495" t="str">
        <f t="shared" si="72"/>
        <v>060220</v>
      </c>
    </row>
    <row r="2298" spans="2:47">
      <c r="B2298" s="1013" t="s">
        <v>2379</v>
      </c>
      <c r="C2298" s="976" t="s">
        <v>2380</v>
      </c>
      <c r="AQ2298" s="1735" t="s">
        <v>10493</v>
      </c>
      <c r="AR2298" s="1495" t="s">
        <v>10494</v>
      </c>
      <c r="AS2298" s="1735" t="s">
        <v>1805</v>
      </c>
      <c r="AT2298" s="1495" t="str">
        <f t="shared" si="71"/>
        <v>0503-União das freguesias de Cantar-Galo e Vila do Carvalho</v>
      </c>
      <c r="AU2298" s="1495" t="str">
        <f t="shared" si="72"/>
        <v>050333</v>
      </c>
    </row>
    <row r="2299" spans="2:47">
      <c r="B2299" s="1013" t="s">
        <v>2381</v>
      </c>
      <c r="C2299" s="976" t="s">
        <v>2382</v>
      </c>
      <c r="AQ2299" s="1735" t="s">
        <v>10495</v>
      </c>
      <c r="AR2299" s="1495" t="s">
        <v>10496</v>
      </c>
      <c r="AS2299" s="1495" t="s">
        <v>3331</v>
      </c>
      <c r="AT2299" s="1495" t="str">
        <f t="shared" si="71"/>
        <v>1503-União das freguesias de Caparica e Trafaria</v>
      </c>
      <c r="AU2299" s="1495" t="str">
        <f t="shared" si="72"/>
        <v>150313</v>
      </c>
    </row>
    <row r="2300" spans="2:47">
      <c r="B2300" s="1013" t="s">
        <v>2383</v>
      </c>
      <c r="C2300" s="976" t="s">
        <v>2384</v>
      </c>
      <c r="AQ2300" s="1735" t="s">
        <v>10497</v>
      </c>
      <c r="AR2300" s="1495" t="s">
        <v>10498</v>
      </c>
      <c r="AS2300" s="1495" t="s">
        <v>1769</v>
      </c>
      <c r="AT2300" s="1495" t="str">
        <f t="shared" si="71"/>
        <v>1821-União das freguesias de Caparrosa e Silvares</v>
      </c>
      <c r="AU2300" s="1495" t="str">
        <f t="shared" si="72"/>
        <v>182128</v>
      </c>
    </row>
    <row r="2301" spans="2:47">
      <c r="B2301" s="1013" t="s">
        <v>2385</v>
      </c>
      <c r="C2301" s="976" t="s">
        <v>2386</v>
      </c>
      <c r="AQ2301" s="1735" t="s">
        <v>10499</v>
      </c>
      <c r="AR2301" s="1495" t="s">
        <v>10500</v>
      </c>
      <c r="AS2301" s="1495" t="s">
        <v>1330</v>
      </c>
      <c r="AT2301" s="1495" t="str">
        <f t="shared" si="71"/>
        <v>1105-União das freguesias de Carcavelos e Parede</v>
      </c>
      <c r="AU2301" s="1495" t="str">
        <f t="shared" si="72"/>
        <v>110507</v>
      </c>
    </row>
    <row r="2302" spans="2:47">
      <c r="B2302" s="1013" t="s">
        <v>5231</v>
      </c>
      <c r="C2302" s="976" t="s">
        <v>5232</v>
      </c>
      <c r="AQ2302" s="1735" t="s">
        <v>10501</v>
      </c>
      <c r="AR2302" s="1495" t="s">
        <v>10502</v>
      </c>
      <c r="AS2302" s="1495" t="s">
        <v>2196</v>
      </c>
      <c r="AT2302" s="1495" t="str">
        <f t="shared" si="71"/>
        <v>1609-União das freguesias de Cardielos e Serreleis</v>
      </c>
      <c r="AU2302" s="1495" t="str">
        <f t="shared" si="72"/>
        <v>160942</v>
      </c>
    </row>
    <row r="2303" spans="2:47">
      <c r="B2303" s="1013" t="s">
        <v>5233</v>
      </c>
      <c r="C2303" s="976" t="s">
        <v>5234</v>
      </c>
      <c r="AQ2303" s="1735" t="s">
        <v>10503</v>
      </c>
      <c r="AR2303" s="1495" t="s">
        <v>10504</v>
      </c>
      <c r="AS2303" s="1495" t="s">
        <v>1984</v>
      </c>
      <c r="AT2303" s="1495" t="str">
        <f t="shared" si="71"/>
        <v>1701-União das freguesias de Carlão e Amieiro</v>
      </c>
      <c r="AU2303" s="1495" t="str">
        <f t="shared" si="72"/>
        <v>170120</v>
      </c>
    </row>
    <row r="2304" spans="2:47">
      <c r="B2304" s="1013" t="s">
        <v>321</v>
      </c>
      <c r="C2304" s="976" t="s">
        <v>5235</v>
      </c>
      <c r="AQ2304" s="1735" t="s">
        <v>10505</v>
      </c>
      <c r="AR2304" s="1495" t="s">
        <v>10506</v>
      </c>
      <c r="AS2304" s="1495" t="s">
        <v>1033</v>
      </c>
      <c r="AT2304" s="1495" t="str">
        <f t="shared" si="71"/>
        <v>1110-União das freguesias de Carnaxide e Queijas</v>
      </c>
      <c r="AU2304" s="1495" t="str">
        <f t="shared" si="72"/>
        <v>111013</v>
      </c>
    </row>
    <row r="2305" spans="2:47">
      <c r="B2305" s="1013" t="s">
        <v>5236</v>
      </c>
      <c r="C2305" s="976" t="s">
        <v>5237</v>
      </c>
      <c r="AQ2305" s="1735" t="s">
        <v>10507</v>
      </c>
      <c r="AR2305" s="1495" t="s">
        <v>10508</v>
      </c>
      <c r="AS2305" s="1735" t="s">
        <v>626</v>
      </c>
      <c r="AT2305" s="1495" t="str">
        <f t="shared" si="71"/>
        <v>0912-União das freguesias de Carragozela e Várzea de Meruge</v>
      </c>
      <c r="AU2305" s="1495" t="str">
        <f t="shared" si="72"/>
        <v>091230</v>
      </c>
    </row>
    <row r="2306" spans="2:47">
      <c r="B2306" s="1013" t="s">
        <v>5238</v>
      </c>
      <c r="C2306" s="976" t="s">
        <v>5239</v>
      </c>
      <c r="AQ2306" s="1735" t="s">
        <v>10509</v>
      </c>
      <c r="AR2306" s="1495" t="s">
        <v>10510</v>
      </c>
      <c r="AS2306" s="1495" t="s">
        <v>1972</v>
      </c>
      <c r="AT2306" s="1495" t="str">
        <f t="shared" si="71"/>
        <v>1101-União das freguesias de Carregado e Cadafais</v>
      </c>
      <c r="AU2306" s="1495" t="str">
        <f t="shared" si="72"/>
        <v>110120</v>
      </c>
    </row>
    <row r="2307" spans="2:47">
      <c r="B2307" s="1013" t="s">
        <v>5240</v>
      </c>
      <c r="C2307" s="976" t="s">
        <v>5241</v>
      </c>
      <c r="AQ2307" s="1735" t="s">
        <v>10511</v>
      </c>
      <c r="AR2307" s="1495" t="s">
        <v>10512</v>
      </c>
      <c r="AS2307" s="1735" t="s">
        <v>30</v>
      </c>
      <c r="AT2307" s="1495" t="str">
        <f t="shared" si="71"/>
        <v>0312-União das freguesias de Carreira e Bente</v>
      </c>
      <c r="AU2307" s="1495" t="str">
        <f t="shared" si="72"/>
        <v>031253</v>
      </c>
    </row>
    <row r="2308" spans="2:47">
      <c r="B2308" s="1013" t="s">
        <v>5242</v>
      </c>
      <c r="C2308" s="976" t="s">
        <v>5243</v>
      </c>
      <c r="AQ2308" s="1735" t="s">
        <v>10513</v>
      </c>
      <c r="AR2308" s="1495" t="s">
        <v>10514</v>
      </c>
      <c r="AS2308" s="1735" t="s">
        <v>279</v>
      </c>
      <c r="AT2308" s="1495" t="str">
        <f t="shared" si="71"/>
        <v>0302-União das freguesias de Carreira e Fonte Coberta</v>
      </c>
      <c r="AU2308" s="1495" t="str">
        <f t="shared" si="72"/>
        <v>030295</v>
      </c>
    </row>
    <row r="2309" spans="2:47">
      <c r="B2309" s="1013" t="s">
        <v>5244</v>
      </c>
      <c r="C2309" s="976" t="s">
        <v>3836</v>
      </c>
      <c r="AQ2309" s="1735" t="s">
        <v>10515</v>
      </c>
      <c r="AR2309" s="1495" t="s">
        <v>10516</v>
      </c>
      <c r="AS2309" s="1495" t="s">
        <v>3061</v>
      </c>
      <c r="AT2309" s="1495" t="str">
        <f t="shared" si="71"/>
        <v>1314-União das freguesias de Carreira e Refojos de Riba de Ave</v>
      </c>
      <c r="AU2309" s="1495" t="str">
        <f t="shared" si="72"/>
        <v>131435</v>
      </c>
    </row>
    <row r="2310" spans="2:47">
      <c r="B2310" s="1013" t="s">
        <v>3837</v>
      </c>
      <c r="C2310" s="976" t="s">
        <v>3838</v>
      </c>
      <c r="AQ2310" s="1735" t="s">
        <v>10517</v>
      </c>
      <c r="AR2310" s="1495" t="s">
        <v>10518</v>
      </c>
      <c r="AS2310" s="1735" t="s">
        <v>61</v>
      </c>
      <c r="AT2310" s="1495" t="str">
        <f t="shared" si="71"/>
        <v>0313-União das freguesias de Carreiras (São Miguel) e Carreiras (Santiago)</v>
      </c>
      <c r="AU2310" s="1495" t="str">
        <f t="shared" si="72"/>
        <v>031361</v>
      </c>
    </row>
    <row r="2311" spans="2:47">
      <c r="B2311" s="1013" t="s">
        <v>3839</v>
      </c>
      <c r="C2311" s="976" t="s">
        <v>3840</v>
      </c>
      <c r="AQ2311" s="1735" t="s">
        <v>10519</v>
      </c>
      <c r="AR2311" s="1495" t="s">
        <v>10520</v>
      </c>
      <c r="AS2311" s="1495" t="s">
        <v>4241</v>
      </c>
      <c r="AT2311" s="1495" t="str">
        <f t="shared" si="71"/>
        <v>1707-União das freguesias de Carva e Vilares</v>
      </c>
      <c r="AU2311" s="1495" t="str">
        <f t="shared" si="72"/>
        <v>170710</v>
      </c>
    </row>
    <row r="2312" spans="2:47">
      <c r="B2312" s="1013" t="s">
        <v>3841</v>
      </c>
      <c r="C2312" s="976" t="s">
        <v>3842</v>
      </c>
      <c r="AQ2312" s="1735" t="s">
        <v>10521</v>
      </c>
      <c r="AR2312" s="1495" t="s">
        <v>10522</v>
      </c>
      <c r="AS2312" s="1495" t="s">
        <v>3076</v>
      </c>
      <c r="AT2312" s="1495" t="str">
        <f t="shared" si="71"/>
        <v>1816-União das freguesias de Carvalhais e Candal</v>
      </c>
      <c r="AU2312" s="1495" t="str">
        <f t="shared" si="72"/>
        <v>181620</v>
      </c>
    </row>
    <row r="2313" spans="2:47">
      <c r="B2313" s="1013" t="s">
        <v>3843</v>
      </c>
      <c r="C2313" s="976" t="s">
        <v>3844</v>
      </c>
      <c r="AQ2313" s="1735" t="s">
        <v>10523</v>
      </c>
      <c r="AR2313" s="1495" t="s">
        <v>10524</v>
      </c>
      <c r="AS2313" s="1495" t="s">
        <v>4251</v>
      </c>
      <c r="AT2313" s="1495" t="str">
        <f t="shared" si="71"/>
        <v>1809-União das freguesias de Carvalhal Redondo e Aguieira</v>
      </c>
      <c r="AU2313" s="1495" t="str">
        <f t="shared" si="72"/>
        <v>180910</v>
      </c>
    </row>
    <row r="2314" spans="2:47">
      <c r="B2314" s="1013" t="s">
        <v>3845</v>
      </c>
      <c r="C2314" s="976" t="s">
        <v>3846</v>
      </c>
      <c r="AQ2314" s="1735" t="s">
        <v>10525</v>
      </c>
      <c r="AR2314" s="1495" t="s">
        <v>10526</v>
      </c>
      <c r="AS2314" s="1735" t="s">
        <v>4108</v>
      </c>
      <c r="AT2314" s="1495" t="str">
        <f t="shared" si="71"/>
        <v>0305-União das freguesias de Carvalho e Basto (Santa Tecla)</v>
      </c>
      <c r="AU2314" s="1495" t="str">
        <f t="shared" si="72"/>
        <v>030526</v>
      </c>
    </row>
    <row r="2315" spans="2:47">
      <c r="B2315" s="1013" t="s">
        <v>3847</v>
      </c>
      <c r="C2315" s="976" t="s">
        <v>5265</v>
      </c>
      <c r="AQ2315" s="1735" t="s">
        <v>10527</v>
      </c>
      <c r="AR2315" s="1495" t="s">
        <v>10528</v>
      </c>
      <c r="AS2315" s="1495" t="s">
        <v>1780</v>
      </c>
      <c r="AT2315" s="1495" t="str">
        <f t="shared" ref="AT2315:AT2378" si="73">AS2315&amp;"-"&amp;AR2315</f>
        <v>1113-União das freguesias de Carvoeira e Carmões</v>
      </c>
      <c r="AU2315" s="1495" t="str">
        <f t="shared" ref="AU2315:AU2378" si="74">AQ2315</f>
        <v>111323</v>
      </c>
    </row>
    <row r="2316" spans="2:47">
      <c r="B2316" s="1013" t="s">
        <v>5266</v>
      </c>
      <c r="C2316" s="976" t="s">
        <v>5267</v>
      </c>
      <c r="AQ2316" s="1735" t="s">
        <v>10529</v>
      </c>
      <c r="AR2316" s="1495" t="s">
        <v>10530</v>
      </c>
      <c r="AS2316" s="1495" t="s">
        <v>1766</v>
      </c>
      <c r="AT2316" s="1495" t="str">
        <f t="shared" si="73"/>
        <v>1418-União das freguesias de Casais e Alviobeira</v>
      </c>
      <c r="AU2316" s="1495" t="str">
        <f t="shared" si="74"/>
        <v>141818</v>
      </c>
    </row>
    <row r="2317" spans="2:47">
      <c r="B2317" s="1013" t="s">
        <v>5268</v>
      </c>
      <c r="C2317" s="976" t="s">
        <v>5269</v>
      </c>
      <c r="AQ2317" s="1735" t="s">
        <v>10531</v>
      </c>
      <c r="AR2317" s="1495" t="s">
        <v>10532</v>
      </c>
      <c r="AS2317" s="1495" t="s">
        <v>1330</v>
      </c>
      <c r="AT2317" s="1495" t="str">
        <f t="shared" si="73"/>
        <v>1105-União das freguesias de Cascais e Estoril</v>
      </c>
      <c r="AU2317" s="1495" t="str">
        <f t="shared" si="74"/>
        <v>110508</v>
      </c>
    </row>
    <row r="2318" spans="2:47">
      <c r="B2318" s="1013" t="s">
        <v>5270</v>
      </c>
      <c r="C2318" s="976" t="s">
        <v>5271</v>
      </c>
      <c r="AQ2318" s="1735" t="s">
        <v>10533</v>
      </c>
      <c r="AR2318" s="1495" t="s">
        <v>10534</v>
      </c>
      <c r="AS2318" s="1735" t="s">
        <v>1805</v>
      </c>
      <c r="AT2318" s="1495" t="str">
        <f t="shared" si="73"/>
        <v>0503-União das freguesias de Casegas e Ourondo</v>
      </c>
      <c r="AU2318" s="1495" t="str">
        <f t="shared" si="74"/>
        <v>050334</v>
      </c>
    </row>
    <row r="2319" spans="2:47">
      <c r="B2319" s="1013" t="s">
        <v>5272</v>
      </c>
      <c r="C2319" s="976" t="s">
        <v>1519</v>
      </c>
      <c r="AQ2319" s="1735" t="s">
        <v>10535</v>
      </c>
      <c r="AR2319" s="1495" t="s">
        <v>10536</v>
      </c>
      <c r="AS2319" s="1495" t="s">
        <v>3053</v>
      </c>
      <c r="AT2319" s="1495" t="str">
        <f t="shared" si="73"/>
        <v>1416-União das freguesias de Casével e Vaqueiros</v>
      </c>
      <c r="AU2319" s="1495" t="str">
        <f t="shared" si="74"/>
        <v>141631</v>
      </c>
    </row>
    <row r="2320" spans="2:47">
      <c r="B2320" s="1013" t="s">
        <v>5273</v>
      </c>
      <c r="C2320" s="976" t="s">
        <v>5274</v>
      </c>
      <c r="AQ2320" s="1735" t="s">
        <v>10537</v>
      </c>
      <c r="AR2320" s="1495" t="s">
        <v>10538</v>
      </c>
      <c r="AS2320" s="1495" t="s">
        <v>1334</v>
      </c>
      <c r="AT2320" s="1495" t="str">
        <f t="shared" si="73"/>
        <v>1007-União das freguesias de Castanheira de Pêra e Coentral</v>
      </c>
      <c r="AU2320" s="1495" t="str">
        <f t="shared" si="74"/>
        <v>100703</v>
      </c>
    </row>
    <row r="2321" spans="2:47">
      <c r="B2321" s="1013" t="s">
        <v>2896</v>
      </c>
      <c r="C2321" s="976" t="s">
        <v>1523</v>
      </c>
      <c r="AQ2321" s="1735" t="s">
        <v>10539</v>
      </c>
      <c r="AR2321" s="1495" t="s">
        <v>10540</v>
      </c>
      <c r="AS2321" s="1495" t="s">
        <v>16</v>
      </c>
      <c r="AT2321" s="1495" t="str">
        <f t="shared" si="73"/>
        <v>1114-União das freguesias de Castanheira do Ribatejo e Cachoeiras</v>
      </c>
      <c r="AU2321" s="1495" t="str">
        <f t="shared" si="74"/>
        <v>111414</v>
      </c>
    </row>
    <row r="2322" spans="2:47">
      <c r="B2322" s="1013" t="s">
        <v>2897</v>
      </c>
      <c r="C2322" s="976" t="s">
        <v>2898</v>
      </c>
      <c r="AQ2322" s="1735" t="s">
        <v>10541</v>
      </c>
      <c r="AR2322" s="1495" t="s">
        <v>10542</v>
      </c>
      <c r="AS2322" s="1735" t="s">
        <v>1320</v>
      </c>
      <c r="AT2322" s="1495" t="str">
        <f t="shared" si="73"/>
        <v>0403-União das freguesias de Castanheiro do Norte e Ribalonga</v>
      </c>
      <c r="AU2322" s="1495" t="str">
        <f t="shared" si="74"/>
        <v>040322</v>
      </c>
    </row>
    <row r="2323" spans="2:47">
      <c r="B2323" s="1013" t="s">
        <v>2899</v>
      </c>
      <c r="C2323" s="976" t="s">
        <v>2900</v>
      </c>
      <c r="AQ2323" s="1735" t="s">
        <v>10543</v>
      </c>
      <c r="AR2323" s="1495" t="s">
        <v>10544</v>
      </c>
      <c r="AS2323" s="1495" t="s">
        <v>1984</v>
      </c>
      <c r="AT2323" s="1495" t="str">
        <f t="shared" si="73"/>
        <v>1701-União das freguesias de Castedo e Cotas</v>
      </c>
      <c r="AU2323" s="1495" t="str">
        <f t="shared" si="74"/>
        <v>170121</v>
      </c>
    </row>
    <row r="2324" spans="2:47">
      <c r="B2324" s="1013" t="s">
        <v>2901</v>
      </c>
      <c r="C2324" s="976" t="s">
        <v>2902</v>
      </c>
      <c r="AQ2324" s="1735" t="s">
        <v>10545</v>
      </c>
      <c r="AR2324" s="1495" t="s">
        <v>10546</v>
      </c>
      <c r="AS2324" s="1735" t="s">
        <v>5293</v>
      </c>
      <c r="AT2324" s="1495" t="str">
        <f t="shared" si="73"/>
        <v>0405-União das freguesias de Castelãos e Vilar do Monte</v>
      </c>
      <c r="AU2324" s="1495" t="str">
        <f t="shared" si="74"/>
        <v>040541</v>
      </c>
    </row>
    <row r="2325" spans="2:47">
      <c r="B2325" s="1013" t="s">
        <v>2903</v>
      </c>
      <c r="C2325" s="976" t="s">
        <v>2904</v>
      </c>
      <c r="AQ2325" s="1735" t="s">
        <v>10547</v>
      </c>
      <c r="AR2325" s="1495" t="s">
        <v>10548</v>
      </c>
      <c r="AS2325" s="1735" t="s">
        <v>3337</v>
      </c>
      <c r="AT2325" s="1495" t="str">
        <f t="shared" si="73"/>
        <v>0902-União das freguesias de Castelo Mendo, Ade, Monteperobolso e Mesquitela</v>
      </c>
      <c r="AU2325" s="1495" t="str">
        <f t="shared" si="74"/>
        <v>090232</v>
      </c>
    </row>
    <row r="2326" spans="2:47">
      <c r="B2326" s="1013" t="s">
        <v>2905</v>
      </c>
      <c r="C2326" s="976" t="s">
        <v>2906</v>
      </c>
      <c r="AQ2326" s="1735" t="s">
        <v>10549</v>
      </c>
      <c r="AR2326" s="1495" t="s">
        <v>10550</v>
      </c>
      <c r="AS2326" s="1735" t="s">
        <v>2633</v>
      </c>
      <c r="AT2326" s="1495" t="str">
        <f t="shared" si="73"/>
        <v>0402-União das freguesias de Castrelos e Carrazedo</v>
      </c>
      <c r="AU2326" s="1495" t="str">
        <f t="shared" si="74"/>
        <v>040251</v>
      </c>
    </row>
    <row r="2327" spans="2:47">
      <c r="B2327" s="1013" t="s">
        <v>2907</v>
      </c>
      <c r="C2327" s="976" t="s">
        <v>2908</v>
      </c>
      <c r="AQ2327" s="1735" t="s">
        <v>10551</v>
      </c>
      <c r="AR2327" s="1495" t="s">
        <v>10552</v>
      </c>
      <c r="AS2327" s="1495" t="s">
        <v>5337</v>
      </c>
      <c r="AT2327" s="1495" t="str">
        <f t="shared" si="73"/>
        <v>1603-União das freguesias de Castro Laboreiro e Lamas de Mouro</v>
      </c>
      <c r="AU2327" s="1495" t="str">
        <f t="shared" si="74"/>
        <v>160319</v>
      </c>
    </row>
    <row r="2328" spans="2:47">
      <c r="B2328" s="1013" t="s">
        <v>2909</v>
      </c>
      <c r="C2328" s="976" t="s">
        <v>2910</v>
      </c>
      <c r="AQ2328" s="1735" t="s">
        <v>10553</v>
      </c>
      <c r="AR2328" s="1495" t="s">
        <v>10554</v>
      </c>
      <c r="AS2328" s="1735" t="s">
        <v>4101</v>
      </c>
      <c r="AT2328" s="1495" t="str">
        <f t="shared" si="73"/>
        <v>0206-União das freguesias de Castro Verde e Casével</v>
      </c>
      <c r="AU2328" s="1495" t="str">
        <f t="shared" si="74"/>
        <v>020606</v>
      </c>
    </row>
    <row r="2329" spans="2:47">
      <c r="B2329" s="1013" t="s">
        <v>2911</v>
      </c>
      <c r="C2329" s="976" t="s">
        <v>2912</v>
      </c>
      <c r="AQ2329" s="1735" t="s">
        <v>10555</v>
      </c>
      <c r="AR2329" s="1495" t="s">
        <v>10556</v>
      </c>
      <c r="AS2329" s="1735" t="s">
        <v>1338</v>
      </c>
      <c r="AT2329" s="1495" t="str">
        <f t="shared" si="73"/>
        <v>0502-União das freguesias de Cebolais de Cima e Retaxo</v>
      </c>
      <c r="AU2329" s="1495" t="str">
        <f t="shared" si="74"/>
        <v>050226</v>
      </c>
    </row>
    <row r="2330" spans="2:47">
      <c r="B2330" s="1013" t="s">
        <v>2913</v>
      </c>
      <c r="C2330" s="976" t="s">
        <v>2914</v>
      </c>
      <c r="AQ2330" s="1735" t="s">
        <v>10557</v>
      </c>
      <c r="AR2330" s="1495" t="s">
        <v>10558</v>
      </c>
      <c r="AS2330" s="1495" t="s">
        <v>1475</v>
      </c>
      <c r="AT2330" s="1495" t="str">
        <f t="shared" si="73"/>
        <v>1312-União das freguesias de Cedofeita, Santo Ildefonso, Sé, Miragaia, São Nicolau e Vitória</v>
      </c>
      <c r="AU2330" s="1495" t="str">
        <f t="shared" si="74"/>
        <v>131217</v>
      </c>
    </row>
    <row r="2331" spans="2:47">
      <c r="B2331" s="1013" t="s">
        <v>2915</v>
      </c>
      <c r="C2331" s="976" t="s">
        <v>2916</v>
      </c>
      <c r="AQ2331" s="1735" t="s">
        <v>10559</v>
      </c>
      <c r="AR2331" s="1495" t="s">
        <v>10560</v>
      </c>
      <c r="AS2331" s="1735" t="s">
        <v>1725</v>
      </c>
      <c r="AT2331" s="1495" t="str">
        <f t="shared" si="73"/>
        <v>0117-União das freguesias de Cedrim e Paradela</v>
      </c>
      <c r="AU2331" s="1495" t="str">
        <f t="shared" si="74"/>
        <v>011710</v>
      </c>
    </row>
    <row r="2332" spans="2:47">
      <c r="B2332" s="1013" t="s">
        <v>2917</v>
      </c>
      <c r="C2332" s="976" t="s">
        <v>2918</v>
      </c>
      <c r="AQ2332" s="1735" t="s">
        <v>10561</v>
      </c>
      <c r="AR2332" s="1495" t="s">
        <v>10562</v>
      </c>
      <c r="AS2332" s="1495" t="s">
        <v>5358</v>
      </c>
      <c r="AT2332" s="1495" t="str">
        <f t="shared" si="73"/>
        <v>1604-União das freguesias de Ceivães e Badim</v>
      </c>
      <c r="AU2332" s="1495" t="str">
        <f t="shared" si="74"/>
        <v>160435</v>
      </c>
    </row>
    <row r="2333" spans="2:47">
      <c r="B2333" s="1013" t="s">
        <v>2919</v>
      </c>
      <c r="C2333" s="976" t="s">
        <v>2920</v>
      </c>
      <c r="AQ2333" s="1735" t="s">
        <v>10563</v>
      </c>
      <c r="AR2333" s="1495" t="s">
        <v>10564</v>
      </c>
      <c r="AS2333" s="1735" t="s">
        <v>2630</v>
      </c>
      <c r="AT2333" s="1495" t="str">
        <f t="shared" si="73"/>
        <v>0303-União das freguesias de Celeirós, Aveleda e Vimieiro</v>
      </c>
      <c r="AU2333" s="1495" t="str">
        <f t="shared" si="74"/>
        <v>030367</v>
      </c>
    </row>
    <row r="2334" spans="2:47">
      <c r="B2334" s="1013" t="s">
        <v>2921</v>
      </c>
      <c r="C2334" s="976" t="s">
        <v>2922</v>
      </c>
      <c r="AQ2334" s="1735" t="s">
        <v>10565</v>
      </c>
      <c r="AR2334" s="1495" t="s">
        <v>10566</v>
      </c>
      <c r="AS2334" s="1735" t="s">
        <v>4105</v>
      </c>
      <c r="AT2334" s="1495" t="str">
        <f t="shared" si="73"/>
        <v>0903-União das freguesias de Celorico (São Pedro e Santa Maria) e Vila Boa do Mondego</v>
      </c>
      <c r="AU2334" s="1495" t="str">
        <f t="shared" si="74"/>
        <v>090324</v>
      </c>
    </row>
    <row r="2335" spans="2:47">
      <c r="B2335" s="1013" t="s">
        <v>2923</v>
      </c>
      <c r="C2335" s="976" t="s">
        <v>2924</v>
      </c>
      <c r="AQ2335" s="1735" t="s">
        <v>10567</v>
      </c>
      <c r="AR2335" s="1495" t="s">
        <v>10568</v>
      </c>
      <c r="AS2335" s="1495" t="s">
        <v>1085</v>
      </c>
      <c r="AT2335" s="1495" t="str">
        <f t="shared" si="73"/>
        <v>1805-União das freguesias de Cepões, Meijinhos e Melcões</v>
      </c>
      <c r="AU2335" s="1495" t="str">
        <f t="shared" si="74"/>
        <v>180527</v>
      </c>
    </row>
    <row r="2336" spans="2:47">
      <c r="B2336" s="1013" t="s">
        <v>2925</v>
      </c>
      <c r="C2336" s="976" t="s">
        <v>2926</v>
      </c>
      <c r="AQ2336" s="1735" t="s">
        <v>10569</v>
      </c>
      <c r="AR2336" s="1495" t="s">
        <v>10570</v>
      </c>
      <c r="AS2336" s="1735" t="s">
        <v>2531</v>
      </c>
      <c r="AT2336" s="1495" t="str">
        <f t="shared" si="73"/>
        <v>0601-União das freguesias de Cepos e Teixeira</v>
      </c>
      <c r="AU2336" s="1495" t="str">
        <f t="shared" si="74"/>
        <v>060119</v>
      </c>
    </row>
    <row r="2337" spans="2:47">
      <c r="B2337" s="1013" t="s">
        <v>2722</v>
      </c>
      <c r="C2337" s="976" t="s">
        <v>2723</v>
      </c>
      <c r="AQ2337" s="1735" t="s">
        <v>10571</v>
      </c>
      <c r="AR2337" s="1495" t="s">
        <v>10572</v>
      </c>
      <c r="AS2337" s="1735" t="s">
        <v>2531</v>
      </c>
      <c r="AT2337" s="1495" t="str">
        <f t="shared" si="73"/>
        <v>0601-União das freguesias de Cerdeira e Moura da Serra</v>
      </c>
      <c r="AU2337" s="1495" t="str">
        <f t="shared" si="74"/>
        <v>060120</v>
      </c>
    </row>
    <row r="2338" spans="2:47">
      <c r="B2338" s="1013" t="s">
        <v>2724</v>
      </c>
      <c r="C2338" s="976" t="s">
        <v>2725</v>
      </c>
      <c r="AQ2338" s="1735" t="s">
        <v>10573</v>
      </c>
      <c r="AR2338" s="1495" t="s">
        <v>10574</v>
      </c>
      <c r="AS2338" s="1735" t="s">
        <v>2980</v>
      </c>
      <c r="AT2338" s="1495" t="str">
        <f t="shared" si="73"/>
        <v>0509-União das freguesias de Cernache do Bonjardim, Nesperal e Palhais</v>
      </c>
      <c r="AU2338" s="1495" t="str">
        <f t="shared" si="74"/>
        <v>050915</v>
      </c>
    </row>
    <row r="2339" spans="2:47">
      <c r="B2339" s="1013" t="s">
        <v>2726</v>
      </c>
      <c r="C2339" s="976" t="s">
        <v>2727</v>
      </c>
      <c r="AQ2339" s="1735" t="s">
        <v>10575</v>
      </c>
      <c r="AR2339" s="1495" t="s">
        <v>10576</v>
      </c>
      <c r="AS2339" s="1495" t="s">
        <v>5285</v>
      </c>
      <c r="AT2339" s="1495" t="str">
        <f t="shared" si="73"/>
        <v>1305-União das freguesias de Cernadelo e Lousada (São Miguel e Santa Margarida)</v>
      </c>
      <c r="AU2339" s="1495" t="str">
        <f t="shared" si="74"/>
        <v>130527</v>
      </c>
    </row>
    <row r="2340" spans="2:47">
      <c r="B2340" s="1013" t="s">
        <v>2728</v>
      </c>
      <c r="C2340" s="976" t="s">
        <v>2729</v>
      </c>
      <c r="AQ2340" s="1735" t="s">
        <v>10577</v>
      </c>
      <c r="AR2340" s="1495" t="s">
        <v>10578</v>
      </c>
      <c r="AS2340" s="1495" t="s">
        <v>1619</v>
      </c>
      <c r="AT2340" s="1495" t="str">
        <f t="shared" si="73"/>
        <v>1709-União das freguesias de Cerva e Limões</v>
      </c>
      <c r="AU2340" s="1495" t="str">
        <f t="shared" si="74"/>
        <v>170908</v>
      </c>
    </row>
    <row r="2341" spans="2:47">
      <c r="B2341" s="1013" t="s">
        <v>2730</v>
      </c>
      <c r="C2341" s="976" t="s">
        <v>2731</v>
      </c>
      <c r="AQ2341" s="1735" t="s">
        <v>10579</v>
      </c>
      <c r="AR2341" s="1495" t="s">
        <v>10580</v>
      </c>
      <c r="AS2341" s="1735" t="s">
        <v>1762</v>
      </c>
      <c r="AT2341" s="1495" t="str">
        <f t="shared" si="73"/>
        <v>0310-União das freguesias de Chamoim e Vilar</v>
      </c>
      <c r="AU2341" s="1495" t="str">
        <f t="shared" si="74"/>
        <v>031018</v>
      </c>
    </row>
    <row r="2342" spans="2:47">
      <c r="B2342" s="1013" t="s">
        <v>2732</v>
      </c>
      <c r="C2342" s="976" t="s">
        <v>1547</v>
      </c>
      <c r="AQ2342" s="1735" t="s">
        <v>10581</v>
      </c>
      <c r="AR2342" s="1495" t="s">
        <v>10582</v>
      </c>
      <c r="AS2342" s="1495" t="s">
        <v>3331</v>
      </c>
      <c r="AT2342" s="1495" t="str">
        <f t="shared" si="73"/>
        <v>1503-União das freguesias de Charneca de Caparica e Sobreda</v>
      </c>
      <c r="AU2342" s="1495" t="str">
        <f t="shared" si="74"/>
        <v>150314</v>
      </c>
    </row>
    <row r="2343" spans="2:47">
      <c r="B2343" s="1013" t="s">
        <v>2733</v>
      </c>
      <c r="C2343" s="976" t="s">
        <v>1552</v>
      </c>
      <c r="AQ2343" s="1735" t="s">
        <v>10583</v>
      </c>
      <c r="AR2343" s="1495" t="s">
        <v>10584</v>
      </c>
      <c r="AS2343" s="1495" t="s">
        <v>5337</v>
      </c>
      <c r="AT2343" s="1495" t="str">
        <f t="shared" si="73"/>
        <v>1603-União das freguesias de Chaviães e Paços</v>
      </c>
      <c r="AU2343" s="1495" t="str">
        <f t="shared" si="74"/>
        <v>160320</v>
      </c>
    </row>
    <row r="2344" spans="2:47">
      <c r="B2344" s="1013" t="s">
        <v>2734</v>
      </c>
      <c r="C2344" s="976" t="s">
        <v>2735</v>
      </c>
      <c r="AQ2344" s="1735" t="s">
        <v>10585</v>
      </c>
      <c r="AR2344" s="1495" t="s">
        <v>10586</v>
      </c>
      <c r="AS2344" s="1735" t="s">
        <v>1762</v>
      </c>
      <c r="AT2344" s="1495" t="str">
        <f t="shared" si="73"/>
        <v>0310-União das freguesias de Chorense e Monte</v>
      </c>
      <c r="AU2344" s="1495" t="str">
        <f t="shared" si="74"/>
        <v>031019</v>
      </c>
    </row>
    <row r="2345" spans="2:47">
      <c r="B2345" s="1013" t="s">
        <v>2736</v>
      </c>
      <c r="C2345" s="976" t="s">
        <v>2737</v>
      </c>
      <c r="AQ2345" s="1735" t="s">
        <v>10587</v>
      </c>
      <c r="AR2345" s="1495" t="s">
        <v>10588</v>
      </c>
      <c r="AS2345" s="1735" t="s">
        <v>279</v>
      </c>
      <c r="AT2345" s="1495" t="str">
        <f t="shared" si="73"/>
        <v>0302-União das freguesias de Chorente, Góios, Courel, Pedra Furada e Gueral</v>
      </c>
      <c r="AU2345" s="1495" t="str">
        <f t="shared" si="74"/>
        <v>030296</v>
      </c>
    </row>
    <row r="2346" spans="2:47">
      <c r="B2346" s="1013" t="s">
        <v>2738</v>
      </c>
      <c r="C2346" s="976" t="s">
        <v>2739</v>
      </c>
      <c r="AQ2346" s="1735" t="s">
        <v>10589</v>
      </c>
      <c r="AR2346" s="1495" t="s">
        <v>10590</v>
      </c>
      <c r="AS2346" s="1735" t="s">
        <v>1762</v>
      </c>
      <c r="AT2346" s="1495" t="str">
        <f t="shared" si="73"/>
        <v>0310-União das freguesias de Cibões e Brufe</v>
      </c>
      <c r="AU2346" s="1495" t="str">
        <f t="shared" si="74"/>
        <v>031020</v>
      </c>
    </row>
    <row r="2347" spans="2:47">
      <c r="B2347" s="1013" t="s">
        <v>2740</v>
      </c>
      <c r="C2347" s="976" t="s">
        <v>398</v>
      </c>
      <c r="AQ2347" s="1735" t="s">
        <v>10591</v>
      </c>
      <c r="AR2347" s="1495" t="s">
        <v>10592</v>
      </c>
      <c r="AS2347" s="1735" t="s">
        <v>535</v>
      </c>
      <c r="AT2347" s="1495" t="str">
        <f t="shared" si="73"/>
        <v>0904-União das freguesias de Cinco Vilas e Reigada</v>
      </c>
      <c r="AU2347" s="1495" t="str">
        <f t="shared" si="74"/>
        <v>090420</v>
      </c>
    </row>
    <row r="2348" spans="2:47">
      <c r="B2348" s="1013" t="s">
        <v>399</v>
      </c>
      <c r="C2348" s="976" t="s">
        <v>400</v>
      </c>
      <c r="AQ2348" s="1735" t="s">
        <v>10593</v>
      </c>
      <c r="AR2348" s="1495" t="s">
        <v>10594</v>
      </c>
      <c r="AS2348" s="1735" t="s">
        <v>4121</v>
      </c>
      <c r="AT2348" s="1495" t="str">
        <f t="shared" si="73"/>
        <v>0603-União das freguesias de Coimbra (Sé Nova, Santa Cruz, Almedina e São Bartolomeu)</v>
      </c>
      <c r="AU2348" s="1495" t="str">
        <f t="shared" si="74"/>
        <v>060334</v>
      </c>
    </row>
    <row r="2349" spans="2:47">
      <c r="B2349" s="1013" t="s">
        <v>401</v>
      </c>
      <c r="C2349" s="976" t="s">
        <v>402</v>
      </c>
      <c r="AQ2349" s="1735" t="s">
        <v>10595</v>
      </c>
      <c r="AR2349" s="1495" t="s">
        <v>10596</v>
      </c>
      <c r="AS2349" s="1735" t="s">
        <v>2531</v>
      </c>
      <c r="AT2349" s="1495" t="str">
        <f t="shared" si="73"/>
        <v>0601-União das freguesias de Côja e Barril de Alva</v>
      </c>
      <c r="AU2349" s="1495" t="str">
        <f t="shared" si="74"/>
        <v>060121</v>
      </c>
    </row>
    <row r="2350" spans="2:47">
      <c r="B2350" s="1013" t="s">
        <v>403</v>
      </c>
      <c r="C2350" s="976" t="s">
        <v>1566</v>
      </c>
      <c r="AQ2350" s="1735" t="s">
        <v>10597</v>
      </c>
      <c r="AR2350" s="1495" t="s">
        <v>10598</v>
      </c>
      <c r="AS2350" s="1495" t="s">
        <v>1088</v>
      </c>
      <c r="AT2350" s="1495" t="str">
        <f t="shared" si="73"/>
        <v>1009-União das freguesias de Colmeias e Memória</v>
      </c>
      <c r="AU2350" s="1495" t="str">
        <f t="shared" si="74"/>
        <v>100932</v>
      </c>
    </row>
    <row r="2351" spans="2:47">
      <c r="B2351" s="1013" t="s">
        <v>404</v>
      </c>
      <c r="C2351" s="976" t="s">
        <v>1571</v>
      </c>
      <c r="AQ2351" s="1735" t="s">
        <v>10599</v>
      </c>
      <c r="AR2351" s="1495" t="s">
        <v>10600</v>
      </c>
      <c r="AS2351" s="1735" t="s">
        <v>1759</v>
      </c>
      <c r="AT2351" s="1495" t="str">
        <f t="shared" si="73"/>
        <v>0814-União das freguesias de Conceição e Cabanas de Tavira</v>
      </c>
      <c r="AU2351" s="1495" t="str">
        <f t="shared" si="74"/>
        <v>081410</v>
      </c>
    </row>
    <row r="2352" spans="2:47">
      <c r="B2352" s="1013" t="s">
        <v>405</v>
      </c>
      <c r="C2352" s="976" t="s">
        <v>1573</v>
      </c>
      <c r="AQ2352" s="1735" t="s">
        <v>10601</v>
      </c>
      <c r="AR2352" s="1495" t="s">
        <v>10602</v>
      </c>
      <c r="AS2352" s="1735" t="s">
        <v>516</v>
      </c>
      <c r="AT2352" s="1495" t="str">
        <f t="shared" si="73"/>
        <v>0805-União das freguesias de Conceição e Estoi</v>
      </c>
      <c r="AU2352" s="1495" t="str">
        <f t="shared" si="74"/>
        <v>080507</v>
      </c>
    </row>
    <row r="2353" spans="2:47">
      <c r="B2353" s="1013" t="s">
        <v>406</v>
      </c>
      <c r="C2353" s="976" t="s">
        <v>1575</v>
      </c>
      <c r="AQ2353" s="1735" t="s">
        <v>10603</v>
      </c>
      <c r="AR2353" s="1495" t="s">
        <v>10604</v>
      </c>
      <c r="AS2353" s="1735" t="s">
        <v>1051</v>
      </c>
      <c r="AT2353" s="1495" t="str">
        <f t="shared" si="73"/>
        <v>0308-União das freguesias de Conde e Gandarela</v>
      </c>
      <c r="AU2353" s="1495" t="str">
        <f t="shared" si="74"/>
        <v>030882</v>
      </c>
    </row>
    <row r="2354" spans="2:47">
      <c r="B2354" s="1013" t="s">
        <v>407</v>
      </c>
      <c r="C2354" s="976" t="s">
        <v>408</v>
      </c>
      <c r="AQ2354" s="1735" t="s">
        <v>10605</v>
      </c>
      <c r="AR2354" s="1495" t="s">
        <v>10606</v>
      </c>
      <c r="AS2354" s="1735" t="s">
        <v>4125</v>
      </c>
      <c r="AT2354" s="1495" t="str">
        <f t="shared" si="73"/>
        <v>0604-União das freguesias de Condeixa-a-Velha e Condeixa-a-Nova</v>
      </c>
      <c r="AU2354" s="1495" t="str">
        <f t="shared" si="74"/>
        <v>060411</v>
      </c>
    </row>
    <row r="2355" spans="2:47">
      <c r="B2355" s="1013" t="s">
        <v>409</v>
      </c>
      <c r="C2355" s="976" t="s">
        <v>410</v>
      </c>
      <c r="AQ2355" s="1735" t="s">
        <v>10607</v>
      </c>
      <c r="AR2355" s="1495" t="s">
        <v>10608</v>
      </c>
      <c r="AS2355" s="1735" t="s">
        <v>2834</v>
      </c>
      <c r="AT2355" s="1495" t="str">
        <f t="shared" si="73"/>
        <v>0406-União das freguesias de Constantim e Cicouro</v>
      </c>
      <c r="AU2355" s="1495" t="str">
        <f t="shared" si="74"/>
        <v>040618</v>
      </c>
    </row>
    <row r="2356" spans="2:47">
      <c r="B2356" s="1013" t="s">
        <v>411</v>
      </c>
      <c r="C2356" s="976" t="s">
        <v>412</v>
      </c>
      <c r="AQ2356" s="1735" t="s">
        <v>10609</v>
      </c>
      <c r="AR2356" s="1495" t="s">
        <v>10610</v>
      </c>
      <c r="AS2356" s="1495" t="s">
        <v>1770</v>
      </c>
      <c r="AT2356" s="1495" t="str">
        <f t="shared" si="73"/>
        <v>1714-União das freguesias de Constantim e Vale de Nogueiras</v>
      </c>
      <c r="AU2356" s="1495" t="str">
        <f t="shared" si="74"/>
        <v>171433</v>
      </c>
    </row>
    <row r="2357" spans="2:47">
      <c r="B2357" s="1013" t="s">
        <v>413</v>
      </c>
      <c r="C2357" s="976" t="s">
        <v>5082</v>
      </c>
      <c r="AQ2357" s="1735" t="s">
        <v>10611</v>
      </c>
      <c r="AR2357" s="1495" t="s">
        <v>10612</v>
      </c>
      <c r="AS2357" s="1495" t="s">
        <v>1787</v>
      </c>
      <c r="AT2357" s="1495" t="str">
        <f t="shared" si="73"/>
        <v>1318-União das freguesias de Coronado (São Romão e São Mamede)</v>
      </c>
      <c r="AU2357" s="1495" t="str">
        <f t="shared" si="74"/>
        <v>131811</v>
      </c>
    </row>
    <row r="2358" spans="2:47">
      <c r="B2358" s="1013" t="s">
        <v>5083</v>
      </c>
      <c r="C2358" s="976" t="s">
        <v>5084</v>
      </c>
      <c r="AQ2358" s="1735" t="s">
        <v>10613</v>
      </c>
      <c r="AR2358" s="1495" t="s">
        <v>10614</v>
      </c>
      <c r="AS2358" s="1735" t="s">
        <v>4216</v>
      </c>
      <c r="AT2358" s="1495" t="str">
        <f t="shared" si="73"/>
        <v>0706-União das freguesias de Cortiçadas de Lavre e Lavre</v>
      </c>
      <c r="AU2358" s="1495" t="str">
        <f t="shared" si="74"/>
        <v>070611</v>
      </c>
    </row>
    <row r="2359" spans="2:47">
      <c r="B2359" s="1013" t="s">
        <v>5085</v>
      </c>
      <c r="C2359" s="976" t="s">
        <v>2741</v>
      </c>
      <c r="AQ2359" s="1735" t="s">
        <v>10615</v>
      </c>
      <c r="AR2359" s="1495" t="s">
        <v>10616</v>
      </c>
      <c r="AS2359" s="1735" t="s">
        <v>4105</v>
      </c>
      <c r="AT2359" s="1495" t="str">
        <f t="shared" si="73"/>
        <v>0903-União das freguesias de Cortiçô da Serra, Vide entre Vinhas e Salgueirais</v>
      </c>
      <c r="AU2359" s="1495" t="str">
        <f t="shared" si="74"/>
        <v>090325</v>
      </c>
    </row>
    <row r="2360" spans="2:47">
      <c r="B2360" s="1013" t="s">
        <v>2742</v>
      </c>
      <c r="C2360" s="976" t="s">
        <v>2743</v>
      </c>
      <c r="AQ2360" s="1735" t="s">
        <v>10617</v>
      </c>
      <c r="AR2360" s="1495" t="s">
        <v>10618</v>
      </c>
      <c r="AS2360" s="1735" t="s">
        <v>1011</v>
      </c>
      <c r="AT2360" s="1495" t="str">
        <f t="shared" si="73"/>
        <v>0905-União das freguesias de Cortiçô e Vila Chã</v>
      </c>
      <c r="AU2360" s="1495" t="str">
        <f t="shared" si="74"/>
        <v>090517</v>
      </c>
    </row>
    <row r="2361" spans="2:47">
      <c r="B2361" s="1013" t="s">
        <v>2744</v>
      </c>
      <c r="C2361" s="976" t="s">
        <v>2745</v>
      </c>
      <c r="AQ2361" s="1735" t="s">
        <v>10619</v>
      </c>
      <c r="AR2361" s="1495" t="s">
        <v>10620</v>
      </c>
      <c r="AS2361" s="1495" t="s">
        <v>1798</v>
      </c>
      <c r="AT2361" s="1495" t="str">
        <f t="shared" si="73"/>
        <v>1409-União das freguesias de Coruche, Fajarda e Erra</v>
      </c>
      <c r="AU2361" s="1495" t="str">
        <f t="shared" si="74"/>
        <v>140909</v>
      </c>
    </row>
    <row r="2362" spans="2:47">
      <c r="B2362" s="1013" t="s">
        <v>2746</v>
      </c>
      <c r="C2362" s="976" t="s">
        <v>2747</v>
      </c>
      <c r="AQ2362" s="1735" t="s">
        <v>10621</v>
      </c>
      <c r="AR2362" s="1495" t="s">
        <v>10622</v>
      </c>
      <c r="AS2362" s="1495" t="s">
        <v>1404</v>
      </c>
      <c r="AT2362" s="1495" t="str">
        <f t="shared" si="73"/>
        <v>1605-União das freguesias de Cossourado e Linhares</v>
      </c>
      <c r="AU2362" s="1495" t="str">
        <f t="shared" si="74"/>
        <v>160523</v>
      </c>
    </row>
    <row r="2363" spans="2:47">
      <c r="B2363" s="1013" t="s">
        <v>2748</v>
      </c>
      <c r="C2363" s="976" t="s">
        <v>2749</v>
      </c>
      <c r="AQ2363" s="1735" t="s">
        <v>10623</v>
      </c>
      <c r="AR2363" s="1495" t="s">
        <v>10624</v>
      </c>
      <c r="AS2363" s="1495" t="s">
        <v>76</v>
      </c>
      <c r="AT2363" s="1495" t="str">
        <f t="shared" si="73"/>
        <v>1823-União das freguesias de Couto de Baixo e Couto de Cima</v>
      </c>
      <c r="AU2363" s="1495" t="str">
        <f t="shared" si="74"/>
        <v>182337</v>
      </c>
    </row>
    <row r="2364" spans="2:47">
      <c r="B2364" s="1013" t="s">
        <v>2750</v>
      </c>
      <c r="C2364" s="976" t="s">
        <v>2751</v>
      </c>
      <c r="AQ2364" s="1735" t="s">
        <v>10625</v>
      </c>
      <c r="AR2364" s="1495" t="s">
        <v>10626</v>
      </c>
      <c r="AS2364" s="1735" t="s">
        <v>1749</v>
      </c>
      <c r="AT2364" s="1495" t="str">
        <f t="shared" si="73"/>
        <v>0616-União das freguesias de Covas e Vila Nova de Oliveirinha</v>
      </c>
      <c r="AU2364" s="1495" t="str">
        <f t="shared" si="74"/>
        <v>061617</v>
      </c>
    </row>
    <row r="2365" spans="2:47">
      <c r="B2365" s="1013" t="s">
        <v>2752</v>
      </c>
      <c r="C2365" s="976" t="s">
        <v>2753</v>
      </c>
      <c r="AQ2365" s="1735" t="s">
        <v>10627</v>
      </c>
      <c r="AR2365" s="1495" t="s">
        <v>10628</v>
      </c>
      <c r="AS2365" s="1735" t="s">
        <v>2543</v>
      </c>
      <c r="AT2365" s="1495" t="str">
        <f t="shared" si="73"/>
        <v>0104-União das freguesias de Covelo de Paivó e Janarde</v>
      </c>
      <c r="AU2365" s="1495" t="str">
        <f t="shared" si="74"/>
        <v>010424</v>
      </c>
    </row>
    <row r="2366" spans="2:47">
      <c r="B2366" s="1013" t="s">
        <v>2754</v>
      </c>
      <c r="C2366" s="976" t="s">
        <v>2755</v>
      </c>
      <c r="AQ2366" s="1735" t="s">
        <v>10629</v>
      </c>
      <c r="AR2366" s="1495" t="s">
        <v>10630</v>
      </c>
      <c r="AS2366" s="1735" t="s">
        <v>1805</v>
      </c>
      <c r="AT2366" s="1495" t="str">
        <f t="shared" si="73"/>
        <v>0503-União das freguesias de Covilhã e Canhoso</v>
      </c>
      <c r="AU2366" s="1495" t="str">
        <f t="shared" si="74"/>
        <v>050335</v>
      </c>
    </row>
    <row r="2367" spans="2:47">
      <c r="B2367" s="1013" t="s">
        <v>2756</v>
      </c>
      <c r="C2367" s="976" t="s">
        <v>2757</v>
      </c>
      <c r="AQ2367" s="1735" t="s">
        <v>10631</v>
      </c>
      <c r="AR2367" s="1495" t="s">
        <v>10632</v>
      </c>
      <c r="AS2367" s="1735" t="s">
        <v>1316</v>
      </c>
      <c r="AT2367" s="1495" t="str">
        <f t="shared" si="73"/>
        <v>0602-União das freguesias de Covões e Camarneira</v>
      </c>
      <c r="AU2367" s="1495" t="str">
        <f t="shared" si="74"/>
        <v>060221</v>
      </c>
    </row>
    <row r="2368" spans="2:47">
      <c r="B2368" s="1013" t="s">
        <v>2758</v>
      </c>
      <c r="C2368" s="976" t="s">
        <v>2759</v>
      </c>
      <c r="AQ2368" s="1735" t="s">
        <v>10633</v>
      </c>
      <c r="AR2368" s="1495" t="s">
        <v>10634</v>
      </c>
      <c r="AS2368" s="1495" t="s">
        <v>1961</v>
      </c>
      <c r="AT2368" s="1495" t="str">
        <f t="shared" si="73"/>
        <v>1001-União das freguesias de Coz, Alpedriz e Montes</v>
      </c>
      <c r="AU2368" s="1495" t="str">
        <f t="shared" si="74"/>
        <v>100122</v>
      </c>
    </row>
    <row r="2369" spans="2:47">
      <c r="B2369" s="1013" t="s">
        <v>2760</v>
      </c>
      <c r="C2369" s="976" t="s">
        <v>2761</v>
      </c>
      <c r="AQ2369" s="1735" t="s">
        <v>10635</v>
      </c>
      <c r="AR2369" s="1495" t="s">
        <v>10636</v>
      </c>
      <c r="AS2369" s="1495" t="s">
        <v>1456</v>
      </c>
      <c r="AT2369" s="1495" t="str">
        <f t="shared" si="73"/>
        <v>1606-União das freguesias de Crasto, Ruivos e Grovelas</v>
      </c>
      <c r="AU2369" s="1495" t="str">
        <f t="shared" si="74"/>
        <v>160626</v>
      </c>
    </row>
    <row r="2370" spans="2:47">
      <c r="B2370" s="1013" t="s">
        <v>2762</v>
      </c>
      <c r="C2370" s="976" t="s">
        <v>2763</v>
      </c>
      <c r="AQ2370" s="1735" t="s">
        <v>10637</v>
      </c>
      <c r="AR2370" s="1495" t="s">
        <v>10638</v>
      </c>
      <c r="AS2370" s="1495" t="s">
        <v>1809</v>
      </c>
      <c r="AT2370" s="1495" t="str">
        <f t="shared" si="73"/>
        <v>1206-União das freguesias de Crato e Mártires, Flor da Rosa e Vale do Peso</v>
      </c>
      <c r="AU2370" s="1495" t="str">
        <f t="shared" si="74"/>
        <v>120607</v>
      </c>
    </row>
    <row r="2371" spans="2:47">
      <c r="B2371" s="1013" t="s">
        <v>2764</v>
      </c>
      <c r="C2371" s="976" t="s">
        <v>2765</v>
      </c>
      <c r="AQ2371" s="1735" t="s">
        <v>10639</v>
      </c>
      <c r="AR2371" s="1495" t="s">
        <v>10640</v>
      </c>
      <c r="AS2371" s="1735" t="s">
        <v>279</v>
      </c>
      <c r="AT2371" s="1495" t="str">
        <f t="shared" si="73"/>
        <v>0302-União das freguesias de Creixomil e Mariz</v>
      </c>
      <c r="AU2371" s="1495" t="str">
        <f t="shared" si="74"/>
        <v>030297</v>
      </c>
    </row>
    <row r="2372" spans="2:47">
      <c r="B2372" s="1013" t="s">
        <v>2766</v>
      </c>
      <c r="C2372" s="976" t="s">
        <v>2767</v>
      </c>
      <c r="AQ2372" s="1735" t="s">
        <v>10641</v>
      </c>
      <c r="AR2372" s="1495" t="s">
        <v>10642</v>
      </c>
      <c r="AS2372" s="1735" t="s">
        <v>2630</v>
      </c>
      <c r="AT2372" s="1495" t="str">
        <f t="shared" si="73"/>
        <v>0303-União das freguesias de Crespos e Pousada</v>
      </c>
      <c r="AU2372" s="1495" t="str">
        <f t="shared" si="74"/>
        <v>030368</v>
      </c>
    </row>
    <row r="2373" spans="2:47">
      <c r="B2373" s="1013" t="s">
        <v>2768</v>
      </c>
      <c r="C2373" s="976" t="s">
        <v>2769</v>
      </c>
      <c r="AQ2373" s="1735" t="s">
        <v>10643</v>
      </c>
      <c r="AR2373" s="1495" t="s">
        <v>10644</v>
      </c>
      <c r="AS2373" s="1495" t="s">
        <v>5285</v>
      </c>
      <c r="AT2373" s="1495" t="str">
        <f t="shared" si="73"/>
        <v>1305-União das freguesias de Cristelos, Boim e Ordem</v>
      </c>
      <c r="AU2373" s="1495" t="str">
        <f t="shared" si="74"/>
        <v>130528</v>
      </c>
    </row>
    <row r="2374" spans="2:47">
      <c r="B2374" s="1013" t="s">
        <v>2770</v>
      </c>
      <c r="C2374" s="976" t="s">
        <v>2771</v>
      </c>
      <c r="AQ2374" s="1735" t="s">
        <v>10645</v>
      </c>
      <c r="AR2374" s="1495" t="s">
        <v>10646</v>
      </c>
      <c r="AS2374" s="1735" t="s">
        <v>2980</v>
      </c>
      <c r="AT2374" s="1495" t="str">
        <f t="shared" si="73"/>
        <v>0509-União das freguesias de Cumeada e Marmeleiro</v>
      </c>
      <c r="AU2374" s="1495" t="str">
        <f t="shared" si="74"/>
        <v>050916</v>
      </c>
    </row>
    <row r="2375" spans="2:47">
      <c r="B2375" s="1013" t="s">
        <v>2772</v>
      </c>
      <c r="C2375" s="976" t="s">
        <v>2773</v>
      </c>
      <c r="AQ2375" s="1735" t="s">
        <v>10647</v>
      </c>
      <c r="AR2375" s="1495" t="s">
        <v>10648</v>
      </c>
      <c r="AS2375" s="1735" t="s">
        <v>73</v>
      </c>
      <c r="AT2375" s="1495" t="str">
        <f t="shared" si="73"/>
        <v>0412-União das freguesias de Curopos e Vale de Janeiro</v>
      </c>
      <c r="AU2375" s="1495" t="str">
        <f t="shared" si="74"/>
        <v>041236</v>
      </c>
    </row>
    <row r="2376" spans="2:47">
      <c r="B2376" s="1013" t="s">
        <v>2774</v>
      </c>
      <c r="C2376" s="976" t="s">
        <v>2775</v>
      </c>
      <c r="AQ2376" s="1735" t="s">
        <v>10649</v>
      </c>
      <c r="AR2376" s="1495" t="s">
        <v>10650</v>
      </c>
      <c r="AS2376" s="1495" t="s">
        <v>1323</v>
      </c>
      <c r="AT2376" s="1495" t="str">
        <f t="shared" si="73"/>
        <v>1802-União das freguesias de Currelos, Papízios e Sobral</v>
      </c>
      <c r="AU2376" s="1495" t="str">
        <f t="shared" si="74"/>
        <v>180208</v>
      </c>
    </row>
    <row r="2377" spans="2:47">
      <c r="B2377" s="1013" t="s">
        <v>2776</v>
      </c>
      <c r="C2377" s="976" t="s">
        <v>4046</v>
      </c>
      <c r="AQ2377" s="1735" t="s">
        <v>10651</v>
      </c>
      <c r="AR2377" s="1495" t="s">
        <v>10652</v>
      </c>
      <c r="AS2377" s="1495" t="s">
        <v>5328</v>
      </c>
      <c r="AT2377" s="1495" t="str">
        <f t="shared" si="73"/>
        <v>1308-União das freguesias de Custóias, Leça do Balio e Guifões</v>
      </c>
      <c r="AU2377" s="1495" t="str">
        <f t="shared" si="74"/>
        <v>130811</v>
      </c>
    </row>
    <row r="2378" spans="2:47">
      <c r="B2378" s="1013" t="s">
        <v>2777</v>
      </c>
      <c r="C2378" s="976" t="s">
        <v>4038</v>
      </c>
      <c r="AQ2378" s="1735" t="s">
        <v>10653</v>
      </c>
      <c r="AR2378" s="1495" t="s">
        <v>10654</v>
      </c>
      <c r="AS2378" s="1735" t="s">
        <v>1741</v>
      </c>
      <c r="AT2378" s="1495" t="str">
        <f t="shared" si="73"/>
        <v>0615-União das freguesias de Degracias e Pombalinho</v>
      </c>
      <c r="AU2378" s="1495" t="str">
        <f t="shared" si="74"/>
        <v>061513</v>
      </c>
    </row>
    <row r="2379" spans="2:47">
      <c r="B2379" s="1013" t="s">
        <v>2778</v>
      </c>
      <c r="C2379" s="976" t="s">
        <v>2779</v>
      </c>
      <c r="AQ2379" s="1735" t="s">
        <v>10655</v>
      </c>
      <c r="AR2379" s="1495" t="s">
        <v>10656</v>
      </c>
      <c r="AS2379" s="1495" t="s">
        <v>1351</v>
      </c>
      <c r="AT2379" s="1495" t="str">
        <f t="shared" ref="AT2379:AT2442" si="75">AS2379&amp;"-"&amp;AR2379</f>
        <v>1810-União das freguesias de Destriz e Reigoso</v>
      </c>
      <c r="AU2379" s="1495" t="str">
        <f t="shared" ref="AU2379:AU2442" si="76">AQ2379</f>
        <v>181014</v>
      </c>
    </row>
    <row r="2380" spans="2:47">
      <c r="B2380" s="1013" t="s">
        <v>2780</v>
      </c>
      <c r="C2380" s="976" t="s">
        <v>2781</v>
      </c>
      <c r="AQ2380" s="1735" t="s">
        <v>10657</v>
      </c>
      <c r="AR2380" s="1495" t="s">
        <v>10658</v>
      </c>
      <c r="AS2380" s="1495" t="s">
        <v>1780</v>
      </c>
      <c r="AT2380" s="1495" t="str">
        <f t="shared" si="75"/>
        <v>1113-União das freguesias de Dois Portos e Runa</v>
      </c>
      <c r="AU2380" s="1495" t="str">
        <f t="shared" si="76"/>
        <v>111324</v>
      </c>
    </row>
    <row r="2381" spans="2:47">
      <c r="B2381" s="1013" t="s">
        <v>2782</v>
      </c>
      <c r="C2381" s="976" t="s">
        <v>2783</v>
      </c>
      <c r="AQ2381" s="1735" t="s">
        <v>10659</v>
      </c>
      <c r="AR2381" s="1495" t="s">
        <v>10660</v>
      </c>
      <c r="AS2381" s="1735" t="s">
        <v>279</v>
      </c>
      <c r="AT2381" s="1495" t="str">
        <f t="shared" si="75"/>
        <v>0302-União das freguesias de Durrães e Tregosa</v>
      </c>
      <c r="AU2381" s="1495" t="str">
        <f t="shared" si="76"/>
        <v>030298</v>
      </c>
    </row>
    <row r="2382" spans="2:47">
      <c r="B2382" s="1013" t="s">
        <v>2784</v>
      </c>
      <c r="C2382" s="976" t="s">
        <v>2785</v>
      </c>
      <c r="AQ2382" s="1735" t="s">
        <v>10661</v>
      </c>
      <c r="AR2382" s="1495" t="s">
        <v>10662</v>
      </c>
      <c r="AS2382" s="1495" t="s">
        <v>2526</v>
      </c>
      <c r="AT2382" s="1495" t="str">
        <f t="shared" si="75"/>
        <v>1601-União das freguesias de Eiras e Mei</v>
      </c>
      <c r="AU2382" s="1495" t="str">
        <f t="shared" si="76"/>
        <v>160155</v>
      </c>
    </row>
    <row r="2383" spans="2:47">
      <c r="B2383" s="1013" t="s">
        <v>2786</v>
      </c>
      <c r="C2383" s="976" t="s">
        <v>2787</v>
      </c>
      <c r="AQ2383" s="1735" t="s">
        <v>10663</v>
      </c>
      <c r="AR2383" s="1495" t="s">
        <v>10664</v>
      </c>
      <c r="AS2383" s="1735" t="s">
        <v>4121</v>
      </c>
      <c r="AT2383" s="1495" t="str">
        <f t="shared" si="75"/>
        <v>0603-União das freguesias de Eiras e São Paulo de Frades</v>
      </c>
      <c r="AU2383" s="1495" t="str">
        <f t="shared" si="76"/>
        <v>060335</v>
      </c>
    </row>
    <row r="2384" spans="2:47">
      <c r="B2384" s="1013" t="s">
        <v>2788</v>
      </c>
      <c r="C2384" s="976" t="s">
        <v>4028</v>
      </c>
      <c r="AQ2384" s="1735" t="s">
        <v>10665</v>
      </c>
      <c r="AR2384" s="1495" t="s">
        <v>10666</v>
      </c>
      <c r="AS2384" s="1495" t="s">
        <v>1456</v>
      </c>
      <c r="AT2384" s="1495" t="str">
        <f t="shared" si="75"/>
        <v>1606-União das freguesias de Entre Ambos-os-Rios, Ermida e Germil</v>
      </c>
      <c r="AU2384" s="1495" t="str">
        <f t="shared" si="76"/>
        <v>160627</v>
      </c>
    </row>
    <row r="2385" spans="2:47">
      <c r="B2385" s="1013" t="s">
        <v>2789</v>
      </c>
      <c r="C2385" s="976" t="s">
        <v>2790</v>
      </c>
      <c r="AQ2385" s="1735" t="s">
        <v>10667</v>
      </c>
      <c r="AR2385" s="1495" t="s">
        <v>10668</v>
      </c>
      <c r="AS2385" s="1495" t="s">
        <v>5304</v>
      </c>
      <c r="AT2385" s="1495" t="str">
        <f t="shared" si="75"/>
        <v>1109-União das freguesias de Enxara do Bispo, Gradil e Vila Franca do Rosário</v>
      </c>
      <c r="AU2385" s="1495" t="str">
        <f t="shared" si="76"/>
        <v>110919</v>
      </c>
    </row>
    <row r="2386" spans="2:47">
      <c r="B2386" s="1013" t="s">
        <v>2791</v>
      </c>
      <c r="C2386" s="976" t="s">
        <v>2792</v>
      </c>
      <c r="AQ2386" s="1735" t="s">
        <v>10669</v>
      </c>
      <c r="AR2386" s="1495" t="s">
        <v>10670</v>
      </c>
      <c r="AS2386" s="1495" t="s">
        <v>1327</v>
      </c>
      <c r="AT2386" s="1495" t="str">
        <f t="shared" si="75"/>
        <v>1406-União das freguesias de Ereira e Lapa</v>
      </c>
      <c r="AU2386" s="1495" t="str">
        <f t="shared" si="76"/>
        <v>140610</v>
      </c>
    </row>
    <row r="2387" spans="2:47">
      <c r="B2387" s="1013" t="s">
        <v>2793</v>
      </c>
      <c r="C2387" s="976" t="s">
        <v>2794</v>
      </c>
      <c r="AQ2387" s="1735" t="s">
        <v>10671</v>
      </c>
      <c r="AR2387" s="1495" t="s">
        <v>10672</v>
      </c>
      <c r="AS2387" s="1495" t="s">
        <v>5366</v>
      </c>
      <c r="AT2387" s="1495" t="str">
        <f t="shared" si="75"/>
        <v>1705-União das freguesias de Ermelo e Pardelhas</v>
      </c>
      <c r="AU2387" s="1495" t="str">
        <f t="shared" si="76"/>
        <v>170510</v>
      </c>
    </row>
    <row r="2388" spans="2:47">
      <c r="B2388" s="1013" t="s">
        <v>2795</v>
      </c>
      <c r="C2388" s="976" t="s">
        <v>2796</v>
      </c>
      <c r="AQ2388" s="1735" t="s">
        <v>10673</v>
      </c>
      <c r="AR2388" s="1495" t="s">
        <v>10674</v>
      </c>
      <c r="AS2388" s="1735" t="s">
        <v>2980</v>
      </c>
      <c r="AT2388" s="1495" t="str">
        <f t="shared" si="75"/>
        <v>0509-União das freguesias de Ermida e Figueiredo</v>
      </c>
      <c r="AU2388" s="1495" t="str">
        <f t="shared" si="76"/>
        <v>050917</v>
      </c>
    </row>
    <row r="2389" spans="2:47">
      <c r="B2389" s="1013" t="s">
        <v>2797</v>
      </c>
      <c r="C2389" s="976" t="s">
        <v>2798</v>
      </c>
      <c r="AQ2389" s="1735" t="s">
        <v>10675</v>
      </c>
      <c r="AR2389" s="1495" t="s">
        <v>10676</v>
      </c>
      <c r="AS2389" s="1735" t="s">
        <v>1359</v>
      </c>
      <c r="AT2389" s="1495" t="str">
        <f t="shared" si="75"/>
        <v>0611-União das freguesias de Ervedal e Vila Franca da Beira</v>
      </c>
      <c r="AU2389" s="1495" t="str">
        <f t="shared" si="76"/>
        <v>061122</v>
      </c>
    </row>
    <row r="2390" spans="2:47">
      <c r="B2390" s="1013" t="s">
        <v>2799</v>
      </c>
      <c r="C2390" s="976" t="s">
        <v>5092</v>
      </c>
      <c r="AQ2390" s="1735" t="s">
        <v>10677</v>
      </c>
      <c r="AR2390" s="1495" t="s">
        <v>10678</v>
      </c>
      <c r="AS2390" s="1735" t="s">
        <v>1338</v>
      </c>
      <c r="AT2390" s="1495" t="str">
        <f t="shared" si="75"/>
        <v>0502-União das freguesias de Escalos de Baixo e Mata</v>
      </c>
      <c r="AU2390" s="1495" t="str">
        <f t="shared" si="76"/>
        <v>050227</v>
      </c>
    </row>
    <row r="2391" spans="2:47">
      <c r="B2391" s="1013" t="s">
        <v>2800</v>
      </c>
      <c r="C2391" s="976" t="s">
        <v>2801</v>
      </c>
      <c r="AQ2391" s="1735" t="s">
        <v>10679</v>
      </c>
      <c r="AR2391" s="1495" t="s">
        <v>10680</v>
      </c>
      <c r="AS2391" s="1735" t="s">
        <v>1338</v>
      </c>
      <c r="AT2391" s="1495" t="str">
        <f t="shared" si="75"/>
        <v>0502-União das freguesias de Escalos de Cima e Lousa</v>
      </c>
      <c r="AU2391" s="1495" t="str">
        <f t="shared" si="76"/>
        <v>050228</v>
      </c>
    </row>
    <row r="2392" spans="2:47">
      <c r="B2392" s="1013" t="s">
        <v>2802</v>
      </c>
      <c r="C2392" s="976" t="s">
        <v>2803</v>
      </c>
      <c r="AQ2392" s="1735" t="s">
        <v>10681</v>
      </c>
      <c r="AR2392" s="1495" t="s">
        <v>10682</v>
      </c>
      <c r="AS2392" s="1735" t="s">
        <v>61</v>
      </c>
      <c r="AT2392" s="1495" t="str">
        <f t="shared" si="75"/>
        <v>0313-União das freguesias de Escariz (São Mamede) e Escariz (São Martinho)</v>
      </c>
      <c r="AU2392" s="1495" t="str">
        <f t="shared" si="76"/>
        <v>031362</v>
      </c>
    </row>
    <row r="2393" spans="2:47">
      <c r="B2393" s="1013" t="s">
        <v>2804</v>
      </c>
      <c r="C2393" s="976" t="s">
        <v>5106</v>
      </c>
      <c r="AQ2393" s="1735" t="s">
        <v>10683</v>
      </c>
      <c r="AR2393" s="1495" t="s">
        <v>10684</v>
      </c>
      <c r="AS2393" s="1735" t="s">
        <v>2630</v>
      </c>
      <c r="AT2393" s="1495" t="str">
        <f t="shared" si="75"/>
        <v>0303-União das freguesias de Escudeiros e Penso (Santo Estêvão e São Vicente)</v>
      </c>
      <c r="AU2393" s="1495" t="str">
        <f t="shared" si="76"/>
        <v>030369</v>
      </c>
    </row>
    <row r="2394" spans="2:47">
      <c r="B2394" s="1013" t="s">
        <v>2805</v>
      </c>
      <c r="C2394" s="976" t="s">
        <v>5108</v>
      </c>
      <c r="AQ2394" s="1735" t="s">
        <v>10685</v>
      </c>
      <c r="AR2394" s="1495" t="s">
        <v>10686</v>
      </c>
      <c r="AS2394" s="1735" t="s">
        <v>30</v>
      </c>
      <c r="AT2394" s="1495" t="str">
        <f t="shared" si="75"/>
        <v>0312-União das freguesias de Esmeriz e Cabeçudos</v>
      </c>
      <c r="AU2394" s="1495" t="str">
        <f t="shared" si="76"/>
        <v>031254</v>
      </c>
    </row>
    <row r="2395" spans="2:47">
      <c r="B2395" s="1013" t="s">
        <v>2806</v>
      </c>
      <c r="C2395" s="976" t="s">
        <v>2927</v>
      </c>
      <c r="AQ2395" s="1735" t="s">
        <v>10687</v>
      </c>
      <c r="AR2395" s="1495" t="s">
        <v>10688</v>
      </c>
      <c r="AS2395" s="1735" t="s">
        <v>5293</v>
      </c>
      <c r="AT2395" s="1495" t="str">
        <f t="shared" si="75"/>
        <v>0405-União das freguesias de Espadanedo, Edroso, Murçós e Soutelo Mourisco</v>
      </c>
      <c r="AU2395" s="1495" t="str">
        <f t="shared" si="76"/>
        <v>040542</v>
      </c>
    </row>
    <row r="2396" spans="2:47">
      <c r="B2396" s="1013" t="s">
        <v>2928</v>
      </c>
      <c r="C2396" s="976" t="s">
        <v>2929</v>
      </c>
      <c r="AQ2396" s="1735" t="s">
        <v>10689</v>
      </c>
      <c r="AR2396" s="1495" t="s">
        <v>10690</v>
      </c>
      <c r="AS2396" s="1735" t="s">
        <v>1749</v>
      </c>
      <c r="AT2396" s="1495" t="str">
        <f t="shared" si="75"/>
        <v>0616-União das freguesias de Espariz e Sinde</v>
      </c>
      <c r="AU2396" s="1495" t="str">
        <f t="shared" si="76"/>
        <v>061618</v>
      </c>
    </row>
    <row r="2397" spans="2:47">
      <c r="B2397" s="1013" t="s">
        <v>2930</v>
      </c>
      <c r="C2397" s="976" t="s">
        <v>2931</v>
      </c>
      <c r="AQ2397" s="1735" t="s">
        <v>10691</v>
      </c>
      <c r="AR2397" s="1495" t="s">
        <v>10692</v>
      </c>
      <c r="AS2397" s="1735" t="s">
        <v>1492</v>
      </c>
      <c r="AT2397" s="1495" t="str">
        <f t="shared" si="75"/>
        <v>0309-União das freguesias de Esperança e Brunhais</v>
      </c>
      <c r="AU2397" s="1495" t="str">
        <f t="shared" si="76"/>
        <v>030933</v>
      </c>
    </row>
    <row r="2398" spans="2:47">
      <c r="B2398" s="1013" t="s">
        <v>2932</v>
      </c>
      <c r="C2398" s="976" t="s">
        <v>2933</v>
      </c>
      <c r="AQ2398" s="1735" t="s">
        <v>10693</v>
      </c>
      <c r="AR2398" s="1495" t="s">
        <v>10694</v>
      </c>
      <c r="AS2398" s="1495" t="s">
        <v>4255</v>
      </c>
      <c r="AT2398" s="1495" t="str">
        <f t="shared" si="75"/>
        <v>1212-União das freguesias de Espírito Santo, Nossa Senhora da Graça e São Simão</v>
      </c>
      <c r="AU2398" s="1495" t="str">
        <f t="shared" si="76"/>
        <v>121212</v>
      </c>
    </row>
    <row r="2399" spans="2:47">
      <c r="B2399" s="1013" t="s">
        <v>2934</v>
      </c>
      <c r="C2399" s="976" t="s">
        <v>2935</v>
      </c>
      <c r="AQ2399" s="1735" t="s">
        <v>10695</v>
      </c>
      <c r="AR2399" s="1495" t="s">
        <v>10696</v>
      </c>
      <c r="AS2399" s="1735" t="s">
        <v>497</v>
      </c>
      <c r="AT2399" s="1495" t="str">
        <f t="shared" si="75"/>
        <v>0306-União das freguesias de Esposende, Marinhas e Gandra</v>
      </c>
      <c r="AU2399" s="1495" t="str">
        <f t="shared" si="76"/>
        <v>030618</v>
      </c>
    </row>
    <row r="2400" spans="2:47">
      <c r="B2400" s="1013" t="s">
        <v>2936</v>
      </c>
      <c r="C2400" s="976" t="s">
        <v>2937</v>
      </c>
      <c r="AQ2400" s="1735" t="s">
        <v>10697</v>
      </c>
      <c r="AR2400" s="1495" t="s">
        <v>10698</v>
      </c>
      <c r="AS2400" s="1735" t="s">
        <v>61</v>
      </c>
      <c r="AT2400" s="1495" t="str">
        <f t="shared" si="75"/>
        <v>0313-União das freguesias de Esqueiros, Nevogilde e Travassós</v>
      </c>
      <c r="AU2400" s="1495" t="str">
        <f t="shared" si="76"/>
        <v>031363</v>
      </c>
    </row>
    <row r="2401" spans="2:47">
      <c r="B2401" s="1013" t="s">
        <v>2938</v>
      </c>
      <c r="C2401" s="976" t="s">
        <v>2939</v>
      </c>
      <c r="AQ2401" s="1735" t="s">
        <v>10699</v>
      </c>
      <c r="AR2401" s="1495" t="s">
        <v>10700</v>
      </c>
      <c r="AS2401" s="1735" t="s">
        <v>2630</v>
      </c>
      <c r="AT2401" s="1495" t="str">
        <f t="shared" si="75"/>
        <v>0303-União das freguesias de Este (São Pedro e São Mamede)</v>
      </c>
      <c r="AU2401" s="1495" t="str">
        <f t="shared" si="76"/>
        <v>030370</v>
      </c>
    </row>
    <row r="2402" spans="2:47">
      <c r="B2402" s="1013" t="s">
        <v>2940</v>
      </c>
      <c r="C2402" s="976" t="s">
        <v>2941</v>
      </c>
      <c r="AQ2402" s="1735" t="s">
        <v>10701</v>
      </c>
      <c r="AR2402" s="1495" t="s">
        <v>10702</v>
      </c>
      <c r="AS2402" s="1735" t="s">
        <v>1065</v>
      </c>
      <c r="AT2402" s="1495" t="str">
        <f t="shared" si="75"/>
        <v>0806-União das freguesias de Estômbar e Parchal</v>
      </c>
      <c r="AU2402" s="1495" t="str">
        <f t="shared" si="76"/>
        <v>080607</v>
      </c>
    </row>
    <row r="2403" spans="2:47">
      <c r="B2403" s="1013" t="s">
        <v>2942</v>
      </c>
      <c r="C2403" s="976" t="s">
        <v>2943</v>
      </c>
      <c r="AQ2403" s="1735" t="s">
        <v>10703</v>
      </c>
      <c r="AR2403" s="1495" t="s">
        <v>10704</v>
      </c>
      <c r="AS2403" s="1735" t="s">
        <v>507</v>
      </c>
      <c r="AT2403" s="1495" t="str">
        <f t="shared" si="75"/>
        <v>0704-União das freguesias de Estremoz (Santa Maria e Santo André)</v>
      </c>
      <c r="AU2403" s="1495" t="str">
        <f t="shared" si="76"/>
        <v>070414</v>
      </c>
    </row>
    <row r="2404" spans="2:47">
      <c r="B2404" s="1013" t="s">
        <v>2944</v>
      </c>
      <c r="C2404" s="976" t="s">
        <v>1195</v>
      </c>
      <c r="AQ2404" s="1735" t="s">
        <v>10705</v>
      </c>
      <c r="AR2404" s="1495" t="s">
        <v>10706</v>
      </c>
      <c r="AS2404" s="1735" t="s">
        <v>1978</v>
      </c>
      <c r="AT2404" s="1495" t="str">
        <f t="shared" si="75"/>
        <v>0401-União das freguesias de Eucisia, Gouveia e Valverde</v>
      </c>
      <c r="AU2404" s="1495" t="str">
        <f t="shared" si="76"/>
        <v>040122</v>
      </c>
    </row>
    <row r="2405" spans="2:47">
      <c r="B2405" s="1013" t="s">
        <v>2945</v>
      </c>
      <c r="C2405" s="976" t="s">
        <v>2946</v>
      </c>
      <c r="AQ2405" s="1735" t="s">
        <v>10707</v>
      </c>
      <c r="AR2405" s="1495" t="s">
        <v>10708</v>
      </c>
      <c r="AS2405" s="1735" t="s">
        <v>510</v>
      </c>
      <c r="AT2405" s="1495" t="str">
        <f t="shared" si="75"/>
        <v>0705-União das freguesias de Évora (São Mamede, Sé, São Pedro e Santo Antão)</v>
      </c>
      <c r="AU2405" s="1495" t="str">
        <f t="shared" si="76"/>
        <v>070523</v>
      </c>
    </row>
    <row r="2406" spans="2:47">
      <c r="B2406" s="1013" t="s">
        <v>2947</v>
      </c>
      <c r="C2406" s="976" t="s">
        <v>4055</v>
      </c>
      <c r="AQ2406" s="1735" t="s">
        <v>10709</v>
      </c>
      <c r="AR2406" s="1495" t="s">
        <v>10710</v>
      </c>
      <c r="AS2406" s="1495" t="s">
        <v>76</v>
      </c>
      <c r="AT2406" s="1495" t="str">
        <f t="shared" si="75"/>
        <v>1823-União das freguesias de Faíl e Vila Chã de Sá</v>
      </c>
      <c r="AU2406" s="1495" t="str">
        <f t="shared" si="76"/>
        <v>182338</v>
      </c>
    </row>
    <row r="2407" spans="2:47">
      <c r="B2407" s="1013" t="s">
        <v>2948</v>
      </c>
      <c r="C2407" s="976" t="s">
        <v>4060</v>
      </c>
      <c r="AQ2407" s="1735" t="s">
        <v>10711</v>
      </c>
      <c r="AR2407" s="1495" t="s">
        <v>10712</v>
      </c>
      <c r="AS2407" s="1495" t="s">
        <v>1038</v>
      </c>
      <c r="AT2407" s="1495" t="str">
        <f t="shared" si="75"/>
        <v>1304-União das freguesias de Fânzeres e São Pedro da Cova</v>
      </c>
      <c r="AU2407" s="1495" t="str">
        <f t="shared" si="76"/>
        <v>130413</v>
      </c>
    </row>
    <row r="2408" spans="2:47">
      <c r="B2408" s="1013" t="s">
        <v>2949</v>
      </c>
      <c r="C2408" s="976" t="s">
        <v>4062</v>
      </c>
      <c r="AQ2408" s="1735" t="s">
        <v>10713</v>
      </c>
      <c r="AR2408" s="1495" t="s">
        <v>10714</v>
      </c>
      <c r="AS2408" s="1735" t="s">
        <v>516</v>
      </c>
      <c r="AT2408" s="1495" t="str">
        <f t="shared" si="75"/>
        <v>0805-União das freguesias de Faro (Sé e São Pedro)</v>
      </c>
      <c r="AU2408" s="1495" t="str">
        <f t="shared" si="76"/>
        <v>080508</v>
      </c>
    </row>
    <row r="2409" spans="2:47">
      <c r="B2409" s="1013" t="s">
        <v>2950</v>
      </c>
      <c r="C2409" s="976" t="s">
        <v>4064</v>
      </c>
      <c r="AQ2409" s="1735" t="s">
        <v>10715</v>
      </c>
      <c r="AR2409" s="1495" t="s">
        <v>10716</v>
      </c>
      <c r="AS2409" s="1495" t="s">
        <v>83</v>
      </c>
      <c r="AT2409" s="1495" t="str">
        <f t="shared" si="75"/>
        <v>1824-União das freguesias de Fataunços e Figueiredo das Donas</v>
      </c>
      <c r="AU2409" s="1495" t="str">
        <f t="shared" si="76"/>
        <v>182414</v>
      </c>
    </row>
    <row r="2410" spans="2:47">
      <c r="B2410" s="1013" t="s">
        <v>2951</v>
      </c>
      <c r="C2410" s="976" t="s">
        <v>2952</v>
      </c>
      <c r="AQ2410" s="1735" t="s">
        <v>10717</v>
      </c>
      <c r="AR2410" s="1495" t="s">
        <v>10718</v>
      </c>
      <c r="AS2410" s="1735" t="s">
        <v>1773</v>
      </c>
      <c r="AT2410" s="1495" t="str">
        <f t="shared" si="75"/>
        <v>0409-União das freguesias de Felgar e Souto da Velha</v>
      </c>
      <c r="AU2410" s="1495" t="str">
        <f t="shared" si="76"/>
        <v>040919</v>
      </c>
    </row>
    <row r="2411" spans="2:47">
      <c r="B2411" s="1013" t="s">
        <v>2953</v>
      </c>
      <c r="C2411" s="976" t="s">
        <v>2954</v>
      </c>
      <c r="AQ2411" s="1735" t="s">
        <v>10719</v>
      </c>
      <c r="AR2411" s="1495" t="s">
        <v>10720</v>
      </c>
      <c r="AS2411" s="1495" t="s">
        <v>1611</v>
      </c>
      <c r="AT2411" s="1495" t="str">
        <f t="shared" si="75"/>
        <v>1813-União das freguesias de Felgueiras e Feirão</v>
      </c>
      <c r="AU2411" s="1495" t="str">
        <f t="shared" si="76"/>
        <v>181317</v>
      </c>
    </row>
    <row r="2412" spans="2:47">
      <c r="B2412" s="1013" t="s">
        <v>2955</v>
      </c>
      <c r="C2412" s="976" t="s">
        <v>2956</v>
      </c>
      <c r="AQ2412" s="1735" t="s">
        <v>10721</v>
      </c>
      <c r="AR2412" s="1495" t="s">
        <v>10722</v>
      </c>
      <c r="AS2412" s="1735" t="s">
        <v>1773</v>
      </c>
      <c r="AT2412" s="1495" t="str">
        <f t="shared" si="75"/>
        <v>0409-União das freguesias de Felgueiras e Maçores</v>
      </c>
      <c r="AU2412" s="1495" t="str">
        <f t="shared" si="76"/>
        <v>040920</v>
      </c>
    </row>
    <row r="2413" spans="2:47">
      <c r="B2413" s="1013" t="s">
        <v>2957</v>
      </c>
      <c r="C2413" s="976" t="s">
        <v>2958</v>
      </c>
      <c r="AQ2413" s="1735" t="s">
        <v>10723</v>
      </c>
      <c r="AR2413" s="1495" t="s">
        <v>10724</v>
      </c>
      <c r="AS2413" s="1735" t="s">
        <v>1978</v>
      </c>
      <c r="AT2413" s="1495" t="str">
        <f t="shared" si="75"/>
        <v>0401-União das freguesias de Ferradosa e Sendim da Serra</v>
      </c>
      <c r="AU2413" s="1495" t="str">
        <f t="shared" si="76"/>
        <v>040123</v>
      </c>
    </row>
    <row r="2414" spans="2:47">
      <c r="B2414" s="1013" t="s">
        <v>2959</v>
      </c>
      <c r="C2414" s="976" t="s">
        <v>2960</v>
      </c>
      <c r="AQ2414" s="1735" t="s">
        <v>10725</v>
      </c>
      <c r="AR2414" s="1495" t="s">
        <v>10726</v>
      </c>
      <c r="AS2414" s="1735" t="s">
        <v>524</v>
      </c>
      <c r="AT2414" s="1495" t="str">
        <f t="shared" si="75"/>
        <v>0208-União das freguesias de Ferreira do Alentejo e Canhestros</v>
      </c>
      <c r="AU2414" s="1495" t="str">
        <f t="shared" si="76"/>
        <v>020808</v>
      </c>
    </row>
    <row r="2415" spans="2:47">
      <c r="B2415" s="1013" t="s">
        <v>2961</v>
      </c>
      <c r="C2415" s="976" t="s">
        <v>2962</v>
      </c>
      <c r="AQ2415" s="1735" t="s">
        <v>10727</v>
      </c>
      <c r="AR2415" s="1495" t="s">
        <v>10728</v>
      </c>
      <c r="AS2415" s="1495" t="s">
        <v>633</v>
      </c>
      <c r="AT2415" s="1495" t="str">
        <f t="shared" si="75"/>
        <v>1818-União das freguesias de Ferreirim e Macieira</v>
      </c>
      <c r="AU2415" s="1495" t="str">
        <f t="shared" si="76"/>
        <v>181818</v>
      </c>
    </row>
    <row r="2416" spans="2:47">
      <c r="B2416" s="1013" t="s">
        <v>2963</v>
      </c>
      <c r="C2416" s="976" t="s">
        <v>609</v>
      </c>
      <c r="AQ2416" s="1735" t="s">
        <v>10729</v>
      </c>
      <c r="AR2416" s="1495" t="s">
        <v>10730</v>
      </c>
      <c r="AS2416" s="1735" t="s">
        <v>2630</v>
      </c>
      <c r="AT2416" s="1495" t="str">
        <f t="shared" si="75"/>
        <v>0303-União das freguesias de Ferreiros e Gondizalves</v>
      </c>
      <c r="AU2416" s="1495" t="str">
        <f t="shared" si="76"/>
        <v>030371</v>
      </c>
    </row>
    <row r="2417" spans="2:47">
      <c r="B2417" s="1013" t="s">
        <v>4084</v>
      </c>
      <c r="C2417" s="976" t="s">
        <v>610</v>
      </c>
      <c r="AQ2417" s="1735" t="s">
        <v>10731</v>
      </c>
      <c r="AR2417" s="1495" t="s">
        <v>10732</v>
      </c>
      <c r="AS2417" s="1735" t="s">
        <v>3400</v>
      </c>
      <c r="AT2417" s="1495" t="str">
        <f t="shared" si="75"/>
        <v>0301-União das freguesias de Ferreiros, Prozelo e Besteiros</v>
      </c>
      <c r="AU2417" s="1495" t="str">
        <f t="shared" si="76"/>
        <v>030127</v>
      </c>
    </row>
    <row r="2418" spans="2:47">
      <c r="AQ2418" s="1735" t="s">
        <v>10733</v>
      </c>
      <c r="AR2418" s="1495" t="s">
        <v>10734</v>
      </c>
      <c r="AS2418" s="1495" t="s">
        <v>5285</v>
      </c>
      <c r="AT2418" s="1495" t="str">
        <f t="shared" si="75"/>
        <v>1305-União das freguesias de Figueiras e Covas</v>
      </c>
      <c r="AU2418" s="1495" t="str">
        <f t="shared" si="76"/>
        <v>130529</v>
      </c>
    </row>
    <row r="2419" spans="2:47">
      <c r="B2419" s="1013"/>
      <c r="C2419" s="976"/>
      <c r="AQ2419" s="1735" t="s">
        <v>10735</v>
      </c>
      <c r="AR2419" s="1495" t="s">
        <v>10736</v>
      </c>
      <c r="AS2419" s="1495" t="s">
        <v>2024</v>
      </c>
      <c r="AT2419" s="1495" t="str">
        <f t="shared" si="75"/>
        <v>1301-União das freguesias de Figueiró (Santiago e Santa Cristina)</v>
      </c>
      <c r="AU2419" s="1495" t="str">
        <f t="shared" si="76"/>
        <v>130144</v>
      </c>
    </row>
    <row r="2420" spans="2:47">
      <c r="B2420" s="1013"/>
      <c r="C2420" s="976"/>
      <c r="AQ2420" s="1735" t="s">
        <v>10737</v>
      </c>
      <c r="AR2420" s="1495" t="s">
        <v>10738</v>
      </c>
      <c r="AS2420" s="1735" t="s">
        <v>1042</v>
      </c>
      <c r="AT2420" s="1495" t="str">
        <f t="shared" si="75"/>
        <v>0906-União das freguesias de Figueiró da Serra e Freixo da Serra</v>
      </c>
      <c r="AU2420" s="1495" t="str">
        <f t="shared" si="76"/>
        <v>090624</v>
      </c>
    </row>
    <row r="2421" spans="2:47">
      <c r="B2421" s="1013"/>
      <c r="C2421" s="976"/>
      <c r="AQ2421" s="1735" t="s">
        <v>10739</v>
      </c>
      <c r="AR2421" s="1495" t="s">
        <v>10740</v>
      </c>
      <c r="AS2421" s="1495" t="s">
        <v>1007</v>
      </c>
      <c r="AT2421" s="1495" t="str">
        <f t="shared" si="75"/>
        <v>1008-União das freguesias de Figueiró dos Vinhos e Bairradas</v>
      </c>
      <c r="AU2421" s="1495" t="str">
        <f t="shared" si="76"/>
        <v>100806</v>
      </c>
    </row>
    <row r="2422" spans="2:47">
      <c r="B2422" s="1013"/>
      <c r="C2422" s="976"/>
      <c r="AQ2422" s="1735" t="s">
        <v>10741</v>
      </c>
      <c r="AR2422" s="1495" t="s">
        <v>10742</v>
      </c>
      <c r="AS2422" s="1495" t="s">
        <v>633</v>
      </c>
      <c r="AT2422" s="1495" t="str">
        <f t="shared" si="75"/>
        <v>1818-União das freguesias de Fonte Arcada e Escurquela</v>
      </c>
      <c r="AU2422" s="1495" t="str">
        <f t="shared" si="76"/>
        <v>181819</v>
      </c>
    </row>
    <row r="2423" spans="2:47">
      <c r="B2423" s="1013"/>
      <c r="C2423" s="976"/>
      <c r="AQ2423" s="1735" t="s">
        <v>10743</v>
      </c>
      <c r="AR2423" s="1495" t="s">
        <v>10744</v>
      </c>
      <c r="AS2423" s="1735" t="s">
        <v>1492</v>
      </c>
      <c r="AT2423" s="1495" t="str">
        <f t="shared" si="75"/>
        <v>0309-União das freguesias de Fonte Arcada e Oliveira</v>
      </c>
      <c r="AU2423" s="1495" t="str">
        <f t="shared" si="76"/>
        <v>030934</v>
      </c>
    </row>
    <row r="2424" spans="2:47">
      <c r="B2424" s="1013"/>
      <c r="C2424" s="976"/>
      <c r="AQ2424" s="1735" t="s">
        <v>10745</v>
      </c>
      <c r="AR2424" s="1495" t="s">
        <v>10746</v>
      </c>
      <c r="AS2424" s="1735" t="s">
        <v>497</v>
      </c>
      <c r="AT2424" s="1495" t="str">
        <f t="shared" si="75"/>
        <v>0306-União das freguesias de Fonte Boa e Rio Tinto</v>
      </c>
      <c r="AU2424" s="1495" t="str">
        <f t="shared" si="76"/>
        <v>030619</v>
      </c>
    </row>
    <row r="2425" spans="2:47">
      <c r="B2425" s="1013"/>
      <c r="C2425" s="976"/>
      <c r="AQ2425" s="1735" t="s">
        <v>10747</v>
      </c>
      <c r="AR2425" s="1495" t="s">
        <v>10748</v>
      </c>
      <c r="AS2425" s="1735" t="s">
        <v>1790</v>
      </c>
      <c r="AT2425" s="1495" t="str">
        <f t="shared" si="75"/>
        <v>0118-União das freguesias de Fonte de Angeão e Covão do Lobo</v>
      </c>
      <c r="AU2425" s="1495" t="str">
        <f t="shared" si="76"/>
        <v>011812</v>
      </c>
    </row>
    <row r="2426" spans="2:47">
      <c r="B2426" s="1013"/>
      <c r="C2426" s="976"/>
      <c r="AQ2426" s="1735" t="s">
        <v>10749</v>
      </c>
      <c r="AR2426" s="1495" t="s">
        <v>10750</v>
      </c>
      <c r="AS2426" s="1495" t="s">
        <v>1404</v>
      </c>
      <c r="AT2426" s="1495" t="str">
        <f t="shared" si="75"/>
        <v>1605-União das freguesias de Formariz e Ferreira</v>
      </c>
      <c r="AU2426" s="1495" t="str">
        <f t="shared" si="76"/>
        <v>160524</v>
      </c>
    </row>
    <row r="2427" spans="2:47">
      <c r="B2427" s="1013"/>
      <c r="C2427" s="976"/>
      <c r="AQ2427" s="1735" t="s">
        <v>10751</v>
      </c>
      <c r="AR2427" s="1495" t="s">
        <v>10752</v>
      </c>
      <c r="AS2427" s="1495" t="s">
        <v>2217</v>
      </c>
      <c r="AT2427" s="1495" t="str">
        <f t="shared" si="75"/>
        <v>1316-União das freguesias de Fornelo e Vairão</v>
      </c>
      <c r="AU2427" s="1495" t="str">
        <f t="shared" si="76"/>
        <v>131632</v>
      </c>
    </row>
    <row r="2428" spans="2:47">
      <c r="B2428" s="1013"/>
      <c r="C2428" s="976"/>
      <c r="AQ2428" s="1735" t="s">
        <v>10753</v>
      </c>
      <c r="AR2428" s="1495" t="s">
        <v>10754</v>
      </c>
      <c r="AS2428" s="1735" t="s">
        <v>5281</v>
      </c>
      <c r="AT2428" s="1495" t="str">
        <f t="shared" si="75"/>
        <v>0607-União das freguesias de Foz de Arouce e Casal de Ermio</v>
      </c>
      <c r="AU2428" s="1495" t="str">
        <f t="shared" si="76"/>
        <v>060707</v>
      </c>
    </row>
    <row r="2429" spans="2:47">
      <c r="B2429" s="1013"/>
      <c r="C2429" s="976"/>
      <c r="AQ2429" s="1735" t="s">
        <v>10755</v>
      </c>
      <c r="AR2429" s="1495" t="s">
        <v>10756</v>
      </c>
      <c r="AS2429" s="1495" t="s">
        <v>1038</v>
      </c>
      <c r="AT2429" s="1495" t="str">
        <f t="shared" si="75"/>
        <v>1304-União das freguesias de Foz do Sousa e Covelo</v>
      </c>
      <c r="AU2429" s="1495" t="str">
        <f t="shared" si="76"/>
        <v>130414</v>
      </c>
    </row>
    <row r="2430" spans="2:47">
      <c r="B2430" s="1013"/>
      <c r="C2430" s="976"/>
      <c r="AQ2430" s="1735" t="s">
        <v>10757</v>
      </c>
      <c r="AR2430" s="1495" t="s">
        <v>10758</v>
      </c>
      <c r="AS2430" s="1735" t="s">
        <v>5343</v>
      </c>
      <c r="AT2430" s="1495" t="str">
        <f t="shared" si="75"/>
        <v>0407-União das freguesias de Franco e Vila Boa</v>
      </c>
      <c r="AU2430" s="1495" t="str">
        <f t="shared" si="76"/>
        <v>040741</v>
      </c>
    </row>
    <row r="2431" spans="2:47">
      <c r="B2431" s="1013"/>
      <c r="C2431" s="976"/>
      <c r="AQ2431" s="1735" t="s">
        <v>10759</v>
      </c>
      <c r="AR2431" s="1495" t="s">
        <v>10760</v>
      </c>
      <c r="AS2431" s="1735" t="s">
        <v>1783</v>
      </c>
      <c r="AT2431" s="1495" t="str">
        <f t="shared" si="75"/>
        <v>0913-União das freguesias de Freches e Torres</v>
      </c>
      <c r="AU2431" s="1495" t="str">
        <f t="shared" si="76"/>
        <v>091330</v>
      </c>
    </row>
    <row r="2432" spans="2:47">
      <c r="B2432" s="1013"/>
      <c r="C2432" s="976"/>
      <c r="AQ2432" s="1735" t="s">
        <v>10761</v>
      </c>
      <c r="AR2432" s="1495" t="s">
        <v>10762</v>
      </c>
      <c r="AS2432" s="1495" t="s">
        <v>1611</v>
      </c>
      <c r="AT2432" s="1495" t="str">
        <f t="shared" si="75"/>
        <v>1813-União das freguesias de Freigil e Miomães</v>
      </c>
      <c r="AU2432" s="1495" t="str">
        <f t="shared" si="76"/>
        <v>181318</v>
      </c>
    </row>
    <row r="2433" spans="2:47">
      <c r="B2433" s="1013"/>
      <c r="C2433" s="976"/>
      <c r="AQ2433" s="1735" t="s">
        <v>10763</v>
      </c>
      <c r="AR2433" s="1495" t="s">
        <v>10764</v>
      </c>
      <c r="AS2433" s="1735" t="s">
        <v>535</v>
      </c>
      <c r="AT2433" s="1495" t="str">
        <f t="shared" si="75"/>
        <v>0904-União das freguesias de Freixeda do Torrão, Quintã de Pêro Martins e Penha de Águia</v>
      </c>
      <c r="AU2433" s="1495" t="str">
        <f t="shared" si="76"/>
        <v>090421</v>
      </c>
    </row>
    <row r="2434" spans="2:47">
      <c r="B2434" s="1013"/>
      <c r="C2434" s="976"/>
      <c r="AQ2434" s="1735" t="s">
        <v>10765</v>
      </c>
      <c r="AR2434" s="1495" t="s">
        <v>10766</v>
      </c>
      <c r="AS2434" s="1735" t="s">
        <v>5343</v>
      </c>
      <c r="AT2434" s="1495" t="str">
        <f t="shared" si="75"/>
        <v>0407-União das freguesias de Freixeda e Vila Verde</v>
      </c>
      <c r="AU2434" s="1495" t="str">
        <f t="shared" si="76"/>
        <v>040742</v>
      </c>
    </row>
    <row r="2435" spans="2:47">
      <c r="B2435" s="1013"/>
      <c r="C2435" s="976"/>
      <c r="AQ2435" s="1735" t="s">
        <v>10767</v>
      </c>
      <c r="AR2435" s="1495" t="s">
        <v>10768</v>
      </c>
      <c r="AS2435" s="1735" t="s">
        <v>1338</v>
      </c>
      <c r="AT2435" s="1495" t="str">
        <f t="shared" si="75"/>
        <v>0502-União das freguesias de Freixial e Juncal do Campo</v>
      </c>
      <c r="AU2435" s="1495" t="str">
        <f t="shared" si="76"/>
        <v>050229</v>
      </c>
    </row>
    <row r="2436" spans="2:47">
      <c r="B2436" s="1013"/>
      <c r="C2436" s="976"/>
      <c r="AQ2436" s="1735" t="s">
        <v>10769</v>
      </c>
      <c r="AR2436" s="1495" t="s">
        <v>10770</v>
      </c>
      <c r="AS2436" s="1495" t="s">
        <v>5319</v>
      </c>
      <c r="AT2436" s="1495" t="str">
        <f t="shared" si="75"/>
        <v>1421-União das freguesias de Freixianda, Ribeira do Fárrio e Formigais</v>
      </c>
      <c r="AU2436" s="1495" t="str">
        <f t="shared" si="76"/>
        <v>142119</v>
      </c>
    </row>
    <row r="2437" spans="2:47">
      <c r="B2437" s="1013"/>
      <c r="C2437" s="976"/>
      <c r="AQ2437" s="1735" t="s">
        <v>10771</v>
      </c>
      <c r="AR2437" s="1495" t="s">
        <v>10772</v>
      </c>
      <c r="AS2437" s="1495" t="s">
        <v>2024</v>
      </c>
      <c r="AT2437" s="1495" t="str">
        <f t="shared" si="75"/>
        <v>1301-União das freguesias de Freixo de Cima e de Baixo</v>
      </c>
      <c r="AU2437" s="1495" t="str">
        <f t="shared" si="76"/>
        <v>130145</v>
      </c>
    </row>
    <row r="2438" spans="2:47">
      <c r="B2438" s="1013"/>
      <c r="C2438" s="976"/>
      <c r="AQ2438" s="1735" t="s">
        <v>10773</v>
      </c>
      <c r="AR2438" s="1495" t="s">
        <v>10774</v>
      </c>
      <c r="AS2438" s="1735" t="s">
        <v>1014</v>
      </c>
      <c r="AT2438" s="1495" t="str">
        <f t="shared" si="75"/>
        <v>0404-União das freguesias de Freixo de Espada à Cinta e Mazouco</v>
      </c>
      <c r="AU2438" s="1495" t="str">
        <f t="shared" si="76"/>
        <v>040407</v>
      </c>
    </row>
    <row r="2439" spans="2:47">
      <c r="B2439" s="1013"/>
      <c r="C2439" s="976"/>
      <c r="AQ2439" s="1735" t="s">
        <v>10775</v>
      </c>
      <c r="AR2439" s="1495" t="s">
        <v>10776</v>
      </c>
      <c r="AS2439" s="1735" t="s">
        <v>1411</v>
      </c>
      <c r="AT2439" s="1495" t="str">
        <f t="shared" si="75"/>
        <v>0613-União das freguesias de Friúmes e Paradela</v>
      </c>
      <c r="AU2439" s="1495" t="str">
        <f t="shared" si="76"/>
        <v>061312</v>
      </c>
    </row>
    <row r="2440" spans="2:47">
      <c r="B2440" s="1013"/>
      <c r="C2440" s="976"/>
      <c r="AQ2440" s="1735" t="s">
        <v>10777</v>
      </c>
      <c r="AR2440" s="1495" t="s">
        <v>10778</v>
      </c>
      <c r="AS2440" s="1735" t="s">
        <v>1024</v>
      </c>
      <c r="AT2440" s="1495" t="str">
        <f t="shared" si="75"/>
        <v>0504-União das freguesias de Fundão, Valverde, Donas, Aldeia de Joanes e Aldeia Nova do Cabo</v>
      </c>
      <c r="AU2440" s="1495" t="str">
        <f t="shared" si="76"/>
        <v>050434</v>
      </c>
    </row>
    <row r="2441" spans="2:47">
      <c r="B2441" s="1013"/>
      <c r="C2441" s="976"/>
      <c r="AQ2441" s="1735" t="s">
        <v>10779</v>
      </c>
      <c r="AR2441" s="1495" t="s">
        <v>10780</v>
      </c>
      <c r="AS2441" s="1735" t="s">
        <v>2548</v>
      </c>
      <c r="AT2441" s="1495" t="str">
        <f t="shared" si="75"/>
        <v>0702-União das freguesias de Gafanhoeira (São Pedro) e Sabugueiro</v>
      </c>
      <c r="AU2441" s="1495" t="str">
        <f t="shared" si="76"/>
        <v>070208</v>
      </c>
    </row>
    <row r="2442" spans="2:47">
      <c r="B2442" s="1013"/>
      <c r="C2442" s="976"/>
      <c r="AQ2442" s="1735" t="s">
        <v>10781</v>
      </c>
      <c r="AR2442" s="1495" t="s">
        <v>10782</v>
      </c>
      <c r="AS2442" s="1495" t="s">
        <v>5354</v>
      </c>
      <c r="AT2442" s="1495" t="str">
        <f t="shared" si="75"/>
        <v>1506-União das freguesias de Gaio-Rosário e Sarilhos Pequenos</v>
      </c>
      <c r="AU2442" s="1495" t="str">
        <f t="shared" si="76"/>
        <v>150608</v>
      </c>
    </row>
    <row r="2443" spans="2:47">
      <c r="B2443" s="1013"/>
      <c r="C2443" s="976"/>
      <c r="AQ2443" s="1735" t="s">
        <v>10783</v>
      </c>
      <c r="AR2443" s="1495" t="s">
        <v>10784</v>
      </c>
      <c r="AS2443" s="1495" t="s">
        <v>1436</v>
      </c>
      <c r="AT2443" s="1495" t="str">
        <f t="shared" ref="AT2443:AT2506" si="77">AS2443&amp;"-"&amp;AR2443</f>
        <v>1708-União das freguesias de Galafura e Covelinhas</v>
      </c>
      <c r="AU2443" s="1495" t="str">
        <f t="shared" ref="AU2443:AU2506" si="78">AQ2443</f>
        <v>170813</v>
      </c>
    </row>
    <row r="2444" spans="2:47">
      <c r="B2444" s="1013"/>
      <c r="C2444" s="976"/>
      <c r="AQ2444" s="1735" t="s">
        <v>10785</v>
      </c>
      <c r="AR2444" s="1495" t="s">
        <v>10786</v>
      </c>
      <c r="AS2444" s="1735" t="s">
        <v>279</v>
      </c>
      <c r="AT2444" s="1495" t="str">
        <f t="shared" si="77"/>
        <v>0302-União das freguesias de Gamil e Midões</v>
      </c>
      <c r="AU2444" s="1495" t="str">
        <f t="shared" si="78"/>
        <v>030299</v>
      </c>
    </row>
    <row r="2445" spans="2:47">
      <c r="B2445" s="1013"/>
      <c r="C2445" s="976"/>
      <c r="AQ2445" s="1735" t="s">
        <v>10787</v>
      </c>
      <c r="AR2445" s="1495" t="s">
        <v>10788</v>
      </c>
      <c r="AS2445" s="1495" t="s">
        <v>2176</v>
      </c>
      <c r="AT2445" s="1495" t="str">
        <f t="shared" si="77"/>
        <v>1608-União das freguesias de Gandra e Taião</v>
      </c>
      <c r="AU2445" s="1495" t="str">
        <f t="shared" si="78"/>
        <v>160817</v>
      </c>
    </row>
    <row r="2446" spans="2:47">
      <c r="AQ2446" s="1735" t="s">
        <v>10789</v>
      </c>
      <c r="AR2446" s="1495" t="s">
        <v>10790</v>
      </c>
      <c r="AS2446" s="1735" t="s">
        <v>1381</v>
      </c>
      <c r="AT2446" s="1495" t="str">
        <f t="shared" si="77"/>
        <v>0212-União das freguesias de Garvão e Santa Luzia</v>
      </c>
      <c r="AU2446" s="1495" t="str">
        <f t="shared" si="78"/>
        <v>021207</v>
      </c>
    </row>
    <row r="2447" spans="2:47">
      <c r="AQ2447" s="1735" t="s">
        <v>10791</v>
      </c>
      <c r="AR2447" s="1495" t="s">
        <v>10792</v>
      </c>
      <c r="AS2447" s="1495" t="s">
        <v>1028</v>
      </c>
      <c r="AT2447" s="1495" t="str">
        <f t="shared" si="77"/>
        <v>1209-União das freguesias de Gavião e Atalaia</v>
      </c>
      <c r="AU2447" s="1495" t="str">
        <f t="shared" si="78"/>
        <v>120906</v>
      </c>
    </row>
    <row r="2448" spans="2:47">
      <c r="AQ2448" s="1735" t="s">
        <v>10793</v>
      </c>
      <c r="AR2448" s="1495" t="s">
        <v>10794</v>
      </c>
      <c r="AS2448" s="1735" t="s">
        <v>1978</v>
      </c>
      <c r="AT2448" s="1495" t="str">
        <f t="shared" si="77"/>
        <v>0401-União das freguesias de Gebelim e Soeima</v>
      </c>
      <c r="AU2448" s="1495" t="str">
        <f t="shared" si="78"/>
        <v>040124</v>
      </c>
    </row>
    <row r="2449" spans="43:47">
      <c r="AQ2449" s="1735" t="s">
        <v>10795</v>
      </c>
      <c r="AR2449" s="1495" t="s">
        <v>10796</v>
      </c>
      <c r="AS2449" s="1495" t="s">
        <v>2196</v>
      </c>
      <c r="AT2449" s="1495" t="str">
        <f t="shared" si="77"/>
        <v>1609-União das freguesias de Geraz do Lima (Santa Maria, Santa Leocádia e Moreira) e Deão</v>
      </c>
      <c r="AU2449" s="1495" t="str">
        <f t="shared" si="78"/>
        <v>160943</v>
      </c>
    </row>
    <row r="2450" spans="43:47">
      <c r="AQ2450" s="1735" t="s">
        <v>10797</v>
      </c>
      <c r="AR2450" s="1495" t="s">
        <v>10798</v>
      </c>
      <c r="AS2450" s="1735" t="s">
        <v>1741</v>
      </c>
      <c r="AT2450" s="1495" t="str">
        <f t="shared" si="77"/>
        <v>0615-União das freguesias de Gesteira e Brunhós</v>
      </c>
      <c r="AU2450" s="1495" t="str">
        <f t="shared" si="78"/>
        <v>061514</v>
      </c>
    </row>
    <row r="2451" spans="43:47">
      <c r="AQ2451" s="1735" t="s">
        <v>10799</v>
      </c>
      <c r="AR2451" s="1495" t="s">
        <v>10800</v>
      </c>
      <c r="AS2451" s="1495" t="s">
        <v>3022</v>
      </c>
      <c r="AT2451" s="1495" t="str">
        <f t="shared" si="77"/>
        <v>1415-União das freguesias de Glória do Ribatejo e Granho</v>
      </c>
      <c r="AU2451" s="1495" t="str">
        <f t="shared" si="78"/>
        <v>141507</v>
      </c>
    </row>
    <row r="2452" spans="43:47">
      <c r="AQ2452" s="1735" t="s">
        <v>10801</v>
      </c>
      <c r="AR2452" s="1495" t="s">
        <v>10802</v>
      </c>
      <c r="AS2452" s="1735" t="s">
        <v>271</v>
      </c>
      <c r="AT2452" s="1495" t="str">
        <f t="shared" si="77"/>
        <v>0105-União das freguesias de Glória e Vera Cruz</v>
      </c>
      <c r="AU2452" s="1495" t="str">
        <f t="shared" si="78"/>
        <v>010517</v>
      </c>
    </row>
    <row r="2453" spans="43:47">
      <c r="AQ2453" s="1735" t="s">
        <v>10803</v>
      </c>
      <c r="AR2453" s="1495" t="s">
        <v>10804</v>
      </c>
      <c r="AS2453" s="1495" t="s">
        <v>1308</v>
      </c>
      <c r="AT2453" s="1495" t="str">
        <f t="shared" si="77"/>
        <v>1602-União das freguesias de Gondar e Orbacém</v>
      </c>
      <c r="AU2453" s="1495" t="str">
        <f t="shared" si="78"/>
        <v>160223</v>
      </c>
    </row>
    <row r="2454" spans="43:47">
      <c r="AQ2454" s="1735" t="s">
        <v>10805</v>
      </c>
      <c r="AR2454" s="1495" t="s">
        <v>10806</v>
      </c>
      <c r="AS2454" s="1495" t="s">
        <v>5319</v>
      </c>
      <c r="AT2454" s="1495" t="str">
        <f t="shared" si="77"/>
        <v>1421-União das freguesias de Gondemaria e Olival</v>
      </c>
      <c r="AU2454" s="1495" t="str">
        <f t="shared" si="78"/>
        <v>142120</v>
      </c>
    </row>
    <row r="2455" spans="43:47">
      <c r="AQ2455" s="1735" t="s">
        <v>10807</v>
      </c>
      <c r="AR2455" s="1495" t="s">
        <v>10808</v>
      </c>
      <c r="AS2455" s="1735" t="s">
        <v>2637</v>
      </c>
      <c r="AT2455" s="1495" t="str">
        <f t="shared" si="77"/>
        <v>0304-União das freguesias de Gondiães e Vilar de Cunhas</v>
      </c>
      <c r="AU2455" s="1495" t="str">
        <f t="shared" si="78"/>
        <v>030420</v>
      </c>
    </row>
    <row r="2456" spans="43:47">
      <c r="AQ2456" s="1735" t="s">
        <v>10809</v>
      </c>
      <c r="AR2456" s="1495" t="s">
        <v>10810</v>
      </c>
      <c r="AS2456" s="1735" t="s">
        <v>30</v>
      </c>
      <c r="AT2456" s="1495" t="str">
        <f t="shared" si="77"/>
        <v>0312-União das freguesias de Gondifelos, Cavalões e Outiz</v>
      </c>
      <c r="AU2456" s="1495" t="str">
        <f t="shared" si="78"/>
        <v>031255</v>
      </c>
    </row>
    <row r="2457" spans="43:47">
      <c r="AQ2457" s="1735" t="s">
        <v>10811</v>
      </c>
      <c r="AR2457" s="1495" t="s">
        <v>10812</v>
      </c>
      <c r="AS2457" s="1495" t="s">
        <v>1038</v>
      </c>
      <c r="AT2457" s="1495" t="str">
        <f t="shared" si="77"/>
        <v>1304-União das freguesias de Gondomar (São Cosme), Valbom e Jovim</v>
      </c>
      <c r="AU2457" s="1495" t="str">
        <f t="shared" si="78"/>
        <v>130415</v>
      </c>
    </row>
    <row r="2458" spans="43:47">
      <c r="AQ2458" s="1735" t="s">
        <v>10813</v>
      </c>
      <c r="AR2458" s="1495" t="s">
        <v>10814</v>
      </c>
      <c r="AS2458" s="1495" t="s">
        <v>2176</v>
      </c>
      <c r="AT2458" s="1495" t="str">
        <f t="shared" si="77"/>
        <v>1608-União das freguesias de Gondomil e Sanfins</v>
      </c>
      <c r="AU2458" s="1495" t="str">
        <f t="shared" si="78"/>
        <v>160818</v>
      </c>
    </row>
    <row r="2459" spans="43:47">
      <c r="AQ2459" s="1735" t="s">
        <v>10815</v>
      </c>
      <c r="AR2459" s="1495" t="s">
        <v>10816</v>
      </c>
      <c r="AS2459" s="1735" t="s">
        <v>1042</v>
      </c>
      <c r="AT2459" s="1495" t="str">
        <f t="shared" si="77"/>
        <v>0906-União das freguesias de Gouveia (São Pedro e São Julião)</v>
      </c>
      <c r="AU2459" s="1495" t="str">
        <f t="shared" si="78"/>
        <v>090625</v>
      </c>
    </row>
    <row r="2460" spans="43:47">
      <c r="AQ2460" s="1735" t="s">
        <v>10817</v>
      </c>
      <c r="AR2460" s="1495" t="s">
        <v>10818</v>
      </c>
      <c r="AS2460" s="1495" t="s">
        <v>1755</v>
      </c>
      <c r="AT2460" s="1495" t="str">
        <f t="shared" si="77"/>
        <v>1820-União das freguesias de Gouviães e Ucanha</v>
      </c>
      <c r="AU2460" s="1495" t="str">
        <f t="shared" si="78"/>
        <v>182011</v>
      </c>
    </row>
    <row r="2461" spans="43:47">
      <c r="AQ2461" s="1735" t="s">
        <v>10819</v>
      </c>
      <c r="AR2461" s="1495" t="s">
        <v>10820</v>
      </c>
      <c r="AS2461" s="1495" t="s">
        <v>2526</v>
      </c>
      <c r="AT2461" s="1495" t="str">
        <f t="shared" si="77"/>
        <v>1601-União das freguesias de Grade e Carralcova</v>
      </c>
      <c r="AU2461" s="1495" t="str">
        <f t="shared" si="78"/>
        <v>160156</v>
      </c>
    </row>
    <row r="2462" spans="43:47">
      <c r="AQ2462" s="1735" t="s">
        <v>10821</v>
      </c>
      <c r="AR2462" s="1495" t="s">
        <v>10822</v>
      </c>
      <c r="AS2462" s="1495" t="s">
        <v>1045</v>
      </c>
      <c r="AT2462" s="1495" t="str">
        <f t="shared" si="77"/>
        <v>1505-União das freguesias de Grândola e Santa Margarida da Serra</v>
      </c>
      <c r="AU2462" s="1495" t="str">
        <f t="shared" si="78"/>
        <v>150506</v>
      </c>
    </row>
    <row r="2463" spans="43:47">
      <c r="AQ2463" s="1735" t="s">
        <v>10823</v>
      </c>
      <c r="AR2463" s="1495" t="s">
        <v>10824</v>
      </c>
      <c r="AS2463" s="1495" t="s">
        <v>1755</v>
      </c>
      <c r="AT2463" s="1495" t="str">
        <f t="shared" si="77"/>
        <v>1820-União das freguesias de Granja Nova e Vila Chã da Beira</v>
      </c>
      <c r="AU2463" s="1495" t="str">
        <f t="shared" si="78"/>
        <v>182012</v>
      </c>
    </row>
    <row r="2464" spans="43:47">
      <c r="AQ2464" s="1735" t="s">
        <v>10825</v>
      </c>
      <c r="AR2464" s="1495" t="s">
        <v>10826</v>
      </c>
      <c r="AS2464" s="1495" t="s">
        <v>38</v>
      </c>
      <c r="AT2464" s="1495" t="str">
        <f t="shared" si="77"/>
        <v>1317-União das freguesias de Grijó e Sermonde</v>
      </c>
      <c r="AU2464" s="1495" t="str">
        <f t="shared" si="78"/>
        <v>131725</v>
      </c>
    </row>
    <row r="2465" spans="43:47">
      <c r="AQ2465" s="1735" t="s">
        <v>10827</v>
      </c>
      <c r="AR2465" s="1495" t="s">
        <v>10828</v>
      </c>
      <c r="AS2465" s="1495" t="s">
        <v>1444</v>
      </c>
      <c r="AT2465" s="1495" t="str">
        <f t="shared" si="77"/>
        <v>1015-União das freguesias de Guia, Ilha e Mata Mourisca</v>
      </c>
      <c r="AU2465" s="1495" t="str">
        <f t="shared" si="78"/>
        <v>101518</v>
      </c>
    </row>
    <row r="2466" spans="43:47">
      <c r="AQ2466" s="1735" t="s">
        <v>10829</v>
      </c>
      <c r="AR2466" s="1495" t="s">
        <v>10830</v>
      </c>
      <c r="AS2466" s="1495" t="s">
        <v>2526</v>
      </c>
      <c r="AT2466" s="1495" t="str">
        <f t="shared" si="77"/>
        <v>1601-União das freguesias de Guilhadeses e Santar</v>
      </c>
      <c r="AU2466" s="1495" t="str">
        <f t="shared" si="78"/>
        <v>160157</v>
      </c>
    </row>
    <row r="2467" spans="43:47">
      <c r="AQ2467" s="1735" t="s">
        <v>10831</v>
      </c>
      <c r="AR2467" s="1495" t="s">
        <v>10832</v>
      </c>
      <c r="AS2467" s="1735" t="s">
        <v>2630</v>
      </c>
      <c r="AT2467" s="1495" t="str">
        <f t="shared" si="77"/>
        <v>0303-União das freguesias de Guisande e Oliveira (São Pedro)</v>
      </c>
      <c r="AU2467" s="1495" t="str">
        <f t="shared" si="78"/>
        <v>030372</v>
      </c>
    </row>
    <row r="2468" spans="43:47">
      <c r="AQ2468" s="1735" t="s">
        <v>10833</v>
      </c>
      <c r="AR2468" s="1495" t="s">
        <v>10834</v>
      </c>
      <c r="AS2468" s="1495" t="s">
        <v>38</v>
      </c>
      <c r="AT2468" s="1495" t="str">
        <f t="shared" si="77"/>
        <v>1317-União das freguesias de Gulpilhares e Valadares</v>
      </c>
      <c r="AU2468" s="1495" t="str">
        <f t="shared" si="78"/>
        <v>131726</v>
      </c>
    </row>
    <row r="2469" spans="43:47">
      <c r="AQ2469" s="1735" t="s">
        <v>10835</v>
      </c>
      <c r="AR2469" s="1495" t="s">
        <v>10836</v>
      </c>
      <c r="AS2469" s="1735" t="s">
        <v>1058</v>
      </c>
      <c r="AT2469" s="1495" t="str">
        <f t="shared" si="77"/>
        <v>0505-União das freguesias de Idanha-a-Nova e Alcafozes</v>
      </c>
      <c r="AU2469" s="1495" t="str">
        <f t="shared" si="78"/>
        <v>050518</v>
      </c>
    </row>
    <row r="2470" spans="43:47">
      <c r="AQ2470" s="1735" t="s">
        <v>10837</v>
      </c>
      <c r="AR2470" s="1495" t="s">
        <v>10838</v>
      </c>
      <c r="AS2470" s="1735" t="s">
        <v>2834</v>
      </c>
      <c r="AT2470" s="1495" t="str">
        <f t="shared" si="77"/>
        <v>0406-União das freguesias de Ifanes e Paradela</v>
      </c>
      <c r="AU2470" s="1495" t="str">
        <f t="shared" si="78"/>
        <v>040619</v>
      </c>
    </row>
    <row r="2471" spans="43:47">
      <c r="AQ2471" s="1735" t="s">
        <v>10839</v>
      </c>
      <c r="AR2471" s="1495" t="s">
        <v>10840</v>
      </c>
      <c r="AS2471" s="1495" t="s">
        <v>5304</v>
      </c>
      <c r="AT2471" s="1495" t="str">
        <f t="shared" si="77"/>
        <v>1109-União das freguesias de Igreja Nova e Cheleiros</v>
      </c>
      <c r="AU2471" s="1495" t="str">
        <f t="shared" si="78"/>
        <v>110920</v>
      </c>
    </row>
    <row r="2472" spans="43:47">
      <c r="AQ2472" s="1735" t="s">
        <v>10841</v>
      </c>
      <c r="AR2472" s="1495" t="s">
        <v>10842</v>
      </c>
      <c r="AS2472" s="1495" t="s">
        <v>1404</v>
      </c>
      <c r="AT2472" s="1495" t="str">
        <f t="shared" si="77"/>
        <v>1605-União das freguesias de Insalde e Porreiras</v>
      </c>
      <c r="AU2472" s="1495" t="str">
        <f t="shared" si="78"/>
        <v>160525</v>
      </c>
    </row>
    <row r="2473" spans="43:47">
      <c r="AQ2473" s="1735" t="s">
        <v>10843</v>
      </c>
      <c r="AR2473" s="1495" t="s">
        <v>10844</v>
      </c>
      <c r="AS2473" s="1735" t="s">
        <v>2633</v>
      </c>
      <c r="AT2473" s="1495" t="str">
        <f t="shared" si="77"/>
        <v>0402-União das freguesias de Izeda, Calvelhe e Paradinha Nova</v>
      </c>
      <c r="AU2473" s="1495" t="str">
        <f t="shared" si="78"/>
        <v>040252</v>
      </c>
    </row>
    <row r="2474" spans="43:47">
      <c r="AQ2474" s="1735" t="s">
        <v>10845</v>
      </c>
      <c r="AR2474" s="1495" t="s">
        <v>10846</v>
      </c>
      <c r="AS2474" s="1735" t="s">
        <v>1024</v>
      </c>
      <c r="AT2474" s="1495" t="str">
        <f t="shared" si="77"/>
        <v>0504-União das freguesias de Janeiro de Cima e Bogas de Baixo</v>
      </c>
      <c r="AU2474" s="1495" t="str">
        <f t="shared" si="78"/>
        <v>050433</v>
      </c>
    </row>
    <row r="2475" spans="43:47">
      <c r="AQ2475" s="1735" t="s">
        <v>10847</v>
      </c>
      <c r="AR2475" s="1495" t="s">
        <v>10848</v>
      </c>
      <c r="AS2475" s="1495" t="s">
        <v>2526</v>
      </c>
      <c r="AT2475" s="1495" t="str">
        <f t="shared" si="77"/>
        <v>1601-União das freguesias de Jolda (Madalena) e Rio Cabrão</v>
      </c>
      <c r="AU2475" s="1495" t="str">
        <f t="shared" si="78"/>
        <v>160158</v>
      </c>
    </row>
    <row r="2476" spans="43:47">
      <c r="AQ2476" s="1735" t="s">
        <v>10849</v>
      </c>
      <c r="AR2476" s="1495" t="s">
        <v>10850</v>
      </c>
      <c r="AS2476" s="1735" t="s">
        <v>3337</v>
      </c>
      <c r="AT2476" s="1495" t="str">
        <f t="shared" si="77"/>
        <v>0902-União das freguesias de Junça e Naves</v>
      </c>
      <c r="AU2476" s="1495" t="str">
        <f t="shared" si="78"/>
        <v>090233</v>
      </c>
    </row>
    <row r="2477" spans="43:47">
      <c r="AQ2477" s="1735" t="s">
        <v>10851</v>
      </c>
      <c r="AR2477" s="1495" t="s">
        <v>10852</v>
      </c>
      <c r="AS2477" s="1735" t="s">
        <v>1011</v>
      </c>
      <c r="AT2477" s="1495" t="str">
        <f t="shared" si="77"/>
        <v>0905-União das freguesias de Juncais, Vila Ruiva e Vila Soeiro do Chão</v>
      </c>
      <c r="AU2477" s="1495" t="str">
        <f t="shared" si="78"/>
        <v>090518</v>
      </c>
    </row>
    <row r="2478" spans="43:47">
      <c r="AQ2478" s="1735" t="s">
        <v>10853</v>
      </c>
      <c r="AR2478" s="1495" t="s">
        <v>10854</v>
      </c>
      <c r="AS2478" s="1735" t="s">
        <v>1065</v>
      </c>
      <c r="AT2478" s="1495" t="str">
        <f t="shared" si="77"/>
        <v>0806-União das freguesias de Lagoa e Carvoeiro</v>
      </c>
      <c r="AU2478" s="1495" t="str">
        <f t="shared" si="78"/>
        <v>080608</v>
      </c>
    </row>
    <row r="2479" spans="43:47">
      <c r="AQ2479" s="1735" t="s">
        <v>10855</v>
      </c>
      <c r="AR2479" s="1495" t="s">
        <v>10856</v>
      </c>
      <c r="AS2479" s="1735" t="s">
        <v>1014</v>
      </c>
      <c r="AT2479" s="1495" t="str">
        <f t="shared" si="77"/>
        <v>0404-União das freguesias de Lagoaça e Fornos</v>
      </c>
      <c r="AU2479" s="1495" t="str">
        <f t="shared" si="78"/>
        <v>040408</v>
      </c>
    </row>
    <row r="2480" spans="43:47">
      <c r="AQ2480" s="1735" t="s">
        <v>10857</v>
      </c>
      <c r="AR2480" s="1495" t="s">
        <v>10858</v>
      </c>
      <c r="AS2480" s="1735" t="s">
        <v>1073</v>
      </c>
      <c r="AT2480" s="1495" t="str">
        <f t="shared" si="77"/>
        <v>0807-União das freguesias de Lagos (São Sebastião e Santa Maria)</v>
      </c>
      <c r="AU2480" s="1495" t="str">
        <f t="shared" si="78"/>
        <v>080708</v>
      </c>
    </row>
    <row r="2481" spans="43:47">
      <c r="AQ2481" s="1735" t="s">
        <v>10859</v>
      </c>
      <c r="AR2481" s="1495" t="s">
        <v>10860</v>
      </c>
      <c r="AS2481" s="1735" t="s">
        <v>1359</v>
      </c>
      <c r="AT2481" s="1495" t="str">
        <f t="shared" si="77"/>
        <v>0611-União das freguesias de Lagos da Beira e Lajeosa</v>
      </c>
      <c r="AU2481" s="1495" t="str">
        <f t="shared" si="78"/>
        <v>061123</v>
      </c>
    </row>
    <row r="2482" spans="43:47">
      <c r="AQ2482" s="1735" t="s">
        <v>10861</v>
      </c>
      <c r="AR2482" s="1495" t="s">
        <v>10862</v>
      </c>
      <c r="AS2482" s="1735" t="s">
        <v>1633</v>
      </c>
      <c r="AT2482" s="1495" t="str">
        <f t="shared" si="77"/>
        <v>0911-União das freguesias de Lajeosa e Forcalhos</v>
      </c>
      <c r="AU2482" s="1495" t="str">
        <f t="shared" si="78"/>
        <v>091142</v>
      </c>
    </row>
    <row r="2483" spans="43:47">
      <c r="AQ2483" s="1735" t="s">
        <v>10863</v>
      </c>
      <c r="AR2483" s="1495" t="s">
        <v>10864</v>
      </c>
      <c r="AS2483" s="1495" t="s">
        <v>2641</v>
      </c>
      <c r="AT2483" s="1495" t="str">
        <f t="shared" si="77"/>
        <v>1104-União das freguesias de Lamas e Cercal</v>
      </c>
      <c r="AU2483" s="1495" t="str">
        <f t="shared" si="78"/>
        <v>110412</v>
      </c>
    </row>
    <row r="2484" spans="43:47">
      <c r="AQ2484" s="1735" t="s">
        <v>10865</v>
      </c>
      <c r="AR2484" s="1495" t="s">
        <v>10866</v>
      </c>
      <c r="AS2484" s="1495" t="s">
        <v>3061</v>
      </c>
      <c r="AT2484" s="1495" t="str">
        <f t="shared" si="77"/>
        <v>1314-União das freguesias de Lamelas e Guimarei</v>
      </c>
      <c r="AU2484" s="1495" t="str">
        <f t="shared" si="78"/>
        <v>131436</v>
      </c>
    </row>
    <row r="2485" spans="43:47">
      <c r="AQ2485" s="1735" t="s">
        <v>10867</v>
      </c>
      <c r="AR2485" s="1495" t="s">
        <v>10868</v>
      </c>
      <c r="AS2485" s="1495" t="s">
        <v>3331</v>
      </c>
      <c r="AT2485" s="1495" t="str">
        <f t="shared" si="77"/>
        <v>1503-União das freguesias de Laranjeiro e Feijó</v>
      </c>
      <c r="AU2485" s="1495" t="str">
        <f t="shared" si="78"/>
        <v>150315</v>
      </c>
    </row>
    <row r="2486" spans="43:47">
      <c r="AQ2486" s="1735" t="s">
        <v>10869</v>
      </c>
      <c r="AR2486" s="1495" t="s">
        <v>10870</v>
      </c>
      <c r="AS2486" s="1735" t="s">
        <v>1320</v>
      </c>
      <c r="AT2486" s="1495" t="str">
        <f t="shared" si="77"/>
        <v>0403-União das freguesias de Lavandeira, Beira Grande e Selores</v>
      </c>
      <c r="AU2486" s="1495" t="str">
        <f t="shared" si="78"/>
        <v>040323</v>
      </c>
    </row>
    <row r="2487" spans="43:47">
      <c r="AQ2487" s="1735" t="s">
        <v>10871</v>
      </c>
      <c r="AR2487" s="1495" t="s">
        <v>10872</v>
      </c>
      <c r="AS2487" s="1495" t="s">
        <v>1088</v>
      </c>
      <c r="AT2487" s="1495" t="str">
        <f t="shared" si="77"/>
        <v>1009-União das freguesias de Leiria, Pousos, Barreira e Cortes</v>
      </c>
      <c r="AU2487" s="1495" t="str">
        <f t="shared" si="78"/>
        <v>100933</v>
      </c>
    </row>
    <row r="2488" spans="43:47">
      <c r="AQ2488" s="1735" t="s">
        <v>10873</v>
      </c>
      <c r="AR2488" s="1495" t="s">
        <v>10874</v>
      </c>
      <c r="AS2488" s="1735" t="s">
        <v>1051</v>
      </c>
      <c r="AT2488" s="1495" t="str">
        <f t="shared" si="77"/>
        <v>0308-União das freguesias de Leitões, Oleiros e Figueiredo</v>
      </c>
      <c r="AU2488" s="1495" t="str">
        <f t="shared" si="78"/>
        <v>030883</v>
      </c>
    </row>
    <row r="2489" spans="43:47">
      <c r="AQ2489" s="1735" t="s">
        <v>10875</v>
      </c>
      <c r="AR2489" s="1495" t="s">
        <v>10876</v>
      </c>
      <c r="AS2489" s="1735" t="s">
        <v>30</v>
      </c>
      <c r="AT2489" s="1495" t="str">
        <f t="shared" si="77"/>
        <v>0312-União das freguesias de Lemenhe, Mouquim e Jesufrei</v>
      </c>
      <c r="AU2489" s="1495" t="str">
        <f t="shared" si="78"/>
        <v>031256</v>
      </c>
    </row>
    <row r="2490" spans="43:47">
      <c r="AQ2490" s="1735" t="s">
        <v>10877</v>
      </c>
      <c r="AR2490" s="1495" t="s">
        <v>10878</v>
      </c>
      <c r="AS2490" s="1735" t="s">
        <v>3337</v>
      </c>
      <c r="AT2490" s="1495" t="str">
        <f t="shared" si="77"/>
        <v>0902-União das freguesias de Leomil, Mido, Senouras e Aldeia Nova</v>
      </c>
      <c r="AU2490" s="1495" t="str">
        <f t="shared" si="78"/>
        <v>090234</v>
      </c>
    </row>
    <row r="2491" spans="43:47">
      <c r="AQ2491" s="1735" t="s">
        <v>10879</v>
      </c>
      <c r="AR2491" s="1495" t="s">
        <v>10880</v>
      </c>
      <c r="AS2491" s="1735" t="s">
        <v>3042</v>
      </c>
      <c r="AT2491" s="1495" t="str">
        <f t="shared" si="77"/>
        <v>0109-União das freguesias de Lobão, Gião, Louredo e Guisande</v>
      </c>
      <c r="AU2491" s="1495" t="str">
        <f t="shared" si="78"/>
        <v>010934</v>
      </c>
    </row>
    <row r="2492" spans="43:47">
      <c r="AQ2492" s="1735" t="s">
        <v>10881</v>
      </c>
      <c r="AR2492" s="1495" t="s">
        <v>10882</v>
      </c>
      <c r="AS2492" s="1495" t="s">
        <v>3046</v>
      </c>
      <c r="AT2492" s="1495" t="str">
        <f t="shared" si="77"/>
        <v>1711-União das freguesias de Lobrigos (São Miguel e São João Baptista) e Sanhoane</v>
      </c>
      <c r="AU2492" s="1495" t="str">
        <f t="shared" si="78"/>
        <v>171111</v>
      </c>
    </row>
    <row r="2493" spans="43:47">
      <c r="AQ2493" s="1735" t="s">
        <v>10883</v>
      </c>
      <c r="AR2493" s="1495" t="s">
        <v>10884</v>
      </c>
      <c r="AS2493" s="1495" t="s">
        <v>277</v>
      </c>
      <c r="AT2493" s="1495" t="str">
        <f t="shared" si="77"/>
        <v>1302-União das freguesias de Loivos da Ribeira e Tresouras</v>
      </c>
      <c r="AU2493" s="1495" t="str">
        <f t="shared" si="78"/>
        <v>130224</v>
      </c>
    </row>
    <row r="2494" spans="43:47">
      <c r="AQ2494" s="1735" t="s">
        <v>10885</v>
      </c>
      <c r="AR2494" s="1495" t="s">
        <v>10886</v>
      </c>
      <c r="AS2494" s="1495" t="s">
        <v>4115</v>
      </c>
      <c r="AT2494" s="1495" t="str">
        <f t="shared" si="77"/>
        <v>1703-União das freguesias de Loivos e Póvoa de Agrações</v>
      </c>
      <c r="AU2494" s="1495" t="str">
        <f t="shared" si="78"/>
        <v>170357</v>
      </c>
    </row>
    <row r="2495" spans="43:47">
      <c r="AQ2495" s="1735" t="s">
        <v>10887</v>
      </c>
      <c r="AR2495" s="1495" t="s">
        <v>10888</v>
      </c>
      <c r="AS2495" s="1735" t="s">
        <v>2630</v>
      </c>
      <c r="AT2495" s="1495" t="str">
        <f t="shared" si="77"/>
        <v>0303-União das freguesias de Lomar e Arcos</v>
      </c>
      <c r="AU2495" s="1495" t="str">
        <f t="shared" si="78"/>
        <v>030373</v>
      </c>
    </row>
    <row r="2496" spans="43:47">
      <c r="AQ2496" s="1735" t="s">
        <v>10889</v>
      </c>
      <c r="AR2496" s="1495" t="s">
        <v>10890</v>
      </c>
      <c r="AS2496" s="1495" t="s">
        <v>1475</v>
      </c>
      <c r="AT2496" s="1495" t="str">
        <f t="shared" si="77"/>
        <v>1312-União das freguesias de Lordelo do Ouro e Massarelos</v>
      </c>
      <c r="AU2496" s="1495" t="str">
        <f t="shared" si="78"/>
        <v>131218</v>
      </c>
    </row>
    <row r="2497" spans="43:47">
      <c r="AQ2497" s="1735" t="s">
        <v>10891</v>
      </c>
      <c r="AR2497" s="1495" t="s">
        <v>10892</v>
      </c>
      <c r="AS2497" s="1495" t="s">
        <v>3046</v>
      </c>
      <c r="AT2497" s="1495" t="str">
        <f t="shared" si="77"/>
        <v>1711-União das freguesias de Louredo e Fornelos</v>
      </c>
      <c r="AU2497" s="1495" t="str">
        <f t="shared" si="78"/>
        <v>171112</v>
      </c>
    </row>
    <row r="2498" spans="43:47">
      <c r="AQ2498" s="1735" t="s">
        <v>10893</v>
      </c>
      <c r="AR2498" s="1495" t="s">
        <v>10894</v>
      </c>
      <c r="AS2498" s="1495" t="s">
        <v>5277</v>
      </c>
      <c r="AT2498" s="1495" t="str">
        <f t="shared" si="77"/>
        <v>1108-União das freguesias de Lourinhã e Atalaia</v>
      </c>
      <c r="AU2498" s="1495" t="str">
        <f t="shared" si="78"/>
        <v>110812</v>
      </c>
    </row>
    <row r="2499" spans="43:47">
      <c r="AQ2499" s="1735" t="s">
        <v>10895</v>
      </c>
      <c r="AR2499" s="1495" t="s">
        <v>10896</v>
      </c>
      <c r="AS2499" s="1735" t="s">
        <v>5281</v>
      </c>
      <c r="AT2499" s="1495" t="str">
        <f t="shared" si="77"/>
        <v>0607-União das freguesias de Lousã e Vilarinho</v>
      </c>
      <c r="AU2499" s="1495" t="str">
        <f t="shared" si="78"/>
        <v>060708</v>
      </c>
    </row>
    <row r="2500" spans="43:47">
      <c r="AQ2500" s="1735" t="s">
        <v>10897</v>
      </c>
      <c r="AR2500" s="1495" t="s">
        <v>10898</v>
      </c>
      <c r="AS2500" s="1495" t="s">
        <v>5285</v>
      </c>
      <c r="AT2500" s="1495" t="str">
        <f t="shared" si="77"/>
        <v>1305-União das freguesias de Lustosa e Barrosas (Santo Estêvão)</v>
      </c>
      <c r="AU2500" s="1495" t="str">
        <f t="shared" si="78"/>
        <v>130530</v>
      </c>
    </row>
    <row r="2501" spans="43:47">
      <c r="AQ2501" s="1735" t="s">
        <v>10899</v>
      </c>
      <c r="AR2501" s="1495" t="s">
        <v>10900</v>
      </c>
      <c r="AS2501" s="1735" t="s">
        <v>1759</v>
      </c>
      <c r="AT2501" s="1495" t="str">
        <f t="shared" si="77"/>
        <v>0814-União das freguesias de Luz de Tavira e Santo Estêvão</v>
      </c>
      <c r="AU2501" s="1495" t="str">
        <f t="shared" si="78"/>
        <v>081411</v>
      </c>
    </row>
    <row r="2502" spans="43:47">
      <c r="AQ2502" s="1735" t="s">
        <v>10901</v>
      </c>
      <c r="AR2502" s="1495" t="s">
        <v>10902</v>
      </c>
      <c r="AS2502" s="1495" t="s">
        <v>5289</v>
      </c>
      <c r="AT2502" s="1495" t="str">
        <f t="shared" si="77"/>
        <v>1413-União das freguesias de Mação, Penhascoso e Aboboreira</v>
      </c>
      <c r="AU2502" s="1495" t="str">
        <f t="shared" si="78"/>
        <v>141309</v>
      </c>
    </row>
    <row r="2503" spans="43:47">
      <c r="AQ2503" s="1735" t="s">
        <v>10903</v>
      </c>
      <c r="AR2503" s="1495" t="s">
        <v>10904</v>
      </c>
      <c r="AS2503" s="1495" t="s">
        <v>520</v>
      </c>
      <c r="AT2503" s="1495" t="str">
        <f t="shared" si="77"/>
        <v>1303-União das freguesias de Macieira da Lixa e Caramos</v>
      </c>
      <c r="AU2503" s="1495" t="str">
        <f t="shared" si="78"/>
        <v>130334</v>
      </c>
    </row>
    <row r="2504" spans="43:47">
      <c r="AQ2504" s="1735" t="s">
        <v>10905</v>
      </c>
      <c r="AR2504" s="1495" t="s">
        <v>10906</v>
      </c>
      <c r="AS2504" s="1495" t="s">
        <v>1766</v>
      </c>
      <c r="AT2504" s="1495" t="str">
        <f t="shared" si="77"/>
        <v>1418-União das freguesias de Madalena e Beselga</v>
      </c>
      <c r="AU2504" s="1495" t="str">
        <f t="shared" si="78"/>
        <v>141819</v>
      </c>
    </row>
    <row r="2505" spans="43:47">
      <c r="AQ2505" s="1735" t="s">
        <v>10907</v>
      </c>
      <c r="AR2505" s="1495" t="s">
        <v>10908</v>
      </c>
      <c r="AS2505" s="1495" t="s">
        <v>38</v>
      </c>
      <c r="AT2505" s="1495" t="str">
        <f t="shared" si="77"/>
        <v>1317-União das freguesias de Mafamude e Vilar do Paraíso</v>
      </c>
      <c r="AU2505" s="1495" t="str">
        <f t="shared" si="78"/>
        <v>131727</v>
      </c>
    </row>
    <row r="2506" spans="43:47">
      <c r="AQ2506" s="1735" t="s">
        <v>10909</v>
      </c>
      <c r="AR2506" s="1495" t="s">
        <v>10910</v>
      </c>
      <c r="AS2506" s="1735" t="s">
        <v>510</v>
      </c>
      <c r="AT2506" s="1495" t="str">
        <f t="shared" si="77"/>
        <v>0705-União das freguesias de Malagueira e Horta das Figueiras</v>
      </c>
      <c r="AU2506" s="1495" t="str">
        <f t="shared" si="78"/>
        <v>070524</v>
      </c>
    </row>
    <row r="2507" spans="43:47">
      <c r="AQ2507" s="1735" t="s">
        <v>10911</v>
      </c>
      <c r="AR2507" s="1495" t="s">
        <v>10912</v>
      </c>
      <c r="AS2507" s="1495" t="s">
        <v>1956</v>
      </c>
      <c r="AT2507" s="1495" t="str">
        <f t="shared" ref="AT2507:AT2570" si="79">AS2507&amp;"-"&amp;AR2507</f>
        <v>1402-União das freguesias de Malhou, Louriceira e Espinheiro</v>
      </c>
      <c r="AU2507" s="1495" t="str">
        <f t="shared" ref="AU2507:AU2570" si="80">AQ2507</f>
        <v>140212</v>
      </c>
    </row>
    <row r="2508" spans="43:47">
      <c r="AQ2508" s="1735" t="s">
        <v>10913</v>
      </c>
      <c r="AR2508" s="1495" t="s">
        <v>10914</v>
      </c>
      <c r="AS2508" s="1735" t="s">
        <v>3337</v>
      </c>
      <c r="AT2508" s="1495" t="str">
        <f t="shared" si="79"/>
        <v>0902-União das freguesias de Malpartida e Vale de Coelha</v>
      </c>
      <c r="AU2508" s="1495" t="str">
        <f t="shared" si="80"/>
        <v>090235</v>
      </c>
    </row>
    <row r="2509" spans="43:47">
      <c r="AQ2509" s="1735" t="s">
        <v>10915</v>
      </c>
      <c r="AR2509" s="1495" t="s">
        <v>10916</v>
      </c>
      <c r="AS2509" s="1495" t="s">
        <v>2217</v>
      </c>
      <c r="AT2509" s="1495" t="str">
        <f t="shared" si="79"/>
        <v>1316-União das freguesias de Malta e Canidelo</v>
      </c>
      <c r="AU2509" s="1495" t="str">
        <f t="shared" si="80"/>
        <v>131633</v>
      </c>
    </row>
    <row r="2510" spans="43:47">
      <c r="AQ2510" s="1735" t="s">
        <v>10917</v>
      </c>
      <c r="AR2510" s="1495" t="s">
        <v>10918</v>
      </c>
      <c r="AS2510" s="1495" t="s">
        <v>5304</v>
      </c>
      <c r="AT2510" s="1495" t="str">
        <f t="shared" si="79"/>
        <v>1109-União das freguesias de Malveira e São Miguel de Alcainça</v>
      </c>
      <c r="AU2510" s="1495" t="str">
        <f t="shared" si="80"/>
        <v>110921</v>
      </c>
    </row>
    <row r="2511" spans="43:47">
      <c r="AQ2511" s="1735" t="s">
        <v>10919</v>
      </c>
      <c r="AR2511" s="1495" t="s">
        <v>10920</v>
      </c>
      <c r="AS2511" s="1495" t="s">
        <v>4094</v>
      </c>
      <c r="AT2511" s="1495" t="str">
        <f t="shared" si="79"/>
        <v>1803-União das freguesias de Mamouros, Alva e Ribolhos</v>
      </c>
      <c r="AU2511" s="1495" t="str">
        <f t="shared" si="80"/>
        <v>180323</v>
      </c>
    </row>
    <row r="2512" spans="43:47">
      <c r="AQ2512" s="1735" t="s">
        <v>10921</v>
      </c>
      <c r="AR2512" s="1495" t="s">
        <v>10922</v>
      </c>
      <c r="AS2512" s="1495" t="s">
        <v>5311</v>
      </c>
      <c r="AT2512" s="1495" t="str">
        <f t="shared" si="79"/>
        <v>1806-União das freguesias de Mangualde, Mesquitela e Cunha Alta</v>
      </c>
      <c r="AU2512" s="1495" t="str">
        <f t="shared" si="80"/>
        <v>180619</v>
      </c>
    </row>
    <row r="2513" spans="43:47">
      <c r="AQ2513" s="1735" t="s">
        <v>10923</v>
      </c>
      <c r="AR2513" s="1495" t="s">
        <v>10924</v>
      </c>
      <c r="AS2513" s="1495" t="s">
        <v>275</v>
      </c>
      <c r="AT2513" s="1495" t="str">
        <f t="shared" si="79"/>
        <v>1103-União das freguesias de Manique do Intendente, Vila Nova de São Pedro e Maçussa</v>
      </c>
      <c r="AU2513" s="1495" t="str">
        <f t="shared" si="80"/>
        <v>110310</v>
      </c>
    </row>
    <row r="2514" spans="43:47">
      <c r="AQ2514" s="1735" t="s">
        <v>10925</v>
      </c>
      <c r="AR2514" s="1495" t="s">
        <v>10926</v>
      </c>
      <c r="AS2514" s="1495" t="s">
        <v>520</v>
      </c>
      <c r="AT2514" s="1495" t="str">
        <f t="shared" si="79"/>
        <v>1303-União das freguesias de Margaride (Santa Eulália), Várzea, Lagares, Varziela e Moure</v>
      </c>
      <c r="AU2514" s="1495" t="str">
        <f t="shared" si="80"/>
        <v>130335</v>
      </c>
    </row>
    <row r="2515" spans="43:47">
      <c r="AQ2515" s="1735" t="s">
        <v>10927</v>
      </c>
      <c r="AR2515" s="1495" t="s">
        <v>10928</v>
      </c>
      <c r="AS2515" s="1495" t="s">
        <v>1626</v>
      </c>
      <c r="AT2515" s="1495" t="str">
        <f t="shared" si="79"/>
        <v>1414-União das freguesias de Marmeleira e Assentiz</v>
      </c>
      <c r="AU2515" s="1495" t="str">
        <f t="shared" si="80"/>
        <v>141416</v>
      </c>
    </row>
    <row r="2516" spans="43:47">
      <c r="AQ2516" s="1735" t="s">
        <v>10929</v>
      </c>
      <c r="AR2516" s="1495" t="s">
        <v>10930</v>
      </c>
      <c r="AS2516" s="1735" t="s">
        <v>61</v>
      </c>
      <c r="AT2516" s="1495" t="str">
        <f t="shared" si="79"/>
        <v>0313-União das freguesias de Marrancos e Arcozelo</v>
      </c>
      <c r="AU2516" s="1495" t="str">
        <f t="shared" si="80"/>
        <v>031364</v>
      </c>
    </row>
    <row r="2517" spans="43:47">
      <c r="AQ2517" s="1735" t="s">
        <v>10931</v>
      </c>
      <c r="AR2517" s="1495" t="s">
        <v>10932</v>
      </c>
      <c r="AS2517" s="1495" t="s">
        <v>1088</v>
      </c>
      <c r="AT2517" s="1495" t="str">
        <f t="shared" si="79"/>
        <v>1009-União das freguesias de Marrazes e Barosa</v>
      </c>
      <c r="AU2517" s="1495" t="str">
        <f t="shared" si="80"/>
        <v>100934</v>
      </c>
    </row>
    <row r="2518" spans="43:47">
      <c r="AQ2518" s="1735" t="s">
        <v>10933</v>
      </c>
      <c r="AR2518" s="1495" t="s">
        <v>10934</v>
      </c>
      <c r="AS2518" s="1495" t="s">
        <v>1735</v>
      </c>
      <c r="AT2518" s="1495" t="str">
        <f t="shared" si="79"/>
        <v>1111-União das freguesias de Massamá e Monte Abraão</v>
      </c>
      <c r="AU2518" s="1495" t="str">
        <f t="shared" si="80"/>
        <v>111125</v>
      </c>
    </row>
    <row r="2519" spans="43:47">
      <c r="AQ2519" s="1735" t="s">
        <v>10935</v>
      </c>
      <c r="AR2519" s="1495" t="s">
        <v>10936</v>
      </c>
      <c r="AS2519" s="1495" t="s">
        <v>5319</v>
      </c>
      <c r="AT2519" s="1495" t="str">
        <f t="shared" si="79"/>
        <v>1421-União das freguesias de Matas e Cercal</v>
      </c>
      <c r="AU2519" s="1495" t="str">
        <f t="shared" si="80"/>
        <v>142121</v>
      </c>
    </row>
    <row r="2520" spans="43:47">
      <c r="AQ2520" s="1735" t="s">
        <v>10937</v>
      </c>
      <c r="AR2520" s="1495" t="s">
        <v>10938</v>
      </c>
      <c r="AS2520" s="1495" t="s">
        <v>5328</v>
      </c>
      <c r="AT2520" s="1495" t="str">
        <f t="shared" si="79"/>
        <v>1308-União das freguesias de Matosinhos e Leça da Palmeira</v>
      </c>
      <c r="AU2520" s="1495" t="str">
        <f t="shared" si="80"/>
        <v>130812</v>
      </c>
    </row>
    <row r="2521" spans="43:47">
      <c r="AQ2521" s="1735" t="s">
        <v>10939</v>
      </c>
      <c r="AR2521" s="1495" t="s">
        <v>10940</v>
      </c>
      <c r="AS2521" s="1495" t="s">
        <v>1780</v>
      </c>
      <c r="AT2521" s="1495" t="str">
        <f t="shared" si="79"/>
        <v>1113-União das freguesias de Maxial e Monte Redondo</v>
      </c>
      <c r="AU2521" s="1495" t="str">
        <f t="shared" si="80"/>
        <v>111325</v>
      </c>
    </row>
    <row r="2522" spans="43:47">
      <c r="AQ2522" s="1735" t="s">
        <v>10941</v>
      </c>
      <c r="AR2522" s="1495" t="s">
        <v>10942</v>
      </c>
      <c r="AS2522" s="1495" t="s">
        <v>2196</v>
      </c>
      <c r="AT2522" s="1495" t="str">
        <f t="shared" si="79"/>
        <v>1609-União das freguesias de Mazarefes e Vila Fria</v>
      </c>
      <c r="AU2522" s="1495" t="str">
        <f t="shared" si="80"/>
        <v>160944</v>
      </c>
    </row>
    <row r="2523" spans="43:47">
      <c r="AQ2523" s="1735" t="s">
        <v>10943</v>
      </c>
      <c r="AR2523" s="1495" t="s">
        <v>10944</v>
      </c>
      <c r="AS2523" s="1495" t="s">
        <v>5358</v>
      </c>
      <c r="AT2523" s="1495" t="str">
        <f t="shared" si="79"/>
        <v>1604-União das freguesias de Mazedo e Cortes</v>
      </c>
      <c r="AU2523" s="1495" t="str">
        <f t="shared" si="80"/>
        <v>160436</v>
      </c>
    </row>
    <row r="2524" spans="43:47">
      <c r="AQ2524" s="1735" t="s">
        <v>10945</v>
      </c>
      <c r="AR2524" s="1495" t="s">
        <v>10946</v>
      </c>
      <c r="AS2524" s="1735" t="s">
        <v>5334</v>
      </c>
      <c r="AT2524" s="1495" t="str">
        <f t="shared" si="79"/>
        <v>0909-União das freguesias de Mêda, Outeiro de Gatos e Fonte Longa</v>
      </c>
      <c r="AU2524" s="1495" t="str">
        <f t="shared" si="80"/>
        <v>090917</v>
      </c>
    </row>
    <row r="2525" spans="43:47">
      <c r="AQ2525" s="1735" t="s">
        <v>10947</v>
      </c>
      <c r="AR2525" s="1495" t="s">
        <v>10948</v>
      </c>
      <c r="AS2525" s="1495" t="s">
        <v>5374</v>
      </c>
      <c r="AT2525" s="1495" t="str">
        <f t="shared" si="79"/>
        <v>1706-União das freguesias de Meixedo e Padornelos</v>
      </c>
      <c r="AU2525" s="1495" t="str">
        <f t="shared" si="80"/>
        <v>170637</v>
      </c>
    </row>
    <row r="2526" spans="43:47">
      <c r="AQ2526" s="1735" t="s">
        <v>10949</v>
      </c>
      <c r="AR2526" s="1495" t="s">
        <v>10950</v>
      </c>
      <c r="AS2526" s="1735" t="s">
        <v>1042</v>
      </c>
      <c r="AT2526" s="1495" t="str">
        <f t="shared" si="79"/>
        <v>0906-União das freguesias de Melo e Nabais</v>
      </c>
      <c r="AU2526" s="1495" t="str">
        <f t="shared" si="80"/>
        <v>090626</v>
      </c>
    </row>
    <row r="2527" spans="43:47">
      <c r="AQ2527" s="1735" t="s">
        <v>10951</v>
      </c>
      <c r="AR2527" s="1495" t="s">
        <v>10952</v>
      </c>
      <c r="AS2527" s="1495" t="s">
        <v>1038</v>
      </c>
      <c r="AT2527" s="1495" t="str">
        <f t="shared" si="79"/>
        <v>1304-União das freguesias de Melres e Medas</v>
      </c>
      <c r="AU2527" s="1495" t="str">
        <f t="shared" si="80"/>
        <v>130416</v>
      </c>
    </row>
    <row r="2528" spans="43:47">
      <c r="AQ2528" s="1735" t="s">
        <v>10953</v>
      </c>
      <c r="AR2528" s="1495" t="s">
        <v>10954</v>
      </c>
      <c r="AS2528" s="1735" t="s">
        <v>2630</v>
      </c>
      <c r="AT2528" s="1495" t="str">
        <f t="shared" si="79"/>
        <v>0303-União das freguesias de Merelim (São Paio), Panoias e Parada de Tibães</v>
      </c>
      <c r="AU2528" s="1495" t="str">
        <f t="shared" si="80"/>
        <v>030374</v>
      </c>
    </row>
    <row r="2529" spans="43:47">
      <c r="AQ2529" s="1735" t="s">
        <v>10955</v>
      </c>
      <c r="AR2529" s="1495" t="s">
        <v>10956</v>
      </c>
      <c r="AS2529" s="1735" t="s">
        <v>2630</v>
      </c>
      <c r="AT2529" s="1495" t="str">
        <f t="shared" si="79"/>
        <v>0303-União das freguesias de Merelim (São Pedro) e Frossos</v>
      </c>
      <c r="AU2529" s="1495" t="str">
        <f t="shared" si="80"/>
        <v>030375</v>
      </c>
    </row>
    <row r="2530" spans="43:47">
      <c r="AQ2530" s="1735" t="s">
        <v>10957</v>
      </c>
      <c r="AR2530" s="1495" t="s">
        <v>10958</v>
      </c>
      <c r="AS2530" s="1495" t="s">
        <v>5358</v>
      </c>
      <c r="AT2530" s="1495" t="str">
        <f t="shared" si="79"/>
        <v>1604-União das freguesias de Messegães, Valadares e Sá</v>
      </c>
      <c r="AU2530" s="1495" t="str">
        <f t="shared" si="80"/>
        <v>160437</v>
      </c>
    </row>
    <row r="2531" spans="43:47">
      <c r="AQ2531" s="1735" t="s">
        <v>10959</v>
      </c>
      <c r="AR2531" s="1495" t="s">
        <v>10960</v>
      </c>
      <c r="AS2531" s="1495" t="s">
        <v>4094</v>
      </c>
      <c r="AT2531" s="1495" t="str">
        <f t="shared" si="79"/>
        <v>1803-União das freguesias de Mezio e Moura Morta</v>
      </c>
      <c r="AU2531" s="1495" t="str">
        <f t="shared" si="80"/>
        <v>180324</v>
      </c>
    </row>
    <row r="2532" spans="43:47">
      <c r="AQ2532" s="1735" t="s">
        <v>10961</v>
      </c>
      <c r="AR2532" s="1495" t="s">
        <v>10962</v>
      </c>
      <c r="AS2532" s="1735" t="s">
        <v>279</v>
      </c>
      <c r="AT2532" s="1495" t="str">
        <f t="shared" si="79"/>
        <v>0302-União das freguesias de Milhazes, Vilar de Figos e Faria</v>
      </c>
      <c r="AU2532" s="1495" t="str">
        <f t="shared" si="80"/>
        <v>0302FA</v>
      </c>
    </row>
    <row r="2533" spans="43:47">
      <c r="AQ2533" s="1735" t="s">
        <v>10963</v>
      </c>
      <c r="AR2533" s="1495" t="s">
        <v>10964</v>
      </c>
      <c r="AS2533" s="1495" t="s">
        <v>5277</v>
      </c>
      <c r="AT2533" s="1495" t="str">
        <f t="shared" si="79"/>
        <v>1108-União das freguesias de Miragaia e Marteleira</v>
      </c>
      <c r="AU2533" s="1495" t="str">
        <f t="shared" si="80"/>
        <v>110813</v>
      </c>
    </row>
    <row r="2534" spans="43:47">
      <c r="AQ2534" s="1735" t="s">
        <v>10965</v>
      </c>
      <c r="AR2534" s="1495" t="s">
        <v>10966</v>
      </c>
      <c r="AS2534" s="1735" t="s">
        <v>3337</v>
      </c>
      <c r="AT2534" s="1495" t="str">
        <f t="shared" si="79"/>
        <v>0902-União das freguesias de Miuzela e Porto de Ovelha</v>
      </c>
      <c r="AU2534" s="1495" t="str">
        <f t="shared" si="80"/>
        <v>090236</v>
      </c>
    </row>
    <row r="2535" spans="43:47">
      <c r="AQ2535" s="1735" t="s">
        <v>10967</v>
      </c>
      <c r="AR2535" s="1495" t="s">
        <v>10968</v>
      </c>
      <c r="AS2535" s="1735" t="s">
        <v>5347</v>
      </c>
      <c r="AT2535" s="1495" t="str">
        <f t="shared" si="79"/>
        <v>0408-União das freguesias de Mogadouro, Valverde, Vale de Porco e Vilar de Rei</v>
      </c>
      <c r="AU2535" s="1495" t="str">
        <f t="shared" si="80"/>
        <v>040830</v>
      </c>
    </row>
    <row r="2536" spans="43:47">
      <c r="AQ2536" s="1735" t="s">
        <v>10969</v>
      </c>
      <c r="AR2536" s="1495" t="s">
        <v>10970</v>
      </c>
      <c r="AS2536" s="1735" t="s">
        <v>1042</v>
      </c>
      <c r="AT2536" s="1495" t="str">
        <f t="shared" si="79"/>
        <v>0906-União das freguesias de Moimenta da Serra e Vinhó</v>
      </c>
      <c r="AU2536" s="1495" t="str">
        <f t="shared" si="80"/>
        <v>090627</v>
      </c>
    </row>
    <row r="2537" spans="43:47">
      <c r="AQ2537" s="1735" t="s">
        <v>10971</v>
      </c>
      <c r="AR2537" s="1495" t="s">
        <v>10972</v>
      </c>
      <c r="AS2537" s="1495" t="s">
        <v>5311</v>
      </c>
      <c r="AT2537" s="1495" t="str">
        <f t="shared" si="79"/>
        <v>1806-União das freguesias de Moimenta de Maceira Dão e Lobelhe do Mato</v>
      </c>
      <c r="AU2537" s="1495" t="str">
        <f t="shared" si="80"/>
        <v>180620</v>
      </c>
    </row>
    <row r="2538" spans="43:47">
      <c r="AQ2538" s="1735" t="s">
        <v>10973</v>
      </c>
      <c r="AR2538" s="1495" t="s">
        <v>10974</v>
      </c>
      <c r="AS2538" s="1735" t="s">
        <v>73</v>
      </c>
      <c r="AT2538" s="1495" t="str">
        <f t="shared" si="79"/>
        <v>0412-União das freguesias de Moimenta e Montouto</v>
      </c>
      <c r="AU2538" s="1495" t="str">
        <f t="shared" si="80"/>
        <v>041237</v>
      </c>
    </row>
    <row r="2539" spans="43:47">
      <c r="AQ2539" s="1735" t="s">
        <v>10975</v>
      </c>
      <c r="AR2539" s="1495" t="s">
        <v>10976</v>
      </c>
      <c r="AS2539" s="1495" t="s">
        <v>1308</v>
      </c>
      <c r="AT2539" s="1495" t="str">
        <f t="shared" si="79"/>
        <v>1602-União das freguesias de Moledo e Cristelo</v>
      </c>
      <c r="AU2539" s="1495" t="str">
        <f t="shared" si="80"/>
        <v>160224</v>
      </c>
    </row>
    <row r="2540" spans="43:47">
      <c r="AQ2540" s="1735" t="s">
        <v>10977</v>
      </c>
      <c r="AR2540" s="1495" t="s">
        <v>10978</v>
      </c>
      <c r="AS2540" s="1495" t="s">
        <v>5358</v>
      </c>
      <c r="AT2540" s="1495" t="str">
        <f t="shared" si="79"/>
        <v>1604-União das freguesias de Monção e Troviscoso</v>
      </c>
      <c r="AU2540" s="1495" t="str">
        <f t="shared" si="80"/>
        <v>160438</v>
      </c>
    </row>
    <row r="2541" spans="43:47">
      <c r="AQ2541" s="1735" t="s">
        <v>10979</v>
      </c>
      <c r="AR2541" s="1495" t="s">
        <v>10980</v>
      </c>
      <c r="AS2541" s="1735" t="s">
        <v>1345</v>
      </c>
      <c r="AT2541" s="1495" t="str">
        <f t="shared" si="79"/>
        <v>0810-União das freguesias de Moncarapacho e Fuseta</v>
      </c>
      <c r="AU2541" s="1495" t="str">
        <f t="shared" si="80"/>
        <v>081006</v>
      </c>
    </row>
    <row r="2542" spans="43:47">
      <c r="AQ2542" s="1735" t="s">
        <v>10981</v>
      </c>
      <c r="AR2542" s="1495" t="s">
        <v>10982</v>
      </c>
      <c r="AS2542" s="1735" t="s">
        <v>1058</v>
      </c>
      <c r="AT2542" s="1495" t="str">
        <f t="shared" si="79"/>
        <v>0505-União das freguesias de Monfortinho e Salvaterra do Extremo</v>
      </c>
      <c r="AU2542" s="1495" t="str">
        <f t="shared" si="80"/>
        <v>050519</v>
      </c>
    </row>
    <row r="2543" spans="43:47">
      <c r="AQ2543" s="1735" t="s">
        <v>10983</v>
      </c>
      <c r="AR2543" s="1495" t="s">
        <v>10984</v>
      </c>
      <c r="AS2543" s="1735" t="s">
        <v>1058</v>
      </c>
      <c r="AT2543" s="1495" t="str">
        <f t="shared" si="79"/>
        <v>0505-União das freguesias de Monsanto e Idanha-a-Velha</v>
      </c>
      <c r="AU2543" s="1495" t="str">
        <f t="shared" si="80"/>
        <v>050520</v>
      </c>
    </row>
    <row r="2544" spans="43:47">
      <c r="AQ2544" s="1735" t="s">
        <v>10985</v>
      </c>
      <c r="AR2544" s="1495" t="s">
        <v>10986</v>
      </c>
      <c r="AS2544" s="1495" t="s">
        <v>5374</v>
      </c>
      <c r="AT2544" s="1495" t="str">
        <f t="shared" si="79"/>
        <v>1706-União das freguesias de Montalegre e Padroso</v>
      </c>
      <c r="AU2544" s="1495" t="str">
        <f t="shared" si="80"/>
        <v>170638</v>
      </c>
    </row>
    <row r="2545" spans="43:47">
      <c r="AQ2545" s="1735" t="s">
        <v>10987</v>
      </c>
      <c r="AR2545" s="1495" t="s">
        <v>10988</v>
      </c>
      <c r="AS2545" s="1495" t="s">
        <v>1088</v>
      </c>
      <c r="AT2545" s="1495" t="str">
        <f t="shared" si="79"/>
        <v>1009-União das freguesias de Monte Real e Carvide</v>
      </c>
      <c r="AU2545" s="1495" t="str">
        <f t="shared" si="80"/>
        <v>100935</v>
      </c>
    </row>
    <row r="2546" spans="43:47">
      <c r="AQ2546" s="1735" t="s">
        <v>10989</v>
      </c>
      <c r="AR2546" s="1495" t="s">
        <v>10990</v>
      </c>
      <c r="AS2546" s="1495" t="s">
        <v>1088</v>
      </c>
      <c r="AT2546" s="1495" t="str">
        <f t="shared" si="79"/>
        <v>1009-União das freguesias de Monte Redondo e Carreira</v>
      </c>
      <c r="AU2546" s="1495" t="str">
        <f t="shared" si="80"/>
        <v>100936</v>
      </c>
    </row>
    <row r="2547" spans="43:47">
      <c r="AQ2547" s="1735" t="s">
        <v>10991</v>
      </c>
      <c r="AR2547" s="1495" t="s">
        <v>10992</v>
      </c>
      <c r="AS2547" s="1735" t="s">
        <v>4220</v>
      </c>
      <c r="AT2547" s="1495" t="str">
        <f t="shared" si="79"/>
        <v>0610-União das freguesias de Montemor-o-Velho e Gatões</v>
      </c>
      <c r="AU2547" s="1495" t="str">
        <f t="shared" si="80"/>
        <v>061016</v>
      </c>
    </row>
    <row r="2548" spans="43:47">
      <c r="AQ2548" s="1735" t="s">
        <v>10993</v>
      </c>
      <c r="AR2548" s="1495" t="s">
        <v>10994</v>
      </c>
      <c r="AS2548" s="1495" t="s">
        <v>4223</v>
      </c>
      <c r="AT2548" s="1495" t="str">
        <f t="shared" si="79"/>
        <v>1507-União das freguesias de Montijo e Afonsoeiro</v>
      </c>
      <c r="AU2548" s="1495" t="str">
        <f t="shared" si="80"/>
        <v>150710</v>
      </c>
    </row>
    <row r="2549" spans="43:47">
      <c r="AQ2549" s="1735" t="s">
        <v>10995</v>
      </c>
      <c r="AR2549" s="1495" t="s">
        <v>10996</v>
      </c>
      <c r="AS2549" s="1735" t="s">
        <v>2630</v>
      </c>
      <c r="AT2549" s="1495" t="str">
        <f t="shared" si="79"/>
        <v>0303-União das freguesias de Morreira e Trandeiras</v>
      </c>
      <c r="AU2549" s="1495" t="str">
        <f t="shared" si="80"/>
        <v>030376</v>
      </c>
    </row>
    <row r="2550" spans="43:47">
      <c r="AQ2550" s="1735" t="s">
        <v>10997</v>
      </c>
      <c r="AR2550" s="1495" t="s">
        <v>10998</v>
      </c>
      <c r="AS2550" s="1495" t="s">
        <v>4230</v>
      </c>
      <c r="AT2550" s="1495" t="str">
        <f t="shared" si="79"/>
        <v>1808-União das freguesias de Mortágua, Vale de Remígio, Cortegaça e Almaça</v>
      </c>
      <c r="AU2550" s="1495" t="str">
        <f t="shared" si="80"/>
        <v>180811</v>
      </c>
    </row>
    <row r="2551" spans="43:47">
      <c r="AQ2551" s="1735" t="s">
        <v>10999</v>
      </c>
      <c r="AR2551" s="1495" t="s">
        <v>11000</v>
      </c>
      <c r="AS2551" s="1495" t="s">
        <v>4212</v>
      </c>
      <c r="AT2551" s="1495" t="str">
        <f t="shared" si="79"/>
        <v>1107-União das freguesias de Moscavide e Portela</v>
      </c>
      <c r="AU2551" s="1495" t="str">
        <f t="shared" si="80"/>
        <v>110726</v>
      </c>
    </row>
    <row r="2552" spans="43:47">
      <c r="AQ2552" s="1735" t="s">
        <v>11001</v>
      </c>
      <c r="AR2552" s="1495" t="s">
        <v>11002</v>
      </c>
      <c r="AS2552" s="1495" t="s">
        <v>1770</v>
      </c>
      <c r="AT2552" s="1495" t="str">
        <f t="shared" si="79"/>
        <v>1714-União das freguesias de Mouçós e Lamares</v>
      </c>
      <c r="AU2552" s="1495" t="str">
        <f t="shared" si="80"/>
        <v>171434</v>
      </c>
    </row>
    <row r="2553" spans="43:47">
      <c r="AQ2553" s="1735" t="s">
        <v>11003</v>
      </c>
      <c r="AR2553" s="1495" t="s">
        <v>11004</v>
      </c>
      <c r="AS2553" s="1735" t="s">
        <v>4234</v>
      </c>
      <c r="AT2553" s="1495" t="str">
        <f t="shared" si="79"/>
        <v>0210-União das freguesias de Moura (Santo Agostinho e São João Baptista) e Santo Amador</v>
      </c>
      <c r="AU2553" s="1495" t="str">
        <f t="shared" si="80"/>
        <v>021009</v>
      </c>
    </row>
    <row r="2554" spans="43:47">
      <c r="AQ2554" s="1735" t="s">
        <v>11005</v>
      </c>
      <c r="AR2554" s="1495" t="s">
        <v>11006</v>
      </c>
      <c r="AS2554" s="1495" t="s">
        <v>1436</v>
      </c>
      <c r="AT2554" s="1495" t="str">
        <f t="shared" si="79"/>
        <v>1708-União das freguesias de Moura Morta e Vinhós</v>
      </c>
      <c r="AU2554" s="1495" t="str">
        <f t="shared" si="80"/>
        <v>170814</v>
      </c>
    </row>
    <row r="2555" spans="43:47">
      <c r="AQ2555" s="1735" t="s">
        <v>11007</v>
      </c>
      <c r="AR2555" s="1495" t="s">
        <v>11008</v>
      </c>
      <c r="AS2555" s="1495" t="s">
        <v>1769</v>
      </c>
      <c r="AT2555" s="1495" t="str">
        <f t="shared" si="79"/>
        <v>1821-União das freguesias de Mouraz e Vila Nova da Rainha</v>
      </c>
      <c r="AU2555" s="1495" t="str">
        <f t="shared" si="80"/>
        <v>182129</v>
      </c>
    </row>
    <row r="2556" spans="43:47">
      <c r="AQ2556" s="1735" t="s">
        <v>11009</v>
      </c>
      <c r="AR2556" s="1495" t="s">
        <v>11010</v>
      </c>
      <c r="AS2556" s="1735" t="s">
        <v>279</v>
      </c>
      <c r="AT2556" s="1495" t="str">
        <f t="shared" si="79"/>
        <v>0302-União das freguesias de Negreiros e Chavão</v>
      </c>
      <c r="AU2556" s="1495" t="str">
        <f t="shared" si="80"/>
        <v>0302FB</v>
      </c>
    </row>
    <row r="2557" spans="43:47">
      <c r="AQ2557" s="1735" t="s">
        <v>11011</v>
      </c>
      <c r="AR2557" s="1495" t="s">
        <v>11012</v>
      </c>
      <c r="AS2557" s="1495" t="s">
        <v>5285</v>
      </c>
      <c r="AT2557" s="1495" t="str">
        <f t="shared" si="79"/>
        <v>1305-União das freguesias de Nespereira e Casais</v>
      </c>
      <c r="AU2557" s="1495" t="str">
        <f t="shared" si="80"/>
        <v>130531</v>
      </c>
    </row>
    <row r="2558" spans="43:47">
      <c r="AQ2558" s="1735" t="s">
        <v>11013</v>
      </c>
      <c r="AR2558" s="1495" t="s">
        <v>11014</v>
      </c>
      <c r="AS2558" s="1735" t="s">
        <v>1338</v>
      </c>
      <c r="AT2558" s="1495" t="str">
        <f t="shared" si="79"/>
        <v>0502-União das freguesias de Ninho do Açor e Sobral do Campo</v>
      </c>
      <c r="AU2558" s="1495" t="str">
        <f t="shared" si="80"/>
        <v>050230</v>
      </c>
    </row>
    <row r="2559" spans="43:47">
      <c r="AQ2559" s="1735" t="s">
        <v>11015</v>
      </c>
      <c r="AR2559" s="1495" t="s">
        <v>11016</v>
      </c>
      <c r="AS2559" s="1735" t="s">
        <v>2631</v>
      </c>
      <c r="AT2559" s="1495" t="str">
        <f t="shared" si="79"/>
        <v>0113-União das freguesias de Nogueira do Cravo e Pindelo</v>
      </c>
      <c r="AU2559" s="1495" t="str">
        <f t="shared" si="80"/>
        <v>011320</v>
      </c>
    </row>
    <row r="2560" spans="43:47">
      <c r="AQ2560" s="1735" t="s">
        <v>11017</v>
      </c>
      <c r="AR2560" s="1495" t="s">
        <v>11018</v>
      </c>
      <c r="AS2560" s="1495" t="s">
        <v>1770</v>
      </c>
      <c r="AT2560" s="1495" t="str">
        <f t="shared" si="79"/>
        <v>1714-União das freguesias de Nogueira e Ermida</v>
      </c>
      <c r="AU2560" s="1495" t="str">
        <f t="shared" si="80"/>
        <v>171435</v>
      </c>
    </row>
    <row r="2561" spans="43:47">
      <c r="AQ2561" s="1735" t="s">
        <v>11019</v>
      </c>
      <c r="AR2561" s="1495" t="s">
        <v>11020</v>
      </c>
      <c r="AS2561" s="1735" t="s">
        <v>2630</v>
      </c>
      <c r="AT2561" s="1495" t="str">
        <f t="shared" si="79"/>
        <v>0303-União das freguesias de Nogueira, Fraião e Lamaçães</v>
      </c>
      <c r="AU2561" s="1495" t="str">
        <f t="shared" si="80"/>
        <v>030377</v>
      </c>
    </row>
    <row r="2562" spans="43:47">
      <c r="AQ2562" s="1735" t="s">
        <v>11021</v>
      </c>
      <c r="AR2562" s="1495" t="s">
        <v>11022</v>
      </c>
      <c r="AS2562" s="1495" t="s">
        <v>2196</v>
      </c>
      <c r="AT2562" s="1495" t="str">
        <f t="shared" si="79"/>
        <v>1609-União das freguesias de Nogueira, Meixedo e Vilar de Murteda</v>
      </c>
      <c r="AU2562" s="1495" t="str">
        <f t="shared" si="80"/>
        <v>160945</v>
      </c>
    </row>
    <row r="2563" spans="43:47">
      <c r="AQ2563" s="1735" t="s">
        <v>11023</v>
      </c>
      <c r="AR2563" s="1495" t="s">
        <v>11024</v>
      </c>
      <c r="AS2563" s="1735" t="s">
        <v>2630</v>
      </c>
      <c r="AT2563" s="1495" t="str">
        <f t="shared" si="79"/>
        <v>0303-União das freguesias de Nogueiró e Tenões</v>
      </c>
      <c r="AU2563" s="1495" t="str">
        <f t="shared" si="80"/>
        <v>030378</v>
      </c>
    </row>
    <row r="2564" spans="43:47">
      <c r="AQ2564" s="1735" t="s">
        <v>11025</v>
      </c>
      <c r="AR2564" s="1495" t="s">
        <v>11026</v>
      </c>
      <c r="AS2564" s="1735" t="s">
        <v>510</v>
      </c>
      <c r="AT2564" s="1495" t="str">
        <f t="shared" si="79"/>
        <v>0705-União das freguesias de Nossa Senhora da Tourega e Nossa Senhora de Guadalupe</v>
      </c>
      <c r="AU2564" s="1495" t="str">
        <f t="shared" si="80"/>
        <v>070525</v>
      </c>
    </row>
    <row r="2565" spans="43:47">
      <c r="AQ2565" s="1735" t="s">
        <v>11027</v>
      </c>
      <c r="AR2565" s="1495" t="s">
        <v>11028</v>
      </c>
      <c r="AS2565" s="1735" t="s">
        <v>4216</v>
      </c>
      <c r="AT2565" s="1495" t="str">
        <f t="shared" si="79"/>
        <v>0706-União das freguesias de Nossa Senhora da Vila, Nossa Senhora do Bispo e Silveiras</v>
      </c>
      <c r="AU2565" s="1495" t="str">
        <f t="shared" si="80"/>
        <v>070612</v>
      </c>
    </row>
    <row r="2566" spans="43:47">
      <c r="AQ2566" s="1735" t="s">
        <v>11029</v>
      </c>
      <c r="AR2566" s="1495" t="s">
        <v>11030</v>
      </c>
      <c r="AS2566" s="1495" t="s">
        <v>4241</v>
      </c>
      <c r="AT2566" s="1495" t="str">
        <f t="shared" si="79"/>
        <v>1707-União das freguesias de Noura e Palheiros</v>
      </c>
      <c r="AU2566" s="1495" t="str">
        <f t="shared" si="80"/>
        <v>170711</v>
      </c>
    </row>
    <row r="2567" spans="43:47">
      <c r="AQ2567" s="1735" t="s">
        <v>11031</v>
      </c>
      <c r="AR2567" s="1495" t="s">
        <v>11032</v>
      </c>
      <c r="AS2567" s="1735" t="s">
        <v>73</v>
      </c>
      <c r="AT2567" s="1495" t="str">
        <f t="shared" si="79"/>
        <v>0412-União das freguesias de Nunes e Ousilhão</v>
      </c>
      <c r="AU2567" s="1495" t="str">
        <f t="shared" si="80"/>
        <v>041238</v>
      </c>
    </row>
    <row r="2568" spans="43:47">
      <c r="AQ2568" s="1735" t="s">
        <v>11033</v>
      </c>
      <c r="AR2568" s="1495" t="s">
        <v>11034</v>
      </c>
      <c r="AS2568" s="1495" t="s">
        <v>1033</v>
      </c>
      <c r="AT2568" s="1495" t="str">
        <f t="shared" si="79"/>
        <v>1110-União das freguesias de Oeiras e São Julião da Barra, Paço de Arcos e Caxias</v>
      </c>
      <c r="AU2568" s="1495" t="str">
        <f t="shared" si="80"/>
        <v>111014</v>
      </c>
    </row>
    <row r="2569" spans="43:47">
      <c r="AQ2569" s="1735" t="s">
        <v>11035</v>
      </c>
      <c r="AR2569" s="1495" t="s">
        <v>11036</v>
      </c>
      <c r="AS2569" s="1495" t="s">
        <v>1776</v>
      </c>
      <c r="AT2569" s="1495" t="str">
        <f t="shared" si="79"/>
        <v>1419-União das freguesias de Olaia e Paço</v>
      </c>
      <c r="AU2569" s="1495" t="str">
        <f t="shared" si="80"/>
        <v>141919</v>
      </c>
    </row>
    <row r="2570" spans="43:47">
      <c r="AQ2570" s="1735" t="s">
        <v>11037</v>
      </c>
      <c r="AR2570" s="1495" t="s">
        <v>11038</v>
      </c>
      <c r="AS2570" s="1735" t="s">
        <v>2631</v>
      </c>
      <c r="AT2570" s="1495" t="str">
        <f t="shared" si="79"/>
        <v>0113-União das freguesias de Oliveira de Azeméis, Santiago de Riba-Ul, Ul, Macinhata da Seixa e Madail</v>
      </c>
      <c r="AU2570" s="1495" t="str">
        <f t="shared" si="80"/>
        <v>011321</v>
      </c>
    </row>
    <row r="2571" spans="43:47">
      <c r="AQ2571" s="1735" t="s">
        <v>11039</v>
      </c>
      <c r="AR2571" s="1495" t="s">
        <v>11040</v>
      </c>
      <c r="AS2571" s="1495" t="s">
        <v>1351</v>
      </c>
      <c r="AT2571" s="1495" t="str">
        <f t="shared" ref="AT2571:AT2634" si="81">AS2571&amp;"-"&amp;AR2571</f>
        <v>1810-União das freguesias de Oliveira de Frades, Souto de Lafões e Sejães</v>
      </c>
      <c r="AU2571" s="1495" t="str">
        <f t="shared" ref="AU2571:AU2634" si="82">AQ2571</f>
        <v>181015</v>
      </c>
    </row>
    <row r="2572" spans="43:47">
      <c r="AQ2572" s="1735" t="s">
        <v>11041</v>
      </c>
      <c r="AR2572" s="1495" t="s">
        <v>11042</v>
      </c>
      <c r="AS2572" s="1735" t="s">
        <v>1359</v>
      </c>
      <c r="AT2572" s="1495" t="str">
        <f t="shared" si="81"/>
        <v>0611-União das freguesias de Oliveira do Hospital e São Paio de Gramaços</v>
      </c>
      <c r="AU2572" s="1495" t="str">
        <f t="shared" si="82"/>
        <v>061124</v>
      </c>
    </row>
    <row r="2573" spans="43:47">
      <c r="AQ2573" s="1735" t="s">
        <v>11043</v>
      </c>
      <c r="AR2573" s="1495" t="s">
        <v>11044</v>
      </c>
      <c r="AS2573" s="1735" t="s">
        <v>1411</v>
      </c>
      <c r="AT2573" s="1495" t="str">
        <f t="shared" si="81"/>
        <v>0613-União das freguesias de Oliveira do Mondego e Travanca do Mondego</v>
      </c>
      <c r="AU2573" s="1495" t="str">
        <f t="shared" si="82"/>
        <v>061313</v>
      </c>
    </row>
    <row r="2574" spans="43:47">
      <c r="AQ2574" s="1735" t="s">
        <v>11045</v>
      </c>
      <c r="AR2574" s="1495" t="s">
        <v>11046</v>
      </c>
      <c r="AS2574" s="1735" t="s">
        <v>1051</v>
      </c>
      <c r="AT2574" s="1495" t="str">
        <f t="shared" si="81"/>
        <v>0308-União das freguesias de Oliveira, São Paio e São Sebastião</v>
      </c>
      <c r="AU2574" s="1495" t="str">
        <f t="shared" si="82"/>
        <v>030884</v>
      </c>
    </row>
    <row r="2575" spans="43:47">
      <c r="AQ2575" s="1735" t="s">
        <v>11047</v>
      </c>
      <c r="AR2575" s="1495" t="s">
        <v>11048</v>
      </c>
      <c r="AS2575" s="1495" t="s">
        <v>2024</v>
      </c>
      <c r="AT2575" s="1495" t="str">
        <f t="shared" si="81"/>
        <v>1301-União das freguesias de Olo e Canadelo</v>
      </c>
      <c r="AU2575" s="1495" t="str">
        <f t="shared" si="82"/>
        <v>130146</v>
      </c>
    </row>
    <row r="2576" spans="43:47">
      <c r="AQ2576" s="1735" t="s">
        <v>11049</v>
      </c>
      <c r="AR2576" s="1495" t="s">
        <v>11050</v>
      </c>
      <c r="AS2576" s="1735" t="s">
        <v>61</v>
      </c>
      <c r="AT2576" s="1495" t="str">
        <f t="shared" si="81"/>
        <v>0313-União das freguesias de Oriz (Santa Marinha) e Oriz (São Miguel)</v>
      </c>
      <c r="AU2576" s="1495" t="str">
        <f t="shared" si="82"/>
        <v>031365</v>
      </c>
    </row>
    <row r="2577" spans="43:47">
      <c r="AQ2577" s="1735" t="s">
        <v>11051</v>
      </c>
      <c r="AR2577" s="1495" t="s">
        <v>11052</v>
      </c>
      <c r="AS2577" s="1495" t="s">
        <v>1626</v>
      </c>
      <c r="AT2577" s="1495" t="str">
        <f t="shared" si="81"/>
        <v>1414-União das freguesias de Outeiro da Cortiçada e Arruda dos Pisões</v>
      </c>
      <c r="AU2577" s="1495" t="str">
        <f t="shared" si="82"/>
        <v>141417</v>
      </c>
    </row>
    <row r="2578" spans="43:47">
      <c r="AQ2578" s="1735" t="s">
        <v>11053</v>
      </c>
      <c r="AR2578" s="1495" t="s">
        <v>11054</v>
      </c>
      <c r="AS2578" s="1495" t="s">
        <v>1611</v>
      </c>
      <c r="AT2578" s="1495" t="str">
        <f t="shared" si="81"/>
        <v>1813-União das freguesias de Ovadas e Panchorra</v>
      </c>
      <c r="AU2578" s="1495" t="str">
        <f t="shared" si="82"/>
        <v>181319</v>
      </c>
    </row>
    <row r="2579" spans="43:47">
      <c r="AQ2579" s="1735" t="s">
        <v>11055</v>
      </c>
      <c r="AR2579" s="1495" t="s">
        <v>11056</v>
      </c>
      <c r="AS2579" s="1735" t="s">
        <v>1385</v>
      </c>
      <c r="AT2579" s="1495" t="str">
        <f t="shared" si="81"/>
        <v>0115-União das freguesias de Ovar, São João, Arada e São Vicente de Pereira Jusã</v>
      </c>
      <c r="AU2579" s="1495" t="str">
        <f t="shared" si="82"/>
        <v>011509</v>
      </c>
    </row>
    <row r="2580" spans="43:47">
      <c r="AQ2580" s="1735" t="s">
        <v>11057</v>
      </c>
      <c r="AR2580" s="1495" t="s">
        <v>11058</v>
      </c>
      <c r="AS2580" s="1495" t="s">
        <v>3026</v>
      </c>
      <c r="AT2580" s="1495" t="str">
        <f t="shared" si="81"/>
        <v>1814-União das freguesias de Ovoa e Vimieiro</v>
      </c>
      <c r="AU2580" s="1495" t="str">
        <f t="shared" si="82"/>
        <v>181410</v>
      </c>
    </row>
    <row r="2581" spans="43:47">
      <c r="AQ2581" s="1735" t="s">
        <v>11059</v>
      </c>
      <c r="AR2581" s="1495" t="s">
        <v>11060</v>
      </c>
      <c r="AS2581" s="1495" t="s">
        <v>2526</v>
      </c>
      <c r="AT2581" s="1495" t="str">
        <f t="shared" si="81"/>
        <v>1601-União das freguesias de Padreiro (Salvador e Santa Cristina)</v>
      </c>
      <c r="AU2581" s="1495" t="str">
        <f t="shared" si="82"/>
        <v>160159</v>
      </c>
    </row>
    <row r="2582" spans="43:47">
      <c r="AQ2582" s="1735" t="s">
        <v>11061</v>
      </c>
      <c r="AR2582" s="1495" t="s">
        <v>11062</v>
      </c>
      <c r="AS2582" s="1495" t="s">
        <v>2641</v>
      </c>
      <c r="AT2582" s="1495" t="str">
        <f t="shared" si="81"/>
        <v>1104-União das freguesias de Painho e Figueiros</v>
      </c>
      <c r="AU2582" s="1495" t="str">
        <f t="shared" si="82"/>
        <v>110413</v>
      </c>
    </row>
    <row r="2583" spans="43:47">
      <c r="AQ2583" s="1735" t="s">
        <v>11063</v>
      </c>
      <c r="AR2583" s="1495" t="s">
        <v>11064</v>
      </c>
      <c r="AS2583" s="1495" t="s">
        <v>2601</v>
      </c>
      <c r="AT2583" s="1495" t="str">
        <f t="shared" si="81"/>
        <v>1504-União das freguesias de Palhais e Coina</v>
      </c>
      <c r="AU2583" s="1495" t="str">
        <f t="shared" si="82"/>
        <v>150411</v>
      </c>
    </row>
    <row r="2584" spans="43:47">
      <c r="AQ2584" s="1735" t="s">
        <v>11065</v>
      </c>
      <c r="AR2584" s="1495" t="s">
        <v>11066</v>
      </c>
      <c r="AS2584" s="1735" t="s">
        <v>497</v>
      </c>
      <c r="AT2584" s="1495" t="str">
        <f t="shared" si="81"/>
        <v>0306-União das freguesias de Palmeira de Faro e Curvos</v>
      </c>
      <c r="AU2584" s="1495" t="str">
        <f t="shared" si="82"/>
        <v>030620</v>
      </c>
    </row>
    <row r="2585" spans="43:47">
      <c r="AQ2585" s="1735" t="s">
        <v>11067</v>
      </c>
      <c r="AR2585" s="1495" t="s">
        <v>11068</v>
      </c>
      <c r="AS2585" s="1735" t="s">
        <v>1381</v>
      </c>
      <c r="AT2585" s="1495" t="str">
        <f t="shared" si="81"/>
        <v>0212-União das freguesias de Panoias e Conceição</v>
      </c>
      <c r="AU2585" s="1495" t="str">
        <f t="shared" si="82"/>
        <v>021208</v>
      </c>
    </row>
    <row r="2586" spans="43:47">
      <c r="AQ2586" s="1735" t="s">
        <v>11069</v>
      </c>
      <c r="AR2586" s="1495" t="s">
        <v>11070</v>
      </c>
      <c r="AS2586" s="1495" t="s">
        <v>4094</v>
      </c>
      <c r="AT2586" s="1495" t="str">
        <f t="shared" si="81"/>
        <v>1803-União das freguesias de Parada de Ester e Ester</v>
      </c>
      <c r="AU2586" s="1495" t="str">
        <f t="shared" si="82"/>
        <v>180325</v>
      </c>
    </row>
    <row r="2587" spans="43:47">
      <c r="AQ2587" s="1735" t="s">
        <v>11071</v>
      </c>
      <c r="AR2587" s="1495" t="s">
        <v>11072</v>
      </c>
      <c r="AS2587" s="1495" t="s">
        <v>1085</v>
      </c>
      <c r="AT2587" s="1495" t="str">
        <f t="shared" si="81"/>
        <v>1805-União das freguesias de Parada do Bispo e Valdigem</v>
      </c>
      <c r="AU2587" s="1495" t="str">
        <f t="shared" si="82"/>
        <v>180528</v>
      </c>
    </row>
    <row r="2588" spans="43:47">
      <c r="AQ2588" s="1735" t="s">
        <v>11073</v>
      </c>
      <c r="AR2588" s="1495" t="s">
        <v>11074</v>
      </c>
      <c r="AS2588" s="1495" t="s">
        <v>5337</v>
      </c>
      <c r="AT2588" s="1495" t="str">
        <f t="shared" si="81"/>
        <v>1603-União das freguesias de Parada do Monte e Cubalhão</v>
      </c>
      <c r="AU2588" s="1495" t="str">
        <f t="shared" si="82"/>
        <v>160321</v>
      </c>
    </row>
    <row r="2589" spans="43:47">
      <c r="AQ2589" s="1735" t="s">
        <v>11075</v>
      </c>
      <c r="AR2589" s="1495" t="s">
        <v>11076</v>
      </c>
      <c r="AS2589" s="1735" t="s">
        <v>2633</v>
      </c>
      <c r="AT2589" s="1495" t="str">
        <f t="shared" si="81"/>
        <v>0402-União das freguesias de Parada e Faílde</v>
      </c>
      <c r="AU2589" s="1495" t="str">
        <f t="shared" si="82"/>
        <v>040253</v>
      </c>
    </row>
    <row r="2590" spans="43:47">
      <c r="AQ2590" s="1735" t="s">
        <v>11077</v>
      </c>
      <c r="AR2590" s="1495" t="s">
        <v>11078</v>
      </c>
      <c r="AS2590" s="1735" t="s">
        <v>1978</v>
      </c>
      <c r="AT2590" s="1495" t="str">
        <f t="shared" si="81"/>
        <v>0401-União das freguesias de Parada e Sendim da Ribeira</v>
      </c>
      <c r="AU2590" s="1495" t="str">
        <f t="shared" si="82"/>
        <v>040125</v>
      </c>
    </row>
    <row r="2591" spans="43:47">
      <c r="AQ2591" s="1735" t="s">
        <v>11079</v>
      </c>
      <c r="AR2591" s="1495" t="s">
        <v>11080</v>
      </c>
      <c r="AS2591" s="1495" t="s">
        <v>1752</v>
      </c>
      <c r="AT2591" s="1495" t="str">
        <f t="shared" si="81"/>
        <v>1819-União das freguesias de Paradela e Granjinha</v>
      </c>
      <c r="AU2591" s="1495" t="str">
        <f t="shared" si="82"/>
        <v>181919</v>
      </c>
    </row>
    <row r="2592" spans="43:47">
      <c r="AQ2592" s="1735" t="s">
        <v>11081</v>
      </c>
      <c r="AR2592" s="1495" t="s">
        <v>11082</v>
      </c>
      <c r="AS2592" s="1495" t="s">
        <v>5374</v>
      </c>
      <c r="AT2592" s="1495" t="str">
        <f t="shared" si="81"/>
        <v>1706-União das freguesias de Paradela, Contim e Fiães</v>
      </c>
      <c r="AU2592" s="1495" t="str">
        <f t="shared" si="82"/>
        <v>170639</v>
      </c>
    </row>
    <row r="2593" spans="43:47">
      <c r="AQ2593" s="1735" t="s">
        <v>11083</v>
      </c>
      <c r="AR2593" s="1495" t="s">
        <v>11084</v>
      </c>
      <c r="AS2593" s="1495" t="s">
        <v>5351</v>
      </c>
      <c r="AT2593" s="1495" t="str">
        <f t="shared" si="81"/>
        <v>1807-União das freguesias de Paradinha e Nagosa</v>
      </c>
      <c r="AU2593" s="1495" t="str">
        <f t="shared" si="82"/>
        <v>180721</v>
      </c>
    </row>
    <row r="2594" spans="43:47">
      <c r="AQ2594" s="1735" t="s">
        <v>11085</v>
      </c>
      <c r="AR2594" s="1495" t="s">
        <v>11086</v>
      </c>
      <c r="AS2594" s="1495" t="s">
        <v>1088</v>
      </c>
      <c r="AT2594" s="1495" t="str">
        <f t="shared" si="81"/>
        <v>1009-União das freguesias de Parceiros e Azoia</v>
      </c>
      <c r="AU2594" s="1495" t="str">
        <f t="shared" si="82"/>
        <v>100937</v>
      </c>
    </row>
    <row r="2595" spans="43:47">
      <c r="AQ2595" s="1735" t="s">
        <v>11087</v>
      </c>
      <c r="AR2595" s="1495" t="s">
        <v>11088</v>
      </c>
      <c r="AS2595" s="1495" t="s">
        <v>1404</v>
      </c>
      <c r="AT2595" s="1495" t="str">
        <f t="shared" si="81"/>
        <v>1605-União das freguesias de Paredes de Coura e Resende</v>
      </c>
      <c r="AU2595" s="1495" t="str">
        <f t="shared" si="82"/>
        <v>160526</v>
      </c>
    </row>
    <row r="2596" spans="43:47">
      <c r="AQ2596" s="1735" t="s">
        <v>11089</v>
      </c>
      <c r="AR2596" s="1495" t="s">
        <v>11090</v>
      </c>
      <c r="AS2596" s="1495" t="s">
        <v>4112</v>
      </c>
      <c r="AT2596" s="1495" t="str">
        <f t="shared" si="81"/>
        <v>1407-União das freguesias de Parreira e Chouto</v>
      </c>
      <c r="AU2596" s="1495" t="str">
        <f t="shared" si="82"/>
        <v>140709</v>
      </c>
    </row>
    <row r="2597" spans="43:47">
      <c r="AQ2597" s="1735" t="s">
        <v>11091</v>
      </c>
      <c r="AR2597" s="1495" t="s">
        <v>11092</v>
      </c>
      <c r="AS2597" s="1495" t="s">
        <v>1961</v>
      </c>
      <c r="AT2597" s="1495" t="str">
        <f t="shared" si="81"/>
        <v>1001-União das freguesias de Pataias e Martingança</v>
      </c>
      <c r="AU2597" s="1495" t="str">
        <f t="shared" si="82"/>
        <v>100123</v>
      </c>
    </row>
    <row r="2598" spans="43:47">
      <c r="AQ2598" s="1735" t="s">
        <v>11093</v>
      </c>
      <c r="AR2598" s="1495" t="s">
        <v>11094</v>
      </c>
      <c r="AS2598" s="1495" t="s">
        <v>520</v>
      </c>
      <c r="AT2598" s="1495" t="str">
        <f t="shared" si="81"/>
        <v>1303-União das freguesias de Pedreira, Rande e Sernande</v>
      </c>
      <c r="AU2598" s="1495" t="str">
        <f t="shared" si="82"/>
        <v>130336</v>
      </c>
    </row>
    <row r="2599" spans="43:47">
      <c r="AQ2599" s="1735" t="s">
        <v>11095</v>
      </c>
      <c r="AR2599" s="1495" t="s">
        <v>11096</v>
      </c>
      <c r="AS2599" s="1735" t="s">
        <v>1422</v>
      </c>
      <c r="AT2599" s="1495" t="str">
        <f t="shared" si="81"/>
        <v>0507-União das freguesias de Pedrógão de São Pedro e Bemposta</v>
      </c>
      <c r="AU2599" s="1495" t="str">
        <f t="shared" si="82"/>
        <v>050714</v>
      </c>
    </row>
    <row r="2600" spans="43:47">
      <c r="AQ2600" s="1735" t="s">
        <v>11097</v>
      </c>
      <c r="AR2600" s="1495" t="s">
        <v>11098</v>
      </c>
      <c r="AS2600" s="1495" t="s">
        <v>38</v>
      </c>
      <c r="AT2600" s="1495" t="str">
        <f t="shared" si="81"/>
        <v>1317-União das freguesias de Pedroso e Seixezelo</v>
      </c>
      <c r="AU2600" s="1495" t="str">
        <f t="shared" si="82"/>
        <v>131728</v>
      </c>
    </row>
    <row r="2601" spans="43:47">
      <c r="AQ2601" s="1735" t="s">
        <v>11099</v>
      </c>
      <c r="AR2601" s="1495" t="s">
        <v>11100</v>
      </c>
      <c r="AS2601" s="1495" t="s">
        <v>4223</v>
      </c>
      <c r="AT2601" s="1495" t="str">
        <f t="shared" si="81"/>
        <v>1507-União das freguesias de Pegões</v>
      </c>
      <c r="AU2601" s="1495" t="str">
        <f t="shared" si="82"/>
        <v>150711</v>
      </c>
    </row>
    <row r="2602" spans="43:47">
      <c r="AQ2602" s="1735" t="s">
        <v>11101</v>
      </c>
      <c r="AR2602" s="1495" t="s">
        <v>11102</v>
      </c>
      <c r="AS2602" s="1495" t="s">
        <v>1770</v>
      </c>
      <c r="AT2602" s="1495" t="str">
        <f t="shared" si="81"/>
        <v>1714-União das freguesias de Pena, Quintã e Vila Cova</v>
      </c>
      <c r="AU2602" s="1495" t="str">
        <f t="shared" si="82"/>
        <v>171436</v>
      </c>
    </row>
    <row r="2603" spans="43:47">
      <c r="AQ2603" s="1735" t="s">
        <v>11103</v>
      </c>
      <c r="AR2603" s="1495" t="s">
        <v>11104</v>
      </c>
      <c r="AS2603" s="1735" t="s">
        <v>1359</v>
      </c>
      <c r="AT2603" s="1495" t="str">
        <f t="shared" si="81"/>
        <v>0611-União das freguesias de Penalva de Alva e São Sebastião da Feira</v>
      </c>
      <c r="AU2603" s="1495" t="str">
        <f t="shared" si="82"/>
        <v>061125</v>
      </c>
    </row>
    <row r="2604" spans="43:47">
      <c r="AQ2604" s="1735" t="s">
        <v>11105</v>
      </c>
      <c r="AR2604" s="1495" t="s">
        <v>11106</v>
      </c>
      <c r="AS2604" s="1495" t="s">
        <v>1425</v>
      </c>
      <c r="AT2604" s="1495" t="str">
        <f t="shared" si="81"/>
        <v>1812-União das freguesias de Penedono e Granja</v>
      </c>
      <c r="AU2604" s="1495" t="str">
        <f t="shared" si="82"/>
        <v>181211</v>
      </c>
    </row>
    <row r="2605" spans="43:47">
      <c r="AQ2605" s="1735" t="s">
        <v>11107</v>
      </c>
      <c r="AR2605" s="1495" t="s">
        <v>11108</v>
      </c>
      <c r="AS2605" s="1495" t="s">
        <v>1763</v>
      </c>
      <c r="AT2605" s="1495" t="str">
        <f t="shared" si="81"/>
        <v>1713-União das freguesias de Pensalvos e Parada de Monteiros</v>
      </c>
      <c r="AU2605" s="1495" t="str">
        <f t="shared" si="82"/>
        <v>171320</v>
      </c>
    </row>
    <row r="2606" spans="43:47">
      <c r="AQ2606" s="1735" t="s">
        <v>11109</v>
      </c>
      <c r="AR2606" s="1495" t="s">
        <v>11110</v>
      </c>
      <c r="AS2606" s="1495" t="s">
        <v>633</v>
      </c>
      <c r="AT2606" s="1495" t="str">
        <f t="shared" si="81"/>
        <v>1818-União das freguesias de Penso e Freixinho</v>
      </c>
      <c r="AU2606" s="1495" t="str">
        <f t="shared" si="82"/>
        <v>181820</v>
      </c>
    </row>
    <row r="2607" spans="43:47">
      <c r="AQ2607" s="1735" t="s">
        <v>11111</v>
      </c>
      <c r="AR2607" s="1495" t="s">
        <v>11112</v>
      </c>
      <c r="AS2607" s="1495" t="s">
        <v>5351</v>
      </c>
      <c r="AT2607" s="1495" t="str">
        <f t="shared" si="81"/>
        <v>1807-União das freguesias de Pêra Velha, Aldeia de Nacomba e Ariz</v>
      </c>
      <c r="AU2607" s="1495" t="str">
        <f t="shared" si="82"/>
        <v>180722</v>
      </c>
    </row>
    <row r="2608" spans="43:47">
      <c r="AQ2608" s="1735" t="s">
        <v>11113</v>
      </c>
      <c r="AR2608" s="1495" t="s">
        <v>11114</v>
      </c>
      <c r="AS2608" s="1495" t="s">
        <v>5328</v>
      </c>
      <c r="AT2608" s="1495" t="str">
        <f t="shared" si="81"/>
        <v>1308-União das freguesias de Perafita, Lavra e Santa Cruz do Bispo</v>
      </c>
      <c r="AU2608" s="1495" t="str">
        <f t="shared" si="82"/>
        <v>130813</v>
      </c>
    </row>
    <row r="2609" spans="43:47">
      <c r="AQ2609" s="1735" t="s">
        <v>11115</v>
      </c>
      <c r="AR2609" s="1495" t="s">
        <v>11116</v>
      </c>
      <c r="AS2609" s="1495" t="s">
        <v>1436</v>
      </c>
      <c r="AT2609" s="1495" t="str">
        <f t="shared" si="81"/>
        <v>1708-União das freguesias de Peso da Régua e Godim</v>
      </c>
      <c r="AU2609" s="1495" t="str">
        <f t="shared" si="82"/>
        <v>170815</v>
      </c>
    </row>
    <row r="2610" spans="43:47">
      <c r="AQ2610" s="1735" t="s">
        <v>11117</v>
      </c>
      <c r="AR2610" s="1495" t="s">
        <v>11118</v>
      </c>
      <c r="AS2610" s="1735" t="s">
        <v>1805</v>
      </c>
      <c r="AT2610" s="1495" t="str">
        <f t="shared" si="81"/>
        <v>0503-União das freguesias de Peso e Vales do Rio</v>
      </c>
      <c r="AU2610" s="1495" t="str">
        <f t="shared" si="82"/>
        <v>050336</v>
      </c>
    </row>
    <row r="2611" spans="43:47">
      <c r="AQ2611" s="1735" t="s">
        <v>11119</v>
      </c>
      <c r="AR2611" s="1495" t="s">
        <v>11120</v>
      </c>
      <c r="AS2611" s="1495" t="s">
        <v>5351</v>
      </c>
      <c r="AT2611" s="1495" t="str">
        <f t="shared" si="81"/>
        <v>1807-União das freguesias de Peva e Segões</v>
      </c>
      <c r="AU2611" s="1495" t="str">
        <f t="shared" si="82"/>
        <v>180723</v>
      </c>
    </row>
    <row r="2612" spans="43:47">
      <c r="AQ2612" s="1735" t="s">
        <v>11121</v>
      </c>
      <c r="AR2612" s="1495" t="s">
        <v>11122</v>
      </c>
      <c r="AS2612" s="1495" t="s">
        <v>4094</v>
      </c>
      <c r="AT2612" s="1495" t="str">
        <f t="shared" si="81"/>
        <v>1803-União das freguesias de Picão e Ermida</v>
      </c>
      <c r="AU2612" s="1495" t="str">
        <f t="shared" si="82"/>
        <v>180326</v>
      </c>
    </row>
    <row r="2613" spans="43:47">
      <c r="AQ2613" s="1735" t="s">
        <v>11123</v>
      </c>
      <c r="AR2613" s="1495" t="s">
        <v>11124</v>
      </c>
      <c r="AS2613" s="1735" t="s">
        <v>61</v>
      </c>
      <c r="AT2613" s="1495" t="str">
        <f t="shared" si="81"/>
        <v>0313-União das freguesias de Pico de Regalados, Gondiães e Mós</v>
      </c>
      <c r="AU2613" s="1495" t="str">
        <f t="shared" si="82"/>
        <v>031366</v>
      </c>
    </row>
    <row r="2614" spans="43:47">
      <c r="AQ2614" s="1735" t="s">
        <v>11125</v>
      </c>
      <c r="AR2614" s="1495" t="s">
        <v>11126</v>
      </c>
      <c r="AS2614" s="1735" t="s">
        <v>2631</v>
      </c>
      <c r="AT2614" s="1495" t="str">
        <f t="shared" si="81"/>
        <v>0113-União das freguesias de Pinheiro da Bemposta, Travanca e Palmaz</v>
      </c>
      <c r="AU2614" s="1495" t="str">
        <f t="shared" si="82"/>
        <v>011322</v>
      </c>
    </row>
    <row r="2615" spans="43:47">
      <c r="AQ2615" s="1735" t="s">
        <v>11127</v>
      </c>
      <c r="AR2615" s="1495" t="s">
        <v>11128</v>
      </c>
      <c r="AS2615" s="1735" t="s">
        <v>1749</v>
      </c>
      <c r="AT2615" s="1495" t="str">
        <f t="shared" si="81"/>
        <v>0616-União das freguesias de Pinheiro de Coja e Meda de Mouros</v>
      </c>
      <c r="AU2615" s="1495" t="str">
        <f t="shared" si="82"/>
        <v>061619</v>
      </c>
    </row>
    <row r="2616" spans="43:47">
      <c r="AQ2616" s="1735" t="s">
        <v>11129</v>
      </c>
      <c r="AR2616" s="1495" t="s">
        <v>11130</v>
      </c>
      <c r="AS2616" s="1495" t="s">
        <v>1752</v>
      </c>
      <c r="AT2616" s="1495" t="str">
        <f t="shared" si="81"/>
        <v>1819-União das freguesias de Pinheiros e Vale de Figueira</v>
      </c>
      <c r="AU2616" s="1495" t="str">
        <f t="shared" si="82"/>
        <v>181920</v>
      </c>
    </row>
    <row r="2617" spans="43:47">
      <c r="AQ2617" s="1735" t="s">
        <v>11131</v>
      </c>
      <c r="AR2617" s="1495" t="s">
        <v>11132</v>
      </c>
      <c r="AS2617" s="1495" t="s">
        <v>1393</v>
      </c>
      <c r="AT2617" s="1495" t="str">
        <f t="shared" si="81"/>
        <v>1508-União das freguesias de Poceirão e Marateca</v>
      </c>
      <c r="AU2617" s="1495" t="str">
        <f t="shared" si="82"/>
        <v>150806</v>
      </c>
    </row>
    <row r="2618" spans="43:47">
      <c r="AQ2618" s="1735" t="s">
        <v>11133</v>
      </c>
      <c r="AR2618" s="1495" t="s">
        <v>11134</v>
      </c>
      <c r="AS2618" s="1735" t="s">
        <v>5293</v>
      </c>
      <c r="AT2618" s="1495" t="str">
        <f t="shared" si="81"/>
        <v>0405-União das freguesias de Podence e Santa Combinha</v>
      </c>
      <c r="AU2618" s="1495" t="str">
        <f t="shared" si="82"/>
        <v>040543</v>
      </c>
    </row>
    <row r="2619" spans="43:47">
      <c r="AQ2619" s="1735" t="s">
        <v>11135</v>
      </c>
      <c r="AR2619" s="1495" t="s">
        <v>11136</v>
      </c>
      <c r="AS2619" s="1495" t="s">
        <v>1436</v>
      </c>
      <c r="AT2619" s="1495" t="str">
        <f t="shared" si="81"/>
        <v>1708-União das freguesias de Poiares e Canelas</v>
      </c>
      <c r="AU2619" s="1495" t="str">
        <f t="shared" si="82"/>
        <v>170816</v>
      </c>
    </row>
    <row r="2620" spans="43:47">
      <c r="AQ2620" s="1735" t="s">
        <v>11137</v>
      </c>
      <c r="AR2620" s="1495" t="s">
        <v>11138</v>
      </c>
      <c r="AS2620" s="1735" t="s">
        <v>1978</v>
      </c>
      <c r="AT2620" s="1495" t="str">
        <f t="shared" si="81"/>
        <v>0401-União das freguesias de Pombal e Vales</v>
      </c>
      <c r="AU2620" s="1495" t="str">
        <f t="shared" si="82"/>
        <v>040126</v>
      </c>
    </row>
    <row r="2621" spans="43:47">
      <c r="AQ2621" s="1735" t="s">
        <v>11139</v>
      </c>
      <c r="AR2621" s="1495" t="s">
        <v>11140</v>
      </c>
      <c r="AS2621" s="1495" t="s">
        <v>1456</v>
      </c>
      <c r="AT2621" s="1495" t="str">
        <f t="shared" si="81"/>
        <v>1606-União das freguesias de Ponte da Barca, Vila Nova de Muía e Paço Vedro de Magalhães</v>
      </c>
      <c r="AU2621" s="1495" t="str">
        <f t="shared" si="82"/>
        <v>160628</v>
      </c>
    </row>
    <row r="2622" spans="43:47">
      <c r="AQ2622" s="1735" t="s">
        <v>11141</v>
      </c>
      <c r="AR2622" s="1495" t="s">
        <v>11142</v>
      </c>
      <c r="AS2622" s="1495" t="s">
        <v>1463</v>
      </c>
      <c r="AT2622" s="1495" t="str">
        <f t="shared" si="81"/>
        <v>1213-União das freguesias de Ponte de Sor, Tramaga e Vale de Açor</v>
      </c>
      <c r="AU2622" s="1495" t="str">
        <f t="shared" si="82"/>
        <v>121308</v>
      </c>
    </row>
    <row r="2623" spans="43:47">
      <c r="AQ2623" s="1735" t="s">
        <v>11143</v>
      </c>
      <c r="AR2623" s="1495" t="s">
        <v>11144</v>
      </c>
      <c r="AS2623" s="1735" t="s">
        <v>1790</v>
      </c>
      <c r="AT2623" s="1495" t="str">
        <f t="shared" si="81"/>
        <v>0118-União das freguesias de Ponte de Vagos e Santa Catarina</v>
      </c>
      <c r="AU2623" s="1495" t="str">
        <f t="shared" si="82"/>
        <v>011813</v>
      </c>
    </row>
    <row r="2624" spans="43:47">
      <c r="AQ2624" s="1735" t="s">
        <v>11145</v>
      </c>
      <c r="AR2624" s="1495" t="s">
        <v>11146</v>
      </c>
      <c r="AS2624" s="1495" t="s">
        <v>4270</v>
      </c>
      <c r="AT2624" s="1495" t="str">
        <f t="shared" si="81"/>
        <v>1116-União das freguesias de Pontinha e Famões</v>
      </c>
      <c r="AU2624" s="1495" t="str">
        <f t="shared" si="82"/>
        <v>111608</v>
      </c>
    </row>
    <row r="2625" spans="43:47">
      <c r="AQ2625" s="1735" t="s">
        <v>11147</v>
      </c>
      <c r="AR2625" s="1495" t="s">
        <v>11148</v>
      </c>
      <c r="AS2625" s="1495" t="s">
        <v>1984</v>
      </c>
      <c r="AT2625" s="1495" t="str">
        <f t="shared" si="81"/>
        <v>1701-União das freguesias de Pópulo e Ribalonga</v>
      </c>
      <c r="AU2625" s="1495" t="str">
        <f t="shared" si="82"/>
        <v>170122</v>
      </c>
    </row>
    <row r="2626" spans="43:47">
      <c r="AQ2626" s="1735" t="s">
        <v>11149</v>
      </c>
      <c r="AR2626" s="1495" t="s">
        <v>11150</v>
      </c>
      <c r="AS2626" s="1495" t="s">
        <v>2526</v>
      </c>
      <c r="AT2626" s="1495" t="str">
        <f t="shared" si="81"/>
        <v>1601-União das freguesias de Portela e Extremo</v>
      </c>
      <c r="AU2626" s="1495" t="str">
        <f t="shared" si="82"/>
        <v>160160</v>
      </c>
    </row>
    <row r="2627" spans="43:47">
      <c r="AQ2627" s="1735" t="s">
        <v>11151</v>
      </c>
      <c r="AR2627" s="1495" t="s">
        <v>11152</v>
      </c>
      <c r="AS2627" s="1735" t="s">
        <v>1316</v>
      </c>
      <c r="AT2627" s="1495" t="str">
        <f t="shared" si="81"/>
        <v>0602-União das freguesias de Portunhos e Outil</v>
      </c>
      <c r="AU2627" s="1495" t="str">
        <f t="shared" si="82"/>
        <v>060222</v>
      </c>
    </row>
    <row r="2628" spans="43:47">
      <c r="AQ2628" s="1735" t="s">
        <v>11153</v>
      </c>
      <c r="AR2628" s="1495" t="s">
        <v>11154</v>
      </c>
      <c r="AS2628" s="1735" t="s">
        <v>1633</v>
      </c>
      <c r="AT2628" s="1495" t="str">
        <f t="shared" si="81"/>
        <v>0911-União das freguesias de Pousafoles do Bispo, Pena Lobo e Lomba</v>
      </c>
      <c r="AU2628" s="1495" t="str">
        <f t="shared" si="82"/>
        <v>091143</v>
      </c>
    </row>
    <row r="2629" spans="43:47">
      <c r="AQ2629" s="1735" t="s">
        <v>11155</v>
      </c>
      <c r="AR2629" s="1495" t="s">
        <v>11156</v>
      </c>
      <c r="AS2629" s="1735" t="s">
        <v>1024</v>
      </c>
      <c r="AT2629" s="1495" t="str">
        <f t="shared" si="81"/>
        <v>0504-União das freguesias de Póvoa de Atalaia e Atalaia do Campo</v>
      </c>
      <c r="AU2629" s="1495" t="str">
        <f t="shared" si="82"/>
        <v>050435</v>
      </c>
    </row>
    <row r="2630" spans="43:47">
      <c r="AQ2630" s="1735" t="s">
        <v>11157</v>
      </c>
      <c r="AR2630" s="1495" t="s">
        <v>11158</v>
      </c>
      <c r="AS2630" s="1735" t="s">
        <v>1338</v>
      </c>
      <c r="AT2630" s="1495" t="str">
        <f t="shared" si="81"/>
        <v>0502-União das freguesias de Póvoa de Rio de Moinhos e Cafede</v>
      </c>
      <c r="AU2630" s="1495" t="str">
        <f t="shared" si="82"/>
        <v>050231</v>
      </c>
    </row>
    <row r="2631" spans="43:47">
      <c r="AQ2631" s="1735" t="s">
        <v>11159</v>
      </c>
      <c r="AR2631" s="1495" t="s">
        <v>11160</v>
      </c>
      <c r="AS2631" s="1495" t="s">
        <v>16</v>
      </c>
      <c r="AT2631" s="1495" t="str">
        <f t="shared" si="81"/>
        <v>1114-União das freguesias de Póvoa de Santa Iria e Forte da Casa</v>
      </c>
      <c r="AU2631" s="1495" t="str">
        <f t="shared" si="82"/>
        <v>111415</v>
      </c>
    </row>
    <row r="2632" spans="43:47">
      <c r="AQ2632" s="1735" t="s">
        <v>11161</v>
      </c>
      <c r="AR2632" s="1495" t="s">
        <v>11162</v>
      </c>
      <c r="AS2632" s="1495" t="s">
        <v>4270</v>
      </c>
      <c r="AT2632" s="1495" t="str">
        <f t="shared" si="81"/>
        <v>1116-União das freguesias de Póvoa de Santo Adrião e Olival Basto</v>
      </c>
      <c r="AU2632" s="1495" t="str">
        <f t="shared" si="82"/>
        <v>111609</v>
      </c>
    </row>
    <row r="2633" spans="43:47">
      <c r="AQ2633" s="1735" t="s">
        <v>11163</v>
      </c>
      <c r="AR2633" s="1495" t="s">
        <v>11164</v>
      </c>
      <c r="AS2633" s="1495" t="s">
        <v>5337</v>
      </c>
      <c r="AT2633" s="1495" t="str">
        <f t="shared" si="81"/>
        <v>1603-União das freguesias de Prado e Remoães</v>
      </c>
      <c r="AU2633" s="1495" t="str">
        <f t="shared" si="82"/>
        <v>160322</v>
      </c>
    </row>
    <row r="2634" spans="43:47">
      <c r="AQ2634" s="1735" t="s">
        <v>11165</v>
      </c>
      <c r="AR2634" s="1495" t="s">
        <v>11166</v>
      </c>
      <c r="AS2634" s="1735" t="s">
        <v>1051</v>
      </c>
      <c r="AT2634" s="1495" t="str">
        <f t="shared" si="81"/>
        <v>0308-União das freguesias de Prazins Santo Tirso e Corvite</v>
      </c>
      <c r="AU2634" s="1495" t="str">
        <f t="shared" si="82"/>
        <v>030885</v>
      </c>
    </row>
    <row r="2635" spans="43:47">
      <c r="AQ2635" s="1735" t="s">
        <v>11167</v>
      </c>
      <c r="AR2635" s="1495" t="s">
        <v>11168</v>
      </c>
      <c r="AS2635" s="1735" t="s">
        <v>1503</v>
      </c>
      <c r="AT2635" s="1495" t="str">
        <f t="shared" ref="AT2635:AT2698" si="83">AS2635&amp;"-"&amp;AR2635</f>
        <v>0508-União das freguesias de Proença-a-Nova e Peral</v>
      </c>
      <c r="AU2635" s="1495" t="str">
        <f t="shared" ref="AU2635:AU2698" si="84">AQ2635</f>
        <v>050807</v>
      </c>
    </row>
    <row r="2636" spans="43:47">
      <c r="AQ2636" s="1735" t="s">
        <v>11169</v>
      </c>
      <c r="AR2636" s="1495" t="s">
        <v>11170</v>
      </c>
      <c r="AS2636" s="1735" t="s">
        <v>5334</v>
      </c>
      <c r="AT2636" s="1495" t="str">
        <f t="shared" si="83"/>
        <v>0909-União das freguesias de Prova e Casteição</v>
      </c>
      <c r="AU2636" s="1495" t="str">
        <f t="shared" si="84"/>
        <v>090918</v>
      </c>
    </row>
    <row r="2637" spans="43:47">
      <c r="AQ2637" s="1735" t="s">
        <v>11171</v>
      </c>
      <c r="AR2637" s="1495" t="s">
        <v>11172</v>
      </c>
      <c r="AS2637" s="1495" t="s">
        <v>1629</v>
      </c>
      <c r="AT2637" s="1495" t="str">
        <f t="shared" si="83"/>
        <v>1710-União das freguesias de Provesende, Gouvães do Douro e São Cristóvão do Douro</v>
      </c>
      <c r="AU2637" s="1495" t="str">
        <f t="shared" si="84"/>
        <v>171016</v>
      </c>
    </row>
    <row r="2638" spans="43:47">
      <c r="AQ2638" s="1735" t="s">
        <v>11173</v>
      </c>
      <c r="AR2638" s="1495" t="s">
        <v>11174</v>
      </c>
      <c r="AS2638" s="1495" t="s">
        <v>1735</v>
      </c>
      <c r="AT2638" s="1495" t="str">
        <f t="shared" si="83"/>
        <v>1111-União das freguesias de Queluz e Belas</v>
      </c>
      <c r="AU2638" s="1495" t="str">
        <f t="shared" si="84"/>
        <v>111126</v>
      </c>
    </row>
    <row r="2639" spans="43:47">
      <c r="AQ2639" s="1735" t="s">
        <v>11175</v>
      </c>
      <c r="AR2639" s="1495" t="s">
        <v>11176</v>
      </c>
      <c r="AS2639" s="1735" t="s">
        <v>279</v>
      </c>
      <c r="AT2639" s="1495" t="str">
        <f t="shared" si="83"/>
        <v>0302-União das freguesias de Quintiães e Aguiar</v>
      </c>
      <c r="AU2639" s="1495" t="str">
        <f t="shared" si="84"/>
        <v>0302FC</v>
      </c>
    </row>
    <row r="2640" spans="43:47">
      <c r="AQ2640" s="1735" t="s">
        <v>11177</v>
      </c>
      <c r="AR2640" s="1495" t="s">
        <v>11178</v>
      </c>
      <c r="AS2640" s="1735" t="s">
        <v>73</v>
      </c>
      <c r="AT2640" s="1495" t="str">
        <f t="shared" si="83"/>
        <v>0412-União das freguesias de Quirás e Pinheiro Novo</v>
      </c>
      <c r="AU2640" s="1495" t="str">
        <f t="shared" si="84"/>
        <v>041239</v>
      </c>
    </row>
    <row r="2641" spans="43:47">
      <c r="AQ2641" s="1735" t="s">
        <v>11179</v>
      </c>
      <c r="AR2641" s="1495" t="s">
        <v>11180</v>
      </c>
      <c r="AS2641" s="1735" t="s">
        <v>4087</v>
      </c>
      <c r="AT2641" s="1495" t="str">
        <f t="shared" si="83"/>
        <v>0106-União das freguesias de Raiva, Pedorido e Paraíso</v>
      </c>
      <c r="AU2641" s="1495" t="str">
        <f t="shared" si="84"/>
        <v>010610</v>
      </c>
    </row>
    <row r="2642" spans="43:47">
      <c r="AQ2642" s="1735" t="s">
        <v>11181</v>
      </c>
      <c r="AR2642" s="1495" t="s">
        <v>11182</v>
      </c>
      <c r="AS2642" s="1495" t="s">
        <v>4270</v>
      </c>
      <c r="AT2642" s="1495" t="str">
        <f t="shared" si="83"/>
        <v>1116-União das freguesias de Ramada e Caneças</v>
      </c>
      <c r="AU2642" s="1495" t="str">
        <f t="shared" si="84"/>
        <v>111610</v>
      </c>
    </row>
    <row r="2643" spans="43:47">
      <c r="AQ2643" s="1735" t="s">
        <v>11183</v>
      </c>
      <c r="AR2643" s="1495" t="s">
        <v>11184</v>
      </c>
      <c r="AS2643" s="1735" t="s">
        <v>4105</v>
      </c>
      <c r="AT2643" s="1495" t="str">
        <f t="shared" si="83"/>
        <v>0903-União das freguesias de Rapa e Cadafaz</v>
      </c>
      <c r="AU2643" s="1495" t="str">
        <f t="shared" si="84"/>
        <v>090326</v>
      </c>
    </row>
    <row r="2644" spans="43:47">
      <c r="AQ2644" s="1735" t="s">
        <v>11185</v>
      </c>
      <c r="AR2644" s="1495" t="s">
        <v>11186</v>
      </c>
      <c r="AS2644" s="1495" t="s">
        <v>2024</v>
      </c>
      <c r="AT2644" s="1495" t="str">
        <f t="shared" si="83"/>
        <v>1301-União das freguesias de Real, Ataíde e Oliveira</v>
      </c>
      <c r="AU2644" s="1495" t="str">
        <f t="shared" si="84"/>
        <v>130147</v>
      </c>
    </row>
    <row r="2645" spans="43:47">
      <c r="AQ2645" s="1735" t="s">
        <v>11187</v>
      </c>
      <c r="AR2645" s="1495" t="s">
        <v>11188</v>
      </c>
      <c r="AS2645" s="1735" t="s">
        <v>2630</v>
      </c>
      <c r="AT2645" s="1495" t="str">
        <f t="shared" si="83"/>
        <v>0303-União das freguesias de Real, Dume e Semelhe</v>
      </c>
      <c r="AU2645" s="1495" t="str">
        <f t="shared" si="84"/>
        <v>030379</v>
      </c>
    </row>
    <row r="2646" spans="43:47">
      <c r="AQ2646" s="1735" t="s">
        <v>11189</v>
      </c>
      <c r="AR2646" s="1495" t="s">
        <v>11190</v>
      </c>
      <c r="AS2646" s="1735" t="s">
        <v>2633</v>
      </c>
      <c r="AT2646" s="1495" t="str">
        <f t="shared" si="83"/>
        <v>0402-União das freguesias de Rebordainhos e Pombares</v>
      </c>
      <c r="AU2646" s="1495" t="str">
        <f t="shared" si="84"/>
        <v>040254</v>
      </c>
    </row>
    <row r="2647" spans="43:47">
      <c r="AQ2647" s="1735" t="s">
        <v>11191</v>
      </c>
      <c r="AR2647" s="1495" t="s">
        <v>11192</v>
      </c>
      <c r="AS2647" s="1495" t="s">
        <v>27</v>
      </c>
      <c r="AT2647" s="1495" t="str">
        <f t="shared" si="83"/>
        <v>1610-União das freguesias de Reboreda e Nogueira</v>
      </c>
      <c r="AU2647" s="1495" t="str">
        <f t="shared" si="84"/>
        <v>161018</v>
      </c>
    </row>
    <row r="2648" spans="43:47">
      <c r="AQ2648" s="1735" t="s">
        <v>11193</v>
      </c>
      <c r="AR2648" s="1495" t="s">
        <v>11194</v>
      </c>
      <c r="AS2648" s="1735" t="s">
        <v>3864</v>
      </c>
      <c r="AT2648" s="1495" t="str">
        <f t="shared" si="83"/>
        <v>0101-União das freguesias de Recardães e Espinhel</v>
      </c>
      <c r="AU2648" s="1495" t="str">
        <f t="shared" si="84"/>
        <v>010124</v>
      </c>
    </row>
    <row r="2649" spans="43:47">
      <c r="AQ2649" s="1735" t="s">
        <v>11195</v>
      </c>
      <c r="AR2649" s="1495" t="s">
        <v>11196</v>
      </c>
      <c r="AS2649" s="1735" t="s">
        <v>2637</v>
      </c>
      <c r="AT2649" s="1495" t="str">
        <f t="shared" si="83"/>
        <v>0304-União das freguesias de Refojos de Basto, Outeiro e Painzela</v>
      </c>
      <c r="AU2649" s="1495" t="str">
        <f t="shared" si="84"/>
        <v>030421</v>
      </c>
    </row>
    <row r="2650" spans="43:47">
      <c r="AQ2650" s="1735" t="s">
        <v>11197</v>
      </c>
      <c r="AR2650" s="1495" t="s">
        <v>11198</v>
      </c>
      <c r="AS2650" s="1495" t="s">
        <v>1466</v>
      </c>
      <c r="AT2650" s="1495" t="str">
        <f t="shared" si="83"/>
        <v>1214-União das freguesias de Reguengo e São Julião</v>
      </c>
      <c r="AU2650" s="1495" t="str">
        <f t="shared" si="84"/>
        <v>121412</v>
      </c>
    </row>
    <row r="2651" spans="43:47">
      <c r="AQ2651" s="1735" t="s">
        <v>11199</v>
      </c>
      <c r="AR2651" s="1495" t="s">
        <v>11200</v>
      </c>
      <c r="AS2651" s="1735" t="s">
        <v>5347</v>
      </c>
      <c r="AT2651" s="1495" t="str">
        <f t="shared" si="83"/>
        <v>0408-União das freguesias de Remondes e Soutelo</v>
      </c>
      <c r="AU2651" s="1495" t="str">
        <f t="shared" si="84"/>
        <v>040831</v>
      </c>
    </row>
    <row r="2652" spans="43:47">
      <c r="AQ2652" s="1735" t="s">
        <v>11201</v>
      </c>
      <c r="AR2652" s="1495" t="s">
        <v>11202</v>
      </c>
      <c r="AS2652" s="1495" t="s">
        <v>76</v>
      </c>
      <c r="AT2652" s="1495" t="str">
        <f t="shared" si="83"/>
        <v>1823-União das freguesias de Repeses e São Salvador</v>
      </c>
      <c r="AU2652" s="1495" t="str">
        <f t="shared" si="84"/>
        <v>182339</v>
      </c>
    </row>
    <row r="2653" spans="43:47">
      <c r="AQ2653" s="1735" t="s">
        <v>11203</v>
      </c>
      <c r="AR2653" s="1495" t="s">
        <v>11204</v>
      </c>
      <c r="AS2653" s="1495" t="s">
        <v>4094</v>
      </c>
      <c r="AT2653" s="1495" t="str">
        <f t="shared" si="83"/>
        <v>1803-União das freguesias de Reriz e Gafanhão</v>
      </c>
      <c r="AU2653" s="1495" t="str">
        <f t="shared" si="84"/>
        <v>180327</v>
      </c>
    </row>
    <row r="2654" spans="43:47">
      <c r="AQ2654" s="1735" t="s">
        <v>11205</v>
      </c>
      <c r="AR2654" s="1495" t="s">
        <v>11206</v>
      </c>
      <c r="AS2654" s="1495" t="s">
        <v>2217</v>
      </c>
      <c r="AT2654" s="1495" t="str">
        <f t="shared" si="83"/>
        <v>1316-União das freguesias de Retorta e Tougues</v>
      </c>
      <c r="AU2654" s="1495" t="str">
        <f t="shared" si="84"/>
        <v>131634</v>
      </c>
    </row>
    <row r="2655" spans="43:47">
      <c r="AQ2655" s="1735" t="s">
        <v>11207</v>
      </c>
      <c r="AR2655" s="1495" t="s">
        <v>11208</v>
      </c>
      <c r="AS2655" s="1495" t="s">
        <v>1972</v>
      </c>
      <c r="AT2655" s="1495" t="str">
        <f t="shared" si="83"/>
        <v>1101-União das freguesias de Ribafria e Pereiro de Palhacana</v>
      </c>
      <c r="AU2655" s="1495" t="str">
        <f t="shared" si="84"/>
        <v>110121</v>
      </c>
    </row>
    <row r="2656" spans="43:47">
      <c r="AQ2656" s="1735" t="s">
        <v>11209</v>
      </c>
      <c r="AR2656" s="1495" t="s">
        <v>11210</v>
      </c>
      <c r="AS2656" s="1495" t="s">
        <v>1466</v>
      </c>
      <c r="AT2656" s="1495" t="str">
        <f t="shared" si="83"/>
        <v>1214-União das freguesias de Ribeira de Nisa e Carreiras</v>
      </c>
      <c r="AU2656" s="1495" t="str">
        <f t="shared" si="84"/>
        <v>121413</v>
      </c>
    </row>
    <row r="2657" spans="43:47">
      <c r="AQ2657" s="1735" t="s">
        <v>11211</v>
      </c>
      <c r="AR2657" s="1495" t="s">
        <v>11212</v>
      </c>
      <c r="AS2657" s="1495" t="s">
        <v>1619</v>
      </c>
      <c r="AT2657" s="1495" t="str">
        <f t="shared" si="83"/>
        <v>1709-União das freguesias de Ribeira de Pena (Salvador) e Santo Aleixo de Além-Tâmega</v>
      </c>
      <c r="AU2657" s="1495" t="str">
        <f t="shared" si="84"/>
        <v>170909</v>
      </c>
    </row>
    <row r="2658" spans="43:47">
      <c r="AQ2658" s="1735" t="s">
        <v>11213</v>
      </c>
      <c r="AR2658" s="1495" t="s">
        <v>11214</v>
      </c>
      <c r="AS2658" s="1495" t="s">
        <v>5319</v>
      </c>
      <c r="AT2658" s="1495" t="str">
        <f t="shared" si="83"/>
        <v>1421-União das freguesias de Rio de Couros e Casal dos Bernardos</v>
      </c>
      <c r="AU2658" s="1495" t="str">
        <f t="shared" si="84"/>
        <v>142122</v>
      </c>
    </row>
    <row r="2659" spans="43:47">
      <c r="AQ2659" s="1735" t="s">
        <v>11215</v>
      </c>
      <c r="AR2659" s="1495" t="s">
        <v>11216</v>
      </c>
      <c r="AS2659" s="1735" t="s">
        <v>2633</v>
      </c>
      <c r="AT2659" s="1495" t="str">
        <f t="shared" si="83"/>
        <v>0402-União das freguesias de Rio Frio e Milhão</v>
      </c>
      <c r="AU2659" s="1495" t="str">
        <f t="shared" si="84"/>
        <v>040255</v>
      </c>
    </row>
    <row r="2660" spans="43:47">
      <c r="AQ2660" s="1735" t="s">
        <v>11217</v>
      </c>
      <c r="AR2660" s="1495" t="s">
        <v>11218</v>
      </c>
      <c r="AS2660" s="1495" t="s">
        <v>2217</v>
      </c>
      <c r="AT2660" s="1495" t="str">
        <f t="shared" si="83"/>
        <v>1316-União das freguesias de Rio Mau e Arcos</v>
      </c>
      <c r="AU2660" s="1495" t="str">
        <f t="shared" si="84"/>
        <v>131635</v>
      </c>
    </row>
    <row r="2661" spans="43:47">
      <c r="AQ2661" s="1735" t="s">
        <v>11219</v>
      </c>
      <c r="AR2661" s="1495" t="s">
        <v>11220</v>
      </c>
      <c r="AS2661" s="1735" t="s">
        <v>1042</v>
      </c>
      <c r="AT2661" s="1495" t="str">
        <f t="shared" si="83"/>
        <v>0906-União das freguesias de Rio Torto e Lagarinhos</v>
      </c>
      <c r="AU2661" s="1495" t="str">
        <f t="shared" si="84"/>
        <v>090628</v>
      </c>
    </row>
    <row r="2662" spans="43:47">
      <c r="AQ2662" s="1735" t="s">
        <v>11221</v>
      </c>
      <c r="AR2662" s="1495" t="s">
        <v>11222</v>
      </c>
      <c r="AS2662" s="1495" t="s">
        <v>3091</v>
      </c>
      <c r="AT2662" s="1495" t="str">
        <f t="shared" si="83"/>
        <v>1817-União das freguesias de Romãs, Decermilo e Vila Longa</v>
      </c>
      <c r="AU2662" s="1495" t="str">
        <f t="shared" si="84"/>
        <v>181714</v>
      </c>
    </row>
    <row r="2663" spans="43:47">
      <c r="AQ2663" s="1735" t="s">
        <v>11223</v>
      </c>
      <c r="AR2663" s="1495" t="s">
        <v>11224</v>
      </c>
      <c r="AS2663" s="1495" t="s">
        <v>3053</v>
      </c>
      <c r="AT2663" s="1495" t="str">
        <f t="shared" si="83"/>
        <v>1416-União das freguesias de Romeira e Várzea</v>
      </c>
      <c r="AU2663" s="1495" t="str">
        <f t="shared" si="84"/>
        <v>141632</v>
      </c>
    </row>
    <row r="2664" spans="43:47">
      <c r="AQ2664" s="1735" t="s">
        <v>11225</v>
      </c>
      <c r="AR2664" s="1495" t="s">
        <v>11226</v>
      </c>
      <c r="AS2664" s="1735" t="s">
        <v>2203</v>
      </c>
      <c r="AT2664" s="1495" t="str">
        <f t="shared" si="83"/>
        <v>0311-União das freguesias de Ruivães e Campos</v>
      </c>
      <c r="AU2664" s="1495" t="str">
        <f t="shared" si="84"/>
        <v>031125</v>
      </c>
    </row>
    <row r="2665" spans="43:47">
      <c r="AQ2665" s="1735" t="s">
        <v>11227</v>
      </c>
      <c r="AR2665" s="1495" t="s">
        <v>11228</v>
      </c>
      <c r="AS2665" s="1735" t="s">
        <v>30</v>
      </c>
      <c r="AT2665" s="1495" t="str">
        <f t="shared" si="83"/>
        <v>0312-União das freguesias de Ruivães e Novais</v>
      </c>
      <c r="AU2665" s="1495" t="str">
        <f t="shared" si="84"/>
        <v>031257</v>
      </c>
    </row>
    <row r="2666" spans="43:47">
      <c r="AQ2666" s="1735" t="s">
        <v>11229</v>
      </c>
      <c r="AR2666" s="1495" t="s">
        <v>11230</v>
      </c>
      <c r="AS2666" s="1735" t="s">
        <v>1633</v>
      </c>
      <c r="AT2666" s="1495" t="str">
        <f t="shared" si="83"/>
        <v>0911-União das freguesias de Ruvina, Ruivós e Vale das Éguas</v>
      </c>
      <c r="AU2666" s="1495" t="str">
        <f t="shared" si="84"/>
        <v>091144</v>
      </c>
    </row>
    <row r="2667" spans="43:47">
      <c r="AQ2667" s="1735" t="s">
        <v>11231</v>
      </c>
      <c r="AR2667" s="1495" t="s">
        <v>11232</v>
      </c>
      <c r="AS2667" s="1495" t="s">
        <v>4212</v>
      </c>
      <c r="AT2667" s="1495" t="str">
        <f t="shared" si="83"/>
        <v>1107-União das freguesias de Sacavém e Prior Velho</v>
      </c>
      <c r="AU2667" s="1495" t="str">
        <f t="shared" si="84"/>
        <v>110727</v>
      </c>
    </row>
    <row r="2668" spans="43:47">
      <c r="AQ2668" s="1735" t="s">
        <v>11233</v>
      </c>
      <c r="AR2668" s="1495" t="s">
        <v>11234</v>
      </c>
      <c r="AS2668" s="1735" t="s">
        <v>4234</v>
      </c>
      <c r="AT2668" s="1495" t="str">
        <f t="shared" si="83"/>
        <v>0210-União das freguesias de Safara e Santo Aleixo da Restauração</v>
      </c>
      <c r="AU2668" s="1495" t="str">
        <f t="shared" si="84"/>
        <v>021010</v>
      </c>
    </row>
    <row r="2669" spans="43:47">
      <c r="AQ2669" s="1735" t="s">
        <v>11235</v>
      </c>
      <c r="AR2669" s="1495" t="s">
        <v>11236</v>
      </c>
      <c r="AS2669" s="1495" t="s">
        <v>5358</v>
      </c>
      <c r="AT2669" s="1495" t="str">
        <f t="shared" si="83"/>
        <v>1604-União das freguesias de Sago, Lordelo e Parada</v>
      </c>
      <c r="AU2669" s="1495" t="str">
        <f t="shared" si="84"/>
        <v>160439</v>
      </c>
    </row>
    <row r="2670" spans="43:47">
      <c r="AQ2670" s="1735" t="s">
        <v>11237</v>
      </c>
      <c r="AR2670" s="1495" t="s">
        <v>11238</v>
      </c>
      <c r="AS2670" s="1735" t="s">
        <v>2606</v>
      </c>
      <c r="AT2670" s="1495" t="str">
        <f t="shared" si="83"/>
        <v>0205-União das freguesias de Salvada e Quintos</v>
      </c>
      <c r="AU2670" s="1495" t="str">
        <f t="shared" si="84"/>
        <v>020522</v>
      </c>
    </row>
    <row r="2671" spans="43:47">
      <c r="AQ2671" s="1735" t="s">
        <v>11239</v>
      </c>
      <c r="AR2671" s="1495" t="s">
        <v>11240</v>
      </c>
      <c r="AS2671" s="1495" t="s">
        <v>3022</v>
      </c>
      <c r="AT2671" s="1495" t="str">
        <f t="shared" si="83"/>
        <v>1415-União das freguesias de Salvaterra de Magos e Foros de Salvaterra</v>
      </c>
      <c r="AU2671" s="1495" t="str">
        <f t="shared" si="84"/>
        <v>141508</v>
      </c>
    </row>
    <row r="2672" spans="43:47">
      <c r="AQ2672" s="1735" t="s">
        <v>11241</v>
      </c>
      <c r="AR2672" s="1495" t="s">
        <v>11242</v>
      </c>
      <c r="AS2672" s="1735" t="s">
        <v>626</v>
      </c>
      <c r="AT2672" s="1495" t="str">
        <f t="shared" si="83"/>
        <v>0912-União das freguesias de Sameice e Santa Eulália</v>
      </c>
      <c r="AU2672" s="1495" t="str">
        <f t="shared" si="84"/>
        <v>091231</v>
      </c>
    </row>
    <row r="2673" spans="43:47">
      <c r="AQ2673" s="1735" t="s">
        <v>11243</v>
      </c>
      <c r="AR2673" s="1495" t="s">
        <v>11244</v>
      </c>
      <c r="AS2673" s="1735" t="s">
        <v>1051</v>
      </c>
      <c r="AT2673" s="1495" t="str">
        <f t="shared" si="83"/>
        <v>0308-União das freguesias de Sande São Lourenço e Balazar</v>
      </c>
      <c r="AU2673" s="1495" t="str">
        <f t="shared" si="84"/>
        <v>030886</v>
      </c>
    </row>
    <row r="2674" spans="43:47">
      <c r="AQ2674" s="1735" t="s">
        <v>11245</v>
      </c>
      <c r="AR2674" s="1495" t="s">
        <v>11246</v>
      </c>
      <c r="AS2674" s="1735" t="s">
        <v>1051</v>
      </c>
      <c r="AT2674" s="1495" t="str">
        <f t="shared" si="83"/>
        <v>0308-União das freguesias de Sande Vila Nova e Sande São Clemente</v>
      </c>
      <c r="AU2674" s="1495" t="str">
        <f t="shared" si="84"/>
        <v>030887</v>
      </c>
    </row>
    <row r="2675" spans="43:47">
      <c r="AQ2675" s="1735" t="s">
        <v>11247</v>
      </c>
      <c r="AR2675" s="1495" t="s">
        <v>11248</v>
      </c>
      <c r="AS2675" s="1735" t="s">
        <v>61</v>
      </c>
      <c r="AT2675" s="1495" t="str">
        <f t="shared" si="83"/>
        <v>0313-União das freguesias de Sande, Vilarinho, Barros e Gomide</v>
      </c>
      <c r="AU2675" s="1495" t="str">
        <f t="shared" si="84"/>
        <v>031367</v>
      </c>
    </row>
    <row r="2676" spans="43:47">
      <c r="AQ2676" s="1735" t="s">
        <v>11249</v>
      </c>
      <c r="AR2676" s="1495" t="s">
        <v>11250</v>
      </c>
      <c r="AS2676" s="1495" t="s">
        <v>38</v>
      </c>
      <c r="AT2676" s="1495" t="str">
        <f t="shared" si="83"/>
        <v>1317-União das freguesias de Sandim, Olival, Lever e Crestuma</v>
      </c>
      <c r="AU2676" s="1495" t="str">
        <f t="shared" si="84"/>
        <v>131729</v>
      </c>
    </row>
    <row r="2677" spans="43:47">
      <c r="AQ2677" s="1735" t="s">
        <v>11251</v>
      </c>
      <c r="AR2677" s="1495" t="s">
        <v>11252</v>
      </c>
      <c r="AS2677" s="1495" t="s">
        <v>1088</v>
      </c>
      <c r="AT2677" s="1495" t="str">
        <f t="shared" si="83"/>
        <v>1009-União das freguesias de Santa Catarina da Serra e Chainça</v>
      </c>
      <c r="AU2677" s="1495" t="str">
        <f t="shared" si="84"/>
        <v>100938</v>
      </c>
    </row>
    <row r="2678" spans="43:47">
      <c r="AQ2678" s="1735" t="s">
        <v>11253</v>
      </c>
      <c r="AR2678" s="1495" t="s">
        <v>11254</v>
      </c>
      <c r="AS2678" s="1735" t="s">
        <v>4121</v>
      </c>
      <c r="AT2678" s="1495" t="str">
        <f t="shared" si="83"/>
        <v>0603-União das freguesias de Santa Clara e Castelo Viegas</v>
      </c>
      <c r="AU2678" s="1495" t="str">
        <f t="shared" si="84"/>
        <v>060336</v>
      </c>
    </row>
    <row r="2679" spans="43:47">
      <c r="AQ2679" s="1735" t="s">
        <v>11255</v>
      </c>
      <c r="AR2679" s="1495" t="s">
        <v>11256</v>
      </c>
      <c r="AS2679" s="1735" t="s">
        <v>3347</v>
      </c>
      <c r="AT2679" s="1495" t="str">
        <f t="shared" si="83"/>
        <v>0202-União das freguesias de Santa Clara-a-Nova e Gomes Aires</v>
      </c>
      <c r="AU2679" s="1495" t="str">
        <f t="shared" si="84"/>
        <v>020210</v>
      </c>
    </row>
    <row r="2680" spans="43:47">
      <c r="AQ2680" s="1735" t="s">
        <v>11257</v>
      </c>
      <c r="AR2680" s="1495" t="s">
        <v>11258</v>
      </c>
      <c r="AS2680" s="1495" t="s">
        <v>3026</v>
      </c>
      <c r="AT2680" s="1495" t="str">
        <f t="shared" si="83"/>
        <v>1814-União das freguesias de Santa Comba Dão e Couto do Mosteiro</v>
      </c>
      <c r="AU2680" s="1495" t="str">
        <f t="shared" si="84"/>
        <v>181411</v>
      </c>
    </row>
    <row r="2681" spans="43:47">
      <c r="AQ2681" s="1735" t="s">
        <v>11259</v>
      </c>
      <c r="AR2681" s="1495" t="s">
        <v>11260</v>
      </c>
      <c r="AS2681" s="1495" t="s">
        <v>3076</v>
      </c>
      <c r="AT2681" s="1495" t="str">
        <f t="shared" si="83"/>
        <v>1816-União das freguesias de Santa Cruz da Trapa e São Cristóvão de Lafões</v>
      </c>
      <c r="AU2681" s="1495" t="str">
        <f t="shared" si="84"/>
        <v>181621</v>
      </c>
    </row>
    <row r="2682" spans="43:47">
      <c r="AQ2682" s="1735" t="s">
        <v>11261</v>
      </c>
      <c r="AR2682" s="1495" t="s">
        <v>11262</v>
      </c>
      <c r="AS2682" s="1495" t="s">
        <v>277</v>
      </c>
      <c r="AT2682" s="1495" t="str">
        <f t="shared" si="83"/>
        <v>1302-União das freguesias de Santa Cruz do Douro e São Tomé de Covelas</v>
      </c>
      <c r="AU2682" s="1495" t="str">
        <f t="shared" si="84"/>
        <v>130225</v>
      </c>
    </row>
    <row r="2683" spans="43:47">
      <c r="AQ2683" s="1735" t="s">
        <v>11263</v>
      </c>
      <c r="AR2683" s="1495" t="s">
        <v>11264</v>
      </c>
      <c r="AS2683" s="1495" t="s">
        <v>4115</v>
      </c>
      <c r="AT2683" s="1495" t="str">
        <f t="shared" si="83"/>
        <v>1703-União das freguesias de Santa Cruz/Trindade e Sanjurge</v>
      </c>
      <c r="AU2683" s="1495" t="str">
        <f t="shared" si="84"/>
        <v>170358</v>
      </c>
    </row>
    <row r="2684" spans="43:47">
      <c r="AQ2684" s="1735" t="s">
        <v>11265</v>
      </c>
      <c r="AR2684" s="1495" t="s">
        <v>11266</v>
      </c>
      <c r="AS2684" s="1495" t="s">
        <v>1088</v>
      </c>
      <c r="AT2684" s="1495" t="str">
        <f t="shared" si="83"/>
        <v>1009-União das freguesias de Santa Eufémia e Boa Vista</v>
      </c>
      <c r="AU2684" s="1495" t="str">
        <f t="shared" si="84"/>
        <v>100939</v>
      </c>
    </row>
    <row r="2685" spans="43:47">
      <c r="AQ2685" s="1735" t="s">
        <v>11267</v>
      </c>
      <c r="AR2685" s="1495" t="s">
        <v>11268</v>
      </c>
      <c r="AS2685" s="1495" t="s">
        <v>4212</v>
      </c>
      <c r="AT2685" s="1495" t="str">
        <f t="shared" si="83"/>
        <v>1107-União das freguesias de Santa Iria de Azoia, São João da Talha e Bobadela</v>
      </c>
      <c r="AU2685" s="1495" t="str">
        <f t="shared" si="84"/>
        <v>110728</v>
      </c>
    </row>
    <row r="2686" spans="43:47">
      <c r="AQ2686" s="1735" t="s">
        <v>11269</v>
      </c>
      <c r="AR2686" s="1495" t="s">
        <v>11270</v>
      </c>
      <c r="AS2686" s="1735" t="s">
        <v>2630</v>
      </c>
      <c r="AT2686" s="1495" t="str">
        <f t="shared" si="83"/>
        <v>0303-União das freguesias de Santa Lucrécia de Algeriz e Navarra</v>
      </c>
      <c r="AU2686" s="1495" t="str">
        <f t="shared" si="84"/>
        <v>030380</v>
      </c>
    </row>
    <row r="2687" spans="43:47">
      <c r="AQ2687" s="1735" t="s">
        <v>11271</v>
      </c>
      <c r="AR2687" s="1495" t="s">
        <v>11272</v>
      </c>
      <c r="AS2687" s="1735" t="s">
        <v>3042</v>
      </c>
      <c r="AT2687" s="1495" t="str">
        <f t="shared" si="83"/>
        <v>0109-União das freguesias de Santa Maria da Feira, Travanca, Sanfins e Espargo</v>
      </c>
      <c r="AU2687" s="1495" t="str">
        <f t="shared" si="84"/>
        <v>010935</v>
      </c>
    </row>
    <row r="2688" spans="43:47">
      <c r="AQ2688" s="1735" t="s">
        <v>11273</v>
      </c>
      <c r="AR2688" s="1495" t="s">
        <v>11274</v>
      </c>
      <c r="AS2688" s="1735" t="s">
        <v>626</v>
      </c>
      <c r="AT2688" s="1495" t="str">
        <f t="shared" si="83"/>
        <v>0912-União das freguesias de Santa Marinha e São Martinho</v>
      </c>
      <c r="AU2688" s="1495" t="str">
        <f t="shared" si="84"/>
        <v>091232</v>
      </c>
    </row>
    <row r="2689" spans="43:47">
      <c r="AQ2689" s="1735" t="s">
        <v>11275</v>
      </c>
      <c r="AR2689" s="1495" t="s">
        <v>11276</v>
      </c>
      <c r="AS2689" s="1495" t="s">
        <v>38</v>
      </c>
      <c r="AT2689" s="1495" t="str">
        <f t="shared" si="83"/>
        <v>1317-União das freguesias de Santa Marinha e São Pedro da Afurada</v>
      </c>
      <c r="AU2689" s="1495" t="str">
        <f t="shared" si="84"/>
        <v>131730</v>
      </c>
    </row>
    <row r="2690" spans="43:47">
      <c r="AQ2690" s="1735" t="s">
        <v>11277</v>
      </c>
      <c r="AR2690" s="1495" t="s">
        <v>11278</v>
      </c>
      <c r="AS2690" s="1735" t="s">
        <v>1359</v>
      </c>
      <c r="AT2690" s="1495" t="str">
        <f t="shared" si="83"/>
        <v>0611-União das freguesias de Santa Ovaia e Vila Pouca da Beira</v>
      </c>
      <c r="AU2690" s="1495" t="str">
        <f t="shared" si="84"/>
        <v>061126</v>
      </c>
    </row>
    <row r="2691" spans="43:47">
      <c r="AQ2691" s="1735" t="s">
        <v>11279</v>
      </c>
      <c r="AR2691" s="1495" t="s">
        <v>11280</v>
      </c>
      <c r="AS2691" s="1735" t="s">
        <v>2606</v>
      </c>
      <c r="AT2691" s="1495" t="str">
        <f t="shared" si="83"/>
        <v>0205-União das freguesias de Santa Vitória e Mombeja</v>
      </c>
      <c r="AU2691" s="1495" t="str">
        <f t="shared" si="84"/>
        <v>020523</v>
      </c>
    </row>
    <row r="2692" spans="43:47">
      <c r="AQ2692" s="1735" t="s">
        <v>11281</v>
      </c>
      <c r="AR2692" s="1495" t="s">
        <v>11282</v>
      </c>
      <c r="AS2692" s="1495" t="s">
        <v>4251</v>
      </c>
      <c r="AT2692" s="1495" t="str">
        <f t="shared" si="83"/>
        <v>1809-União das freguesias de Santar e Moreira</v>
      </c>
      <c r="AU2692" s="1495" t="str">
        <f t="shared" si="84"/>
        <v>180911</v>
      </c>
    </row>
    <row r="2693" spans="43:47">
      <c r="AQ2693" s="1735" t="s">
        <v>11283</v>
      </c>
      <c r="AR2693" s="1495" t="s">
        <v>11284</v>
      </c>
      <c r="AS2693" s="1495" t="s">
        <v>3053</v>
      </c>
      <c r="AT2693" s="1495" t="str">
        <f t="shared" si="83"/>
        <v>1416-União das freguesias de Santarém (Marvila), Santa Iria da Ribeira de Santarém, Santarém (São Salvador) e Santarém (São Nicolau)</v>
      </c>
      <c r="AU2693" s="1495" t="str">
        <f t="shared" si="84"/>
        <v>141633</v>
      </c>
    </row>
    <row r="2694" spans="43:47">
      <c r="AQ2694" s="1735" t="s">
        <v>11285</v>
      </c>
      <c r="AR2694" s="1495" t="s">
        <v>11286</v>
      </c>
      <c r="AS2694" s="1495" t="s">
        <v>5311</v>
      </c>
      <c r="AT2694" s="1495" t="str">
        <f t="shared" si="83"/>
        <v>1806-União das freguesias de Santiago de Cassurrães e Póvoa de Cervães</v>
      </c>
      <c r="AU2694" s="1495" t="str">
        <f t="shared" si="84"/>
        <v>180621</v>
      </c>
    </row>
    <row r="2695" spans="43:47">
      <c r="AQ2695" s="1735" t="s">
        <v>11287</v>
      </c>
      <c r="AR2695" s="1495" t="s">
        <v>11288</v>
      </c>
      <c r="AS2695" s="1495" t="s">
        <v>3057</v>
      </c>
      <c r="AT2695" s="1495" t="str">
        <f t="shared" si="83"/>
        <v>1509-União das freguesias de Santiago do Cacém, Santa Cruz e São Bartolomeu da Serra</v>
      </c>
      <c r="AU2695" s="1495" t="str">
        <f t="shared" si="84"/>
        <v>150912</v>
      </c>
    </row>
    <row r="2696" spans="43:47">
      <c r="AQ2696" s="1735" t="s">
        <v>11289</v>
      </c>
      <c r="AR2696" s="1495" t="s">
        <v>11290</v>
      </c>
      <c r="AS2696" s="1495" t="s">
        <v>1444</v>
      </c>
      <c r="AT2696" s="1495" t="str">
        <f t="shared" si="83"/>
        <v>1015-União das freguesias de Santiago e São Simão de Litém e Albergaria dos Doze</v>
      </c>
      <c r="AU2696" s="1495" t="str">
        <f t="shared" si="84"/>
        <v>101519</v>
      </c>
    </row>
    <row r="2697" spans="43:47">
      <c r="AQ2697" s="1735" t="s">
        <v>11291</v>
      </c>
      <c r="AR2697" s="1495" t="s">
        <v>11292</v>
      </c>
      <c r="AS2697" s="1495" t="s">
        <v>4212</v>
      </c>
      <c r="AT2697" s="1495" t="str">
        <f t="shared" si="83"/>
        <v>1107-União das freguesias de Santo Antão e São Julião do Tojal</v>
      </c>
      <c r="AU2697" s="1495" t="str">
        <f t="shared" si="84"/>
        <v>110729</v>
      </c>
    </row>
    <row r="2698" spans="43:47">
      <c r="AQ2698" s="1735" t="s">
        <v>11293</v>
      </c>
      <c r="AR2698" s="1495" t="s">
        <v>11294</v>
      </c>
      <c r="AS2698" s="1495" t="s">
        <v>4212</v>
      </c>
      <c r="AT2698" s="1495" t="str">
        <f t="shared" si="83"/>
        <v>1107-União das freguesias de Santo António dos Cavaleiros e Frielas</v>
      </c>
      <c r="AU2698" s="1495" t="str">
        <f t="shared" si="84"/>
        <v>110730</v>
      </c>
    </row>
    <row r="2699" spans="43:47">
      <c r="AQ2699" s="1735" t="s">
        <v>11295</v>
      </c>
      <c r="AR2699" s="1495" t="s">
        <v>11296</v>
      </c>
      <c r="AS2699" s="1735" t="s">
        <v>1633</v>
      </c>
      <c r="AT2699" s="1495" t="str">
        <f t="shared" ref="AT2699:AT2762" si="85">AS2699&amp;"-"&amp;AR2699</f>
        <v>0911-União das freguesias de Santo Estêvão e Moita</v>
      </c>
      <c r="AU2699" s="1495" t="str">
        <f t="shared" ref="AU2699:AU2762" si="86">AQ2699</f>
        <v>091146</v>
      </c>
    </row>
    <row r="2700" spans="43:47">
      <c r="AQ2700" s="1735" t="s">
        <v>11297</v>
      </c>
      <c r="AR2700" s="1495" t="s">
        <v>11298</v>
      </c>
      <c r="AS2700" s="1495" t="s">
        <v>3061</v>
      </c>
      <c r="AT2700" s="1495" t="str">
        <f t="shared" si="85"/>
        <v>1314-União das freguesias de Santo Tirso, Couto (Santa Cristina e São Miguel) e Burgães</v>
      </c>
      <c r="AU2700" s="1495" t="str">
        <f t="shared" si="86"/>
        <v>131437</v>
      </c>
    </row>
    <row r="2701" spans="43:47">
      <c r="AQ2701" s="1735" t="s">
        <v>11299</v>
      </c>
      <c r="AR2701" s="1495" t="s">
        <v>11300</v>
      </c>
      <c r="AS2701" s="1735" t="s">
        <v>1469</v>
      </c>
      <c r="AT2701" s="1495" t="str">
        <f t="shared" si="85"/>
        <v>0709-União das freguesias de São Bartolomeu do Outeiro e Oriola</v>
      </c>
      <c r="AU2701" s="1495" t="str">
        <f t="shared" si="86"/>
        <v>070910</v>
      </c>
    </row>
    <row r="2702" spans="43:47">
      <c r="AQ2702" s="1735" t="s">
        <v>11301</v>
      </c>
      <c r="AR2702" s="1495" t="s">
        <v>11302</v>
      </c>
      <c r="AS2702" s="1495" t="s">
        <v>5277</v>
      </c>
      <c r="AT2702" s="1495" t="str">
        <f t="shared" si="85"/>
        <v>1108-União das freguesias de São Bartolomeu dos Galegos e Moledo</v>
      </c>
      <c r="AU2702" s="1495" t="str">
        <f t="shared" si="86"/>
        <v>110814</v>
      </c>
    </row>
    <row r="2703" spans="43:47">
      <c r="AQ2703" s="1735" t="s">
        <v>11303</v>
      </c>
      <c r="AR2703" s="1495" t="s">
        <v>11304</v>
      </c>
      <c r="AS2703" s="1735" t="s">
        <v>507</v>
      </c>
      <c r="AT2703" s="1495" t="str">
        <f t="shared" si="85"/>
        <v>0704-União das freguesias de São Bento do Cortiço e Santo Estêvão</v>
      </c>
      <c r="AU2703" s="1495" t="str">
        <f t="shared" si="86"/>
        <v>070415</v>
      </c>
    </row>
    <row r="2704" spans="43:47">
      <c r="AQ2704" s="1735" t="s">
        <v>11305</v>
      </c>
      <c r="AR2704" s="1495" t="s">
        <v>11306</v>
      </c>
      <c r="AS2704" s="1495" t="s">
        <v>76</v>
      </c>
      <c r="AT2704" s="1495" t="str">
        <f t="shared" si="85"/>
        <v>1823-União das freguesias de São Cipriano e Vil de Souto</v>
      </c>
      <c r="AU2704" s="1495" t="str">
        <f t="shared" si="86"/>
        <v>182340</v>
      </c>
    </row>
    <row r="2705" spans="43:47">
      <c r="AQ2705" s="1735" t="s">
        <v>11307</v>
      </c>
      <c r="AR2705" s="1495" t="s">
        <v>11308</v>
      </c>
      <c r="AS2705" s="1495" t="s">
        <v>3057</v>
      </c>
      <c r="AT2705" s="1495" t="str">
        <f t="shared" si="85"/>
        <v>1509-União das freguesias de São Domingos e Vale de Água</v>
      </c>
      <c r="AU2705" s="1495" t="str">
        <f t="shared" si="86"/>
        <v>150913</v>
      </c>
    </row>
    <row r="2706" spans="43:47">
      <c r="AQ2706" s="1735" t="s">
        <v>11309</v>
      </c>
      <c r="AR2706" s="1495" t="s">
        <v>11310</v>
      </c>
      <c r="AS2706" s="1495" t="s">
        <v>3857</v>
      </c>
      <c r="AT2706" s="1495" t="str">
        <f t="shared" si="85"/>
        <v>1401-União das freguesias de São Facundo e Vale das Mós</v>
      </c>
      <c r="AU2706" s="1495" t="str">
        <f t="shared" si="86"/>
        <v>140123</v>
      </c>
    </row>
    <row r="2707" spans="43:47">
      <c r="AQ2707" s="1735" t="s">
        <v>11311</v>
      </c>
      <c r="AR2707" s="1495" t="s">
        <v>11312</v>
      </c>
      <c r="AS2707" s="1735" t="s">
        <v>2548</v>
      </c>
      <c r="AT2707" s="1495" t="str">
        <f t="shared" si="85"/>
        <v>0702-União das freguesias de São Gregório e Santa Justa</v>
      </c>
      <c r="AU2707" s="1495" t="str">
        <f t="shared" si="86"/>
        <v>070209</v>
      </c>
    </row>
    <row r="2708" spans="43:47">
      <c r="AQ2708" s="1735" t="s">
        <v>11313</v>
      </c>
      <c r="AR2708" s="1495" t="s">
        <v>11314</v>
      </c>
      <c r="AS2708" s="1495" t="s">
        <v>3072</v>
      </c>
      <c r="AT2708" s="1495" t="str">
        <f t="shared" si="85"/>
        <v>1815-União das freguesias de São João da Pesqueira e Várzea de Trevões</v>
      </c>
      <c r="AU2708" s="1495" t="str">
        <f t="shared" si="86"/>
        <v>181515</v>
      </c>
    </row>
    <row r="2709" spans="43:47">
      <c r="AQ2709" s="1735" t="s">
        <v>11315</v>
      </c>
      <c r="AR2709" s="1495" t="s">
        <v>11316</v>
      </c>
      <c r="AS2709" s="1495" t="s">
        <v>1626</v>
      </c>
      <c r="AT2709" s="1495" t="str">
        <f t="shared" si="85"/>
        <v>1414-União das freguesias de São João da Ribeira e Ribeira de São João</v>
      </c>
      <c r="AU2709" s="1495" t="str">
        <f t="shared" si="86"/>
        <v>141418</v>
      </c>
    </row>
    <row r="2710" spans="43:47">
      <c r="AQ2710" s="1735" t="s">
        <v>11317</v>
      </c>
      <c r="AR2710" s="1495" t="s">
        <v>11318</v>
      </c>
      <c r="AS2710" s="1495" t="s">
        <v>1735</v>
      </c>
      <c r="AT2710" s="1495" t="str">
        <f t="shared" si="85"/>
        <v>1111-União das freguesias de São João das Lampas e Terrugem</v>
      </c>
      <c r="AU2710" s="1495" t="str">
        <f t="shared" si="86"/>
        <v>111127</v>
      </c>
    </row>
    <row r="2711" spans="43:47">
      <c r="AQ2711" s="1735" t="s">
        <v>11319</v>
      </c>
      <c r="AR2711" s="1495" t="s">
        <v>11320</v>
      </c>
      <c r="AS2711" s="1495" t="s">
        <v>1769</v>
      </c>
      <c r="AT2711" s="1495" t="str">
        <f t="shared" si="85"/>
        <v>1821-União das freguesias de São João do Monte e Mosteirinho</v>
      </c>
      <c r="AU2711" s="1495" t="str">
        <f t="shared" si="86"/>
        <v>182130</v>
      </c>
    </row>
    <row r="2712" spans="43:47">
      <c r="AQ2712" s="1735" t="s">
        <v>11321</v>
      </c>
      <c r="AR2712" s="1495" t="s">
        <v>11322</v>
      </c>
      <c r="AS2712" s="1495" t="s">
        <v>2526</v>
      </c>
      <c r="AT2712" s="1495" t="str">
        <f t="shared" si="85"/>
        <v>1601-União das freguesias de São Jorge e Ermelo</v>
      </c>
      <c r="AU2712" s="1495" t="str">
        <f t="shared" si="86"/>
        <v>160161</v>
      </c>
    </row>
    <row r="2713" spans="43:47">
      <c r="AQ2713" s="1735" t="s">
        <v>11323</v>
      </c>
      <c r="AR2713" s="1495" t="s">
        <v>11324</v>
      </c>
      <c r="AS2713" s="1735" t="s">
        <v>2633</v>
      </c>
      <c r="AT2713" s="1495" t="str">
        <f t="shared" si="85"/>
        <v>0402-União das freguesias de São Julião de Palácios e Deilão</v>
      </c>
      <c r="AU2713" s="1495" t="str">
        <f t="shared" si="86"/>
        <v>040256</v>
      </c>
    </row>
    <row r="2714" spans="43:47">
      <c r="AQ2714" s="1735" t="s">
        <v>11325</v>
      </c>
      <c r="AR2714" s="1495" t="s">
        <v>11326</v>
      </c>
      <c r="AS2714" s="1495" t="s">
        <v>2176</v>
      </c>
      <c r="AT2714" s="1495" t="str">
        <f t="shared" si="85"/>
        <v>1608-União das freguesias de São Julião e Silva</v>
      </c>
      <c r="AU2714" s="1495" t="str">
        <f t="shared" si="86"/>
        <v>160819</v>
      </c>
    </row>
    <row r="2715" spans="43:47">
      <c r="AQ2715" s="1735" t="s">
        <v>11327</v>
      </c>
      <c r="AR2715" s="1495" t="s">
        <v>11328</v>
      </c>
      <c r="AS2715" s="1735" t="s">
        <v>507</v>
      </c>
      <c r="AT2715" s="1495" t="str">
        <f t="shared" si="85"/>
        <v>0704-União das freguesias de São Lourenço de Mamporcão e São Bento de Ana Loura</v>
      </c>
      <c r="AU2715" s="1495" t="str">
        <f t="shared" si="86"/>
        <v>070416</v>
      </c>
    </row>
    <row r="2716" spans="43:47">
      <c r="AQ2716" s="1735" t="s">
        <v>11329</v>
      </c>
      <c r="AR2716" s="1495" t="s">
        <v>11330</v>
      </c>
      <c r="AS2716" s="1495" t="s">
        <v>5328</v>
      </c>
      <c r="AT2716" s="1495" t="str">
        <f t="shared" si="85"/>
        <v>1308-União das freguesias de São Mamede de Infesta e Senhora da Hora</v>
      </c>
      <c r="AU2716" s="1495" t="str">
        <f t="shared" si="86"/>
        <v>130814</v>
      </c>
    </row>
    <row r="2717" spans="43:47">
      <c r="AQ2717" s="1735" t="s">
        <v>11331</v>
      </c>
      <c r="AR2717" s="1495" t="s">
        <v>11332</v>
      </c>
      <c r="AS2717" s="1735" t="s">
        <v>510</v>
      </c>
      <c r="AT2717" s="1495" t="str">
        <f t="shared" si="85"/>
        <v>0705-União das freguesias de São Manços e São Vicente do Pigeiro</v>
      </c>
      <c r="AU2717" s="1495" t="str">
        <f t="shared" si="86"/>
        <v>070526</v>
      </c>
    </row>
    <row r="2718" spans="43:47">
      <c r="AQ2718" s="1735" t="s">
        <v>11333</v>
      </c>
      <c r="AR2718" s="1495" t="s">
        <v>11334</v>
      </c>
      <c r="AS2718" s="1495" t="s">
        <v>3076</v>
      </c>
      <c r="AT2718" s="1495" t="str">
        <f t="shared" si="85"/>
        <v>1816-União das freguesias de São Martinho das Moitas e Covas do Rio</v>
      </c>
      <c r="AU2718" s="1495" t="str">
        <f t="shared" si="86"/>
        <v>181622</v>
      </c>
    </row>
    <row r="2719" spans="43:47">
      <c r="AQ2719" s="1735" t="s">
        <v>11335</v>
      </c>
      <c r="AR2719" s="1495" t="s">
        <v>11336</v>
      </c>
      <c r="AS2719" s="1495" t="s">
        <v>1629</v>
      </c>
      <c r="AT2719" s="1495" t="str">
        <f t="shared" si="85"/>
        <v>1710-União das freguesias de São Martinho de Antas e Paradela de Guiães</v>
      </c>
      <c r="AU2719" s="1495" t="str">
        <f t="shared" si="86"/>
        <v>171017</v>
      </c>
    </row>
    <row r="2720" spans="43:47">
      <c r="AQ2720" s="1735" t="s">
        <v>11337</v>
      </c>
      <c r="AR2720" s="1495" t="s">
        <v>11338</v>
      </c>
      <c r="AS2720" s="1735" t="s">
        <v>4121</v>
      </c>
      <c r="AT2720" s="1495" t="str">
        <f t="shared" si="85"/>
        <v>0603-União das freguesias de São Martinho de Árvore e Lamarosa</v>
      </c>
      <c r="AU2720" s="1495" t="str">
        <f t="shared" si="86"/>
        <v>060337</v>
      </c>
    </row>
    <row r="2721" spans="43:47">
      <c r="AQ2721" s="1735" t="s">
        <v>11339</v>
      </c>
      <c r="AR2721" s="1495" t="s">
        <v>11340</v>
      </c>
      <c r="AS2721" s="1735" t="s">
        <v>4121</v>
      </c>
      <c r="AT2721" s="1495" t="str">
        <f t="shared" si="85"/>
        <v>0603-União das freguesias de São Martinho do Bispo e Ribeira de Frades</v>
      </c>
      <c r="AU2721" s="1495" t="str">
        <f t="shared" si="86"/>
        <v>060338</v>
      </c>
    </row>
    <row r="2722" spans="43:47">
      <c r="AQ2722" s="1735" t="s">
        <v>11341</v>
      </c>
      <c r="AR2722" s="1495" t="s">
        <v>11342</v>
      </c>
      <c r="AS2722" s="1495" t="s">
        <v>1769</v>
      </c>
      <c r="AT2722" s="1495" t="str">
        <f t="shared" si="85"/>
        <v>1821-União das freguesias de São Miguel do Outeiro e Sabugosa</v>
      </c>
      <c r="AU2722" s="1495" t="str">
        <f t="shared" si="86"/>
        <v>182131</v>
      </c>
    </row>
    <row r="2723" spans="43:47">
      <c r="AQ2723" s="1735" t="s">
        <v>11343</v>
      </c>
      <c r="AR2723" s="1495" t="s">
        <v>11344</v>
      </c>
      <c r="AS2723" s="1735" t="s">
        <v>5341</v>
      </c>
      <c r="AT2723" s="1495" t="str">
        <f t="shared" si="85"/>
        <v>0209-União das freguesias de São Miguel do Pinheiro, São Pedro de Solis e São Sebastião dos Carros</v>
      </c>
      <c r="AU2723" s="1495" t="str">
        <f t="shared" si="86"/>
        <v>020910</v>
      </c>
    </row>
    <row r="2724" spans="43:47">
      <c r="AQ2724" s="1735" t="s">
        <v>11345</v>
      </c>
      <c r="AR2724" s="1495" t="s">
        <v>11346</v>
      </c>
      <c r="AS2724" s="1495" t="s">
        <v>3857</v>
      </c>
      <c r="AT2724" s="1495" t="str">
        <f t="shared" si="85"/>
        <v>1401-União das freguesias de São Miguel do Rio Torto e Rossio ao Sul do Tejo</v>
      </c>
      <c r="AU2724" s="1495" t="str">
        <f t="shared" si="86"/>
        <v>140124</v>
      </c>
    </row>
    <row r="2725" spans="43:47">
      <c r="AQ2725" s="1735" t="s">
        <v>11347</v>
      </c>
      <c r="AR2725" s="1495" t="s">
        <v>11348</v>
      </c>
      <c r="AS2725" s="1735" t="s">
        <v>3042</v>
      </c>
      <c r="AT2725" s="1495" t="str">
        <f t="shared" si="85"/>
        <v>0109-União das freguesias de São Miguel do Souto e Mosteirô</v>
      </c>
      <c r="AU2725" s="1495" t="str">
        <f t="shared" si="86"/>
        <v>010936</v>
      </c>
    </row>
    <row r="2726" spans="43:47">
      <c r="AQ2726" s="1735" t="s">
        <v>11349</v>
      </c>
      <c r="AR2726" s="1495" t="s">
        <v>11350</v>
      </c>
      <c r="AS2726" s="1735" t="s">
        <v>1429</v>
      </c>
      <c r="AT2726" s="1495" t="str">
        <f t="shared" si="85"/>
        <v>0614-União das freguesias de São Miguel, Santa Eufémia e Rabaçal</v>
      </c>
      <c r="AU2726" s="1495" t="str">
        <f t="shared" si="86"/>
        <v>061407</v>
      </c>
    </row>
    <row r="2727" spans="43:47">
      <c r="AQ2727" s="1735" t="s">
        <v>11351</v>
      </c>
      <c r="AR2727" s="1495" t="s">
        <v>11352</v>
      </c>
      <c r="AS2727" s="1735" t="s">
        <v>1411</v>
      </c>
      <c r="AT2727" s="1495" t="str">
        <f t="shared" si="85"/>
        <v>0613-União das freguesias de São Pedro de Alva e São Paio de Mondego</v>
      </c>
      <c r="AU2727" s="1495" t="str">
        <f t="shared" si="86"/>
        <v>061314</v>
      </c>
    </row>
    <row r="2728" spans="43:47">
      <c r="AQ2728" s="1735" t="s">
        <v>11353</v>
      </c>
      <c r="AR2728" s="1495" t="s">
        <v>11354</v>
      </c>
      <c r="AS2728" s="1495" t="s">
        <v>3076</v>
      </c>
      <c r="AT2728" s="1495" t="str">
        <f t="shared" si="85"/>
        <v>1816-União das freguesias de São Pedro do Sul, Várzea e Baiões</v>
      </c>
      <c r="AU2728" s="1495" t="str">
        <f t="shared" si="86"/>
        <v>181623</v>
      </c>
    </row>
    <row r="2729" spans="43:47">
      <c r="AQ2729" s="1735" t="s">
        <v>11355</v>
      </c>
      <c r="AR2729" s="1495" t="s">
        <v>11356</v>
      </c>
      <c r="AS2729" s="1495" t="s">
        <v>2537</v>
      </c>
      <c r="AT2729" s="1495" t="str">
        <f t="shared" si="85"/>
        <v>1801-União das freguesias de São Romão e Santiago</v>
      </c>
      <c r="AU2729" s="1495" t="str">
        <f t="shared" si="86"/>
        <v>180122</v>
      </c>
    </row>
    <row r="2730" spans="43:47">
      <c r="AQ2730" s="1735" t="s">
        <v>11357</v>
      </c>
      <c r="AR2730" s="1495" t="s">
        <v>11358</v>
      </c>
      <c r="AS2730" s="1735" t="s">
        <v>510</v>
      </c>
      <c r="AT2730" s="1495" t="str">
        <f t="shared" si="85"/>
        <v>0705-União das freguesias de São Sebastião da Giesteira e Nossa Senhora da Boa Fé</v>
      </c>
      <c r="AU2730" s="1495" t="str">
        <f t="shared" si="86"/>
        <v>070527</v>
      </c>
    </row>
    <row r="2731" spans="43:47">
      <c r="AQ2731" s="1735" t="s">
        <v>11359</v>
      </c>
      <c r="AR2731" s="1495" t="s">
        <v>11360</v>
      </c>
      <c r="AS2731" s="1495" t="s">
        <v>1770</v>
      </c>
      <c r="AT2731" s="1495" t="str">
        <f t="shared" si="85"/>
        <v>1714-União das freguesias de São Tomé do Castelo e Justes</v>
      </c>
      <c r="AU2731" s="1495" t="str">
        <f t="shared" si="86"/>
        <v>171437</v>
      </c>
    </row>
    <row r="2732" spans="43:47">
      <c r="AQ2732" s="1735" t="s">
        <v>11361</v>
      </c>
      <c r="AR2732" s="1495" t="s">
        <v>11362</v>
      </c>
      <c r="AS2732" s="1495" t="s">
        <v>3053</v>
      </c>
      <c r="AT2732" s="1495" t="str">
        <f t="shared" si="85"/>
        <v>1416-União das freguesias de São Vicente do Paul e Vale de Figueira</v>
      </c>
      <c r="AU2732" s="1495" t="str">
        <f t="shared" si="86"/>
        <v>141634</v>
      </c>
    </row>
    <row r="2733" spans="43:47">
      <c r="AQ2733" s="1735" t="s">
        <v>11363</v>
      </c>
      <c r="AR2733" s="1495" t="s">
        <v>11364</v>
      </c>
      <c r="AS2733" s="1735" t="s">
        <v>2633</v>
      </c>
      <c r="AT2733" s="1495" t="str">
        <f t="shared" si="85"/>
        <v>0402-União das freguesias de Sé, Santa Maria e Meixedo</v>
      </c>
      <c r="AU2733" s="1495" t="str">
        <f t="shared" si="86"/>
        <v>040257</v>
      </c>
    </row>
    <row r="2734" spans="43:47">
      <c r="AQ2734" s="1735" t="s">
        <v>11365</v>
      </c>
      <c r="AR2734" s="1495" t="s">
        <v>11366</v>
      </c>
      <c r="AS2734" s="1735" t="s">
        <v>4125</v>
      </c>
      <c r="AT2734" s="1495" t="str">
        <f t="shared" si="85"/>
        <v>0604-União das freguesias de Sebal e Belide</v>
      </c>
      <c r="AU2734" s="1495" t="str">
        <f t="shared" si="86"/>
        <v>060412</v>
      </c>
    </row>
    <row r="2735" spans="43:47">
      <c r="AQ2735" s="1735" t="s">
        <v>11367</v>
      </c>
      <c r="AR2735" s="1495" t="s">
        <v>11368</v>
      </c>
      <c r="AS2735" s="1735" t="s">
        <v>626</v>
      </c>
      <c r="AT2735" s="1495" t="str">
        <f t="shared" si="85"/>
        <v>0912-União das freguesias de Seia, São Romão e Lapa dos Dinheiros</v>
      </c>
      <c r="AU2735" s="1495" t="str">
        <f t="shared" si="86"/>
        <v>091233</v>
      </c>
    </row>
    <row r="2736" spans="43:47">
      <c r="AQ2736" s="1735" t="s">
        <v>11369</v>
      </c>
      <c r="AR2736" s="1495" t="s">
        <v>11370</v>
      </c>
      <c r="AS2736" s="1735" t="s">
        <v>30</v>
      </c>
      <c r="AT2736" s="1495" t="str">
        <f t="shared" si="85"/>
        <v>0312-União das freguesias de Seide</v>
      </c>
      <c r="AU2736" s="1495" t="str">
        <f t="shared" si="86"/>
        <v>031258</v>
      </c>
    </row>
    <row r="2737" spans="43:47">
      <c r="AQ2737" s="1735" t="s">
        <v>11371</v>
      </c>
      <c r="AR2737" s="1495" t="s">
        <v>11372</v>
      </c>
      <c r="AS2737" s="1735" t="s">
        <v>1633</v>
      </c>
      <c r="AT2737" s="1495" t="str">
        <f t="shared" si="85"/>
        <v>0911-União das freguesias de Seixo do Côa e Vale Longo</v>
      </c>
      <c r="AU2737" s="1495" t="str">
        <f t="shared" si="86"/>
        <v>091147</v>
      </c>
    </row>
    <row r="2738" spans="43:47">
      <c r="AQ2738" s="1735" t="s">
        <v>11373</v>
      </c>
      <c r="AR2738" s="1495" t="s">
        <v>11374</v>
      </c>
      <c r="AS2738" s="1735" t="s">
        <v>1051</v>
      </c>
      <c r="AT2738" s="1495" t="str">
        <f t="shared" si="85"/>
        <v>0308-União das freguesias de Selho São Lourenço e Gominhães</v>
      </c>
      <c r="AU2738" s="1495" t="str">
        <f t="shared" si="86"/>
        <v>030888</v>
      </c>
    </row>
    <row r="2739" spans="43:47">
      <c r="AQ2739" s="1735" t="s">
        <v>11375</v>
      </c>
      <c r="AR2739" s="1495" t="s">
        <v>11376</v>
      </c>
      <c r="AS2739" s="1735" t="s">
        <v>2830</v>
      </c>
      <c r="AT2739" s="1495" t="str">
        <f t="shared" si="85"/>
        <v>0609-União das freguesias de Semide e Rio Vide</v>
      </c>
      <c r="AU2739" s="1495" t="str">
        <f t="shared" si="86"/>
        <v>060906</v>
      </c>
    </row>
    <row r="2740" spans="43:47">
      <c r="AQ2740" s="1735" t="s">
        <v>11377</v>
      </c>
      <c r="AR2740" s="1495" t="s">
        <v>11378</v>
      </c>
      <c r="AS2740" s="1735" t="s">
        <v>2834</v>
      </c>
      <c r="AT2740" s="1495" t="str">
        <f t="shared" si="85"/>
        <v>0406-União das freguesias de Sendim e Atenor</v>
      </c>
      <c r="AU2740" s="1495" t="str">
        <f t="shared" si="86"/>
        <v>040620</v>
      </c>
    </row>
    <row r="2741" spans="43:47">
      <c r="AQ2741" s="1735" t="s">
        <v>11379</v>
      </c>
      <c r="AR2741" s="1495" t="s">
        <v>11380</v>
      </c>
      <c r="AS2741" s="1735" t="s">
        <v>1316</v>
      </c>
      <c r="AT2741" s="1495" t="str">
        <f t="shared" si="85"/>
        <v>0602-União das freguesias de Sepins e Bolho</v>
      </c>
      <c r="AU2741" s="1495" t="str">
        <f t="shared" si="86"/>
        <v>060223</v>
      </c>
    </row>
    <row r="2742" spans="43:47">
      <c r="AQ2742" s="1735" t="s">
        <v>11381</v>
      </c>
      <c r="AR2742" s="1495" t="s">
        <v>11382</v>
      </c>
      <c r="AS2742" s="1735" t="s">
        <v>279</v>
      </c>
      <c r="AT2742" s="1495" t="str">
        <f t="shared" si="85"/>
        <v>0302-União das freguesias de Sequeade e Bastuço (São João e Santo Estevão)</v>
      </c>
      <c r="AU2742" s="1495" t="str">
        <f t="shared" si="86"/>
        <v>0302FD</v>
      </c>
    </row>
    <row r="2743" spans="43:47">
      <c r="AQ2743" s="1735" t="s">
        <v>11383</v>
      </c>
      <c r="AR2743" s="1495" t="s">
        <v>11384</v>
      </c>
      <c r="AS2743" s="1735" t="s">
        <v>1929</v>
      </c>
      <c r="AT2743" s="1495" t="str">
        <f t="shared" si="85"/>
        <v>0901-União das freguesias de Sequeiros e Gradiz</v>
      </c>
      <c r="AU2743" s="1495" t="str">
        <f t="shared" si="86"/>
        <v>090115</v>
      </c>
    </row>
    <row r="2744" spans="43:47">
      <c r="AQ2744" s="1735" t="s">
        <v>11385</v>
      </c>
      <c r="AR2744" s="1495" t="s">
        <v>11386</v>
      </c>
      <c r="AS2744" s="1495" t="s">
        <v>633</v>
      </c>
      <c r="AT2744" s="1495" t="str">
        <f t="shared" si="85"/>
        <v>1818-União das freguesias de Sernancelhe e Sarzeda</v>
      </c>
      <c r="AU2744" s="1495" t="str">
        <f t="shared" si="86"/>
        <v>181821</v>
      </c>
    </row>
    <row r="2745" spans="43:47">
      <c r="AQ2745" s="1735" t="s">
        <v>11387</v>
      </c>
      <c r="AR2745" s="1495" t="s">
        <v>11388</v>
      </c>
      <c r="AS2745" s="1735" t="s">
        <v>2976</v>
      </c>
      <c r="AT2745" s="1495" t="str">
        <f t="shared" si="85"/>
        <v>0213-União das freguesias de Serpa (Salvador e Santa Maria)</v>
      </c>
      <c r="AU2745" s="1495" t="str">
        <f t="shared" si="86"/>
        <v>021308</v>
      </c>
    </row>
    <row r="2746" spans="43:47">
      <c r="AQ2746" s="1735" t="s">
        <v>11389</v>
      </c>
      <c r="AR2746" s="1495" t="s">
        <v>11390</v>
      </c>
      <c r="AS2746" s="1495" t="s">
        <v>1766</v>
      </c>
      <c r="AT2746" s="1495" t="str">
        <f t="shared" si="85"/>
        <v>1418-União das freguesias de Serra e Junceira</v>
      </c>
      <c r="AU2746" s="1495" t="str">
        <f t="shared" si="86"/>
        <v>141820</v>
      </c>
    </row>
    <row r="2747" spans="43:47">
      <c r="AQ2747" s="1735" t="s">
        <v>11391</v>
      </c>
      <c r="AR2747" s="1495" t="s">
        <v>11392</v>
      </c>
      <c r="AS2747" s="1735" t="s">
        <v>1051</v>
      </c>
      <c r="AT2747" s="1495" t="str">
        <f t="shared" si="85"/>
        <v>0308-União das freguesias de Serzedo e Calvos</v>
      </c>
      <c r="AU2747" s="1495" t="str">
        <f t="shared" si="86"/>
        <v>030889</v>
      </c>
    </row>
    <row r="2748" spans="43:47">
      <c r="AQ2748" s="1735" t="s">
        <v>11393</v>
      </c>
      <c r="AR2748" s="1495" t="s">
        <v>11394</v>
      </c>
      <c r="AS2748" s="1495" t="s">
        <v>38</v>
      </c>
      <c r="AT2748" s="1495" t="str">
        <f t="shared" si="85"/>
        <v>1317-União das freguesias de Serzedo e Perosinho</v>
      </c>
      <c r="AU2748" s="1495" t="str">
        <f t="shared" si="86"/>
        <v>131731</v>
      </c>
    </row>
    <row r="2749" spans="43:47">
      <c r="AQ2749" s="1735" t="s">
        <v>11395</v>
      </c>
      <c r="AR2749" s="1495" t="s">
        <v>11396</v>
      </c>
      <c r="AS2749" s="1495" t="s">
        <v>4224</v>
      </c>
      <c r="AT2749" s="1495" t="str">
        <f t="shared" si="85"/>
        <v>1512-União das freguesias de Setúbal (São Julião, Nossa Senhora da Anunciada e Santa Maria da Graça)</v>
      </c>
      <c r="AU2749" s="1495" t="str">
        <f t="shared" si="86"/>
        <v>151210</v>
      </c>
    </row>
    <row r="2750" spans="43:47">
      <c r="AQ2750" s="1735" t="s">
        <v>11397</v>
      </c>
      <c r="AR2750" s="1495" t="s">
        <v>11398</v>
      </c>
      <c r="AS2750" s="1495" t="s">
        <v>5374</v>
      </c>
      <c r="AT2750" s="1495" t="str">
        <f t="shared" si="85"/>
        <v>1706-União das freguesias de Sezelhe e Covelães</v>
      </c>
      <c r="AU2750" s="1495" t="str">
        <f t="shared" si="86"/>
        <v>170640</v>
      </c>
    </row>
    <row r="2751" spans="43:47">
      <c r="AQ2751" s="1735" t="s">
        <v>11399</v>
      </c>
      <c r="AR2751" s="1495" t="s">
        <v>11400</v>
      </c>
      <c r="AS2751" s="1735" t="s">
        <v>2834</v>
      </c>
      <c r="AT2751" s="1495" t="str">
        <f t="shared" si="85"/>
        <v>0406-União das freguesias de Silva e Águas Vivas</v>
      </c>
      <c r="AU2751" s="1495" t="str">
        <f t="shared" si="86"/>
        <v>040621</v>
      </c>
    </row>
    <row r="2752" spans="43:47">
      <c r="AQ2752" s="1735" t="s">
        <v>11401</v>
      </c>
      <c r="AR2752" s="1495" t="s">
        <v>11402</v>
      </c>
      <c r="AS2752" s="1735" t="s">
        <v>1725</v>
      </c>
      <c r="AT2752" s="1495" t="str">
        <f t="shared" si="85"/>
        <v>0117-União das freguesias de Silva Escura e Dornelas</v>
      </c>
      <c r="AU2752" s="1495" t="str">
        <f t="shared" si="86"/>
        <v>011711</v>
      </c>
    </row>
    <row r="2753" spans="43:47">
      <c r="AQ2753" s="1735" t="s">
        <v>11403</v>
      </c>
      <c r="AR2753" s="1495" t="s">
        <v>11404</v>
      </c>
      <c r="AS2753" s="1495" t="s">
        <v>5285</v>
      </c>
      <c r="AT2753" s="1495" t="str">
        <f t="shared" si="85"/>
        <v>1305-União das freguesias de Silvares, Pias, Nogueira e Alvarenga</v>
      </c>
      <c r="AU2753" s="1495" t="str">
        <f t="shared" si="86"/>
        <v>130532</v>
      </c>
    </row>
    <row r="2754" spans="43:47">
      <c r="AQ2754" s="1735" t="s">
        <v>11405</v>
      </c>
      <c r="AR2754" s="1495" t="s">
        <v>11406</v>
      </c>
      <c r="AS2754" s="1735" t="s">
        <v>279</v>
      </c>
      <c r="AT2754" s="1495" t="str">
        <f t="shared" si="85"/>
        <v>0302-União das freguesias de Silveiros e Rio Covo (Santa Eulália)</v>
      </c>
      <c r="AU2754" s="1495" t="str">
        <f t="shared" si="86"/>
        <v>0302FE</v>
      </c>
    </row>
    <row r="2755" spans="43:47">
      <c r="AQ2755" s="1735" t="s">
        <v>11407</v>
      </c>
      <c r="AR2755" s="1495" t="s">
        <v>11408</v>
      </c>
      <c r="AS2755" s="1495" t="s">
        <v>1735</v>
      </c>
      <c r="AT2755" s="1495" t="str">
        <f t="shared" si="85"/>
        <v>1111-União das freguesias de Sintra (Santa Maria e São Miguel, São Martinho e São Pedro de Penaferrim)</v>
      </c>
      <c r="AU2755" s="1495" t="str">
        <f t="shared" si="86"/>
        <v>111128</v>
      </c>
    </row>
    <row r="2756" spans="43:47">
      <c r="AQ2756" s="1735" t="s">
        <v>11409</v>
      </c>
      <c r="AR2756" s="1495" t="s">
        <v>11410</v>
      </c>
      <c r="AS2756" s="1735" t="s">
        <v>4087</v>
      </c>
      <c r="AT2756" s="1495" t="str">
        <f t="shared" si="85"/>
        <v>0106-União das freguesias de Sobrado e Bairros</v>
      </c>
      <c r="AU2756" s="1495" t="str">
        <f t="shared" si="86"/>
        <v>010611</v>
      </c>
    </row>
    <row r="2757" spans="43:47">
      <c r="AQ2757" s="1735" t="s">
        <v>11411</v>
      </c>
      <c r="AR2757" s="1495" t="s">
        <v>11412</v>
      </c>
      <c r="AS2757" s="1735" t="s">
        <v>1011</v>
      </c>
      <c r="AT2757" s="1495" t="str">
        <f t="shared" si="85"/>
        <v>0905-União das freguesias de Sobral Pichorro e Fuinhas</v>
      </c>
      <c r="AU2757" s="1495" t="str">
        <f t="shared" si="86"/>
        <v>090519</v>
      </c>
    </row>
    <row r="2758" spans="43:47">
      <c r="AQ2758" s="1735" t="s">
        <v>11413</v>
      </c>
      <c r="AR2758" s="1495" t="s">
        <v>11414</v>
      </c>
      <c r="AS2758" s="1735" t="s">
        <v>1503</v>
      </c>
      <c r="AT2758" s="1495" t="str">
        <f t="shared" si="85"/>
        <v>0508-União das freguesias de Sobreira Formosa e Alvito da Beira</v>
      </c>
      <c r="AU2758" s="1495" t="str">
        <f t="shared" si="86"/>
        <v>050808</v>
      </c>
    </row>
    <row r="2759" spans="43:47">
      <c r="AQ2759" s="1735" t="s">
        <v>11415</v>
      </c>
      <c r="AR2759" s="1495" t="s">
        <v>11416</v>
      </c>
      <c r="AS2759" s="1735" t="s">
        <v>73</v>
      </c>
      <c r="AT2759" s="1495" t="str">
        <f t="shared" si="85"/>
        <v>0412-União das freguesias de Sobreiro de Baixo e Alvaredos</v>
      </c>
      <c r="AU2759" s="1495" t="str">
        <f t="shared" si="86"/>
        <v>041240</v>
      </c>
    </row>
    <row r="2760" spans="43:47">
      <c r="AQ2760" s="1735" t="s">
        <v>11417</v>
      </c>
      <c r="AR2760" s="1495" t="s">
        <v>11418</v>
      </c>
      <c r="AS2760" s="1735" t="s">
        <v>73</v>
      </c>
      <c r="AT2760" s="1495" t="str">
        <f t="shared" si="85"/>
        <v>0412-União das freguesias de Soeira, Fresulfe e Mofreita</v>
      </c>
      <c r="AU2760" s="1495" t="str">
        <f t="shared" si="86"/>
        <v>041241</v>
      </c>
    </row>
    <row r="2761" spans="43:47">
      <c r="AQ2761" s="1735" t="s">
        <v>11419</v>
      </c>
      <c r="AR2761" s="1495" t="s">
        <v>11420</v>
      </c>
      <c r="AS2761" s="1735" t="s">
        <v>4121</v>
      </c>
      <c r="AT2761" s="1495" t="str">
        <f t="shared" si="85"/>
        <v>0603-União das freguesias de Souselas e Botão</v>
      </c>
      <c r="AU2761" s="1495" t="str">
        <f t="shared" si="86"/>
        <v>060339</v>
      </c>
    </row>
    <row r="2762" spans="43:47">
      <c r="AQ2762" s="1735" t="s">
        <v>11421</v>
      </c>
      <c r="AR2762" s="1495" t="s">
        <v>11422</v>
      </c>
      <c r="AS2762" s="1495" t="s">
        <v>4115</v>
      </c>
      <c r="AT2762" s="1495" t="str">
        <f t="shared" si="85"/>
        <v>1703-União das freguesias de Soutelo e Seara Velha</v>
      </c>
      <c r="AU2762" s="1495" t="str">
        <f t="shared" si="86"/>
        <v>170359</v>
      </c>
    </row>
    <row r="2763" spans="43:47">
      <c r="AQ2763" s="1735" t="s">
        <v>11423</v>
      </c>
      <c r="AR2763" s="1495" t="s">
        <v>11424</v>
      </c>
      <c r="AS2763" s="1495" t="s">
        <v>1088</v>
      </c>
      <c r="AT2763" s="1495" t="str">
        <f t="shared" ref="AT2763:AT2826" si="87">AS2763&amp;"-"&amp;AR2763</f>
        <v>1009-União das freguesias de Souto da Carpalhosa e Ortigosa</v>
      </c>
      <c r="AU2763" s="1495" t="str">
        <f t="shared" ref="AU2763:AU2826" si="88">AQ2763</f>
        <v>100940</v>
      </c>
    </row>
    <row r="2764" spans="43:47">
      <c r="AQ2764" s="1735" t="s">
        <v>11425</v>
      </c>
      <c r="AR2764" s="1495" t="s">
        <v>11426</v>
      </c>
      <c r="AS2764" s="1735" t="s">
        <v>1929</v>
      </c>
      <c r="AT2764" s="1495" t="str">
        <f t="shared" si="87"/>
        <v>0901-União das freguesias de Souto de Aguiar da Beira e Valverde</v>
      </c>
      <c r="AU2764" s="1495" t="str">
        <f t="shared" si="88"/>
        <v>090116</v>
      </c>
    </row>
    <row r="2765" spans="43:47">
      <c r="AQ2765" s="1735" t="s">
        <v>11427</v>
      </c>
      <c r="AR2765" s="1495" t="s">
        <v>11428</v>
      </c>
      <c r="AS2765" s="1495" t="s">
        <v>2526</v>
      </c>
      <c r="AT2765" s="1495" t="str">
        <f t="shared" si="87"/>
        <v>1601-União das freguesias de Souto e Tabaçô</v>
      </c>
      <c r="AU2765" s="1495" t="str">
        <f t="shared" si="88"/>
        <v>160162</v>
      </c>
    </row>
    <row r="2766" spans="43:47">
      <c r="AQ2766" s="1735" t="s">
        <v>11429</v>
      </c>
      <c r="AR2766" s="1495" t="s">
        <v>11430</v>
      </c>
      <c r="AS2766" s="1735" t="s">
        <v>1051</v>
      </c>
      <c r="AT2766" s="1495" t="str">
        <f t="shared" si="87"/>
        <v>0308-União das freguesias de Souto Santa Maria, Souto São Salvador e Gondomar</v>
      </c>
      <c r="AU2766" s="1495" t="str">
        <f t="shared" si="88"/>
        <v>030890</v>
      </c>
    </row>
    <row r="2767" spans="43:47">
      <c r="AQ2767" s="1735" t="s">
        <v>11431</v>
      </c>
      <c r="AR2767" s="1495" t="s">
        <v>11432</v>
      </c>
      <c r="AS2767" s="1495" t="s">
        <v>2196</v>
      </c>
      <c r="AT2767" s="1495" t="str">
        <f t="shared" si="87"/>
        <v>1609-União das freguesias de Subportela, Deocriste e Portela Susã</v>
      </c>
      <c r="AU2767" s="1495" t="str">
        <f t="shared" si="88"/>
        <v>160946</v>
      </c>
    </row>
    <row r="2768" spans="43:47">
      <c r="AQ2768" s="1735" t="s">
        <v>11433</v>
      </c>
      <c r="AR2768" s="1495" t="s">
        <v>11434</v>
      </c>
      <c r="AS2768" s="1735" t="s">
        <v>1051</v>
      </c>
      <c r="AT2768" s="1495" t="str">
        <f t="shared" si="87"/>
        <v>0308-União das freguesias de Tabuadelo e São Faustino</v>
      </c>
      <c r="AU2768" s="1495" t="str">
        <f t="shared" si="88"/>
        <v>030891</v>
      </c>
    </row>
    <row r="2769" spans="43:47">
      <c r="AQ2769" s="1735" t="s">
        <v>11435</v>
      </c>
      <c r="AR2769" s="1495" t="s">
        <v>11436</v>
      </c>
      <c r="AS2769" s="1735" t="s">
        <v>80</v>
      </c>
      <c r="AT2769" s="1495" t="str">
        <f t="shared" si="87"/>
        <v>0314-União das freguesias de Tagilde e Vizela (São Paio)</v>
      </c>
      <c r="AU2769" s="1495" t="str">
        <f t="shared" si="88"/>
        <v>031409</v>
      </c>
    </row>
    <row r="2770" spans="43:47">
      <c r="AQ2770" s="1735" t="s">
        <v>11437</v>
      </c>
      <c r="AR2770" s="1495" t="s">
        <v>11438</v>
      </c>
      <c r="AS2770" s="1735" t="s">
        <v>5293</v>
      </c>
      <c r="AT2770" s="1495" t="str">
        <f t="shared" si="87"/>
        <v>0405-União das freguesias de Talhinhas e Bagueixe</v>
      </c>
      <c r="AU2770" s="1495" t="str">
        <f t="shared" si="88"/>
        <v>040544</v>
      </c>
    </row>
    <row r="2771" spans="43:47">
      <c r="AQ2771" s="1735" t="s">
        <v>11439</v>
      </c>
      <c r="AR2771" s="1495" t="s">
        <v>11440</v>
      </c>
      <c r="AS2771" s="1735" t="s">
        <v>279</v>
      </c>
      <c r="AT2771" s="1495" t="str">
        <f t="shared" si="87"/>
        <v>0302-União das freguesias de Tamel (Santa Leocádia) e Vilar do Monte</v>
      </c>
      <c r="AU2771" s="1495" t="str">
        <f t="shared" si="88"/>
        <v>0302FF</v>
      </c>
    </row>
    <row r="2772" spans="43:47">
      <c r="AQ2772" s="1735" t="s">
        <v>11441</v>
      </c>
      <c r="AR2772" s="1495" t="s">
        <v>11442</v>
      </c>
      <c r="AS2772" s="1735" t="s">
        <v>3405</v>
      </c>
      <c r="AT2772" s="1495" t="str">
        <f t="shared" si="87"/>
        <v>0103-União das freguesias de Tamengos, Aguim e Óis do Bairro</v>
      </c>
      <c r="AU2772" s="1495" t="str">
        <f t="shared" si="88"/>
        <v>010318</v>
      </c>
    </row>
    <row r="2773" spans="43:47">
      <c r="AQ2773" s="1735" t="s">
        <v>11443</v>
      </c>
      <c r="AR2773" s="1495" t="s">
        <v>11444</v>
      </c>
      <c r="AS2773" s="1495" t="s">
        <v>1755</v>
      </c>
      <c r="AT2773" s="1495" t="str">
        <f t="shared" si="87"/>
        <v>1820-União das freguesias de Tarouca e Dálvares</v>
      </c>
      <c r="AU2773" s="1495" t="str">
        <f t="shared" si="88"/>
        <v>182013</v>
      </c>
    </row>
    <row r="2774" spans="43:47">
      <c r="AQ2774" s="1735" t="s">
        <v>11445</v>
      </c>
      <c r="AR2774" s="1495" t="s">
        <v>11446</v>
      </c>
      <c r="AS2774" s="1495" t="s">
        <v>5311</v>
      </c>
      <c r="AT2774" s="1495" t="str">
        <f t="shared" si="87"/>
        <v>1806-União das freguesias de Tavares (Chãs, Várzea e Travanca)</v>
      </c>
      <c r="AU2774" s="1495" t="str">
        <f t="shared" si="88"/>
        <v>180622</v>
      </c>
    </row>
    <row r="2775" spans="43:47">
      <c r="AQ2775" s="1735" t="s">
        <v>11447</v>
      </c>
      <c r="AR2775" s="1495" t="s">
        <v>11448</v>
      </c>
      <c r="AS2775" s="1735" t="s">
        <v>4121</v>
      </c>
      <c r="AT2775" s="1495" t="str">
        <f t="shared" si="87"/>
        <v>0603-União das freguesias de Taveiro, Ameal e Arzila</v>
      </c>
      <c r="AU2775" s="1495" t="str">
        <f t="shared" si="88"/>
        <v>060340</v>
      </c>
    </row>
    <row r="2776" spans="43:47">
      <c r="AQ2776" s="1735" t="s">
        <v>11449</v>
      </c>
      <c r="AR2776" s="1495" t="s">
        <v>11450</v>
      </c>
      <c r="AS2776" s="1735" t="s">
        <v>1759</v>
      </c>
      <c r="AT2776" s="1495" t="str">
        <f t="shared" si="87"/>
        <v>0814-União das freguesias de Tavira (Santa Maria e Santiago)</v>
      </c>
      <c r="AU2776" s="1495" t="str">
        <f t="shared" si="88"/>
        <v>081412</v>
      </c>
    </row>
    <row r="2777" spans="43:47">
      <c r="AQ2777" s="1735" t="s">
        <v>11451</v>
      </c>
      <c r="AR2777" s="1495" t="s">
        <v>11452</v>
      </c>
      <c r="AS2777" s="1495" t="s">
        <v>2526</v>
      </c>
      <c r="AT2777" s="1495" t="str">
        <f t="shared" si="87"/>
        <v>1601-União das freguesias de Távora (Santa Maria e São Vicente)</v>
      </c>
      <c r="AU2777" s="1495" t="str">
        <f t="shared" si="88"/>
        <v>160163</v>
      </c>
    </row>
    <row r="2778" spans="43:47">
      <c r="AQ2778" s="1735" t="s">
        <v>11453</v>
      </c>
      <c r="AR2778" s="1495" t="s">
        <v>11454</v>
      </c>
      <c r="AS2778" s="1495" t="s">
        <v>1752</v>
      </c>
      <c r="AT2778" s="1495" t="str">
        <f t="shared" si="87"/>
        <v>1819-União das freguesias de Távora e Pereiro</v>
      </c>
      <c r="AU2778" s="1495" t="str">
        <f t="shared" si="88"/>
        <v>181921</v>
      </c>
    </row>
    <row r="2779" spans="43:47">
      <c r="AQ2779" s="1735" t="s">
        <v>11455</v>
      </c>
      <c r="AR2779" s="1495" t="s">
        <v>11456</v>
      </c>
      <c r="AS2779" s="1495" t="s">
        <v>277</v>
      </c>
      <c r="AT2779" s="1495" t="str">
        <f t="shared" si="87"/>
        <v>1302-União das freguesias de Teixeira e Teixeiró</v>
      </c>
      <c r="AU2779" s="1495" t="str">
        <f t="shared" si="88"/>
        <v>130226</v>
      </c>
    </row>
    <row r="2780" spans="43:47">
      <c r="AQ2780" s="1735" t="s">
        <v>11457</v>
      </c>
      <c r="AR2780" s="1495" t="s">
        <v>11458</v>
      </c>
      <c r="AS2780" s="1735" t="s">
        <v>1805</v>
      </c>
      <c r="AT2780" s="1495" t="str">
        <f t="shared" si="87"/>
        <v>0503-União das freguesias de Teixoso e Sarzedo</v>
      </c>
      <c r="AU2780" s="1495" t="str">
        <f t="shared" si="88"/>
        <v>050337</v>
      </c>
    </row>
    <row r="2781" spans="43:47">
      <c r="AQ2781" s="1735" t="s">
        <v>11459</v>
      </c>
      <c r="AR2781" s="1495" t="s">
        <v>11460</v>
      </c>
      <c r="AS2781" s="1495" t="s">
        <v>487</v>
      </c>
      <c r="AT2781" s="1495" t="str">
        <f t="shared" si="87"/>
        <v>1207-União das freguesias de Terrugem e Vila Boim</v>
      </c>
      <c r="AU2781" s="1495" t="str">
        <f t="shared" si="88"/>
        <v>120715</v>
      </c>
    </row>
    <row r="2782" spans="43:47">
      <c r="AQ2782" s="1735" t="s">
        <v>11461</v>
      </c>
      <c r="AR2782" s="1495" t="s">
        <v>11462</v>
      </c>
      <c r="AS2782" s="1495" t="s">
        <v>1766</v>
      </c>
      <c r="AT2782" s="1495" t="str">
        <f t="shared" si="87"/>
        <v>1418-União das freguesias de Tomar (São João Baptista) e Santa Maria dos Olivais</v>
      </c>
      <c r="AU2782" s="1495" t="str">
        <f t="shared" si="88"/>
        <v>141821</v>
      </c>
    </row>
    <row r="2783" spans="43:47">
      <c r="AQ2783" s="1735" t="s">
        <v>11463</v>
      </c>
      <c r="AR2783" s="1495" t="s">
        <v>11464</v>
      </c>
      <c r="AS2783" s="1495" t="s">
        <v>1769</v>
      </c>
      <c r="AT2783" s="1495" t="str">
        <f t="shared" si="87"/>
        <v>1821-União das freguesias de Tondela e Nandufe</v>
      </c>
      <c r="AU2783" s="1495" t="str">
        <f t="shared" si="88"/>
        <v>182132</v>
      </c>
    </row>
    <row r="2784" spans="43:47">
      <c r="AQ2784" s="1735" t="s">
        <v>11465</v>
      </c>
      <c r="AR2784" s="1495" t="s">
        <v>11466</v>
      </c>
      <c r="AS2784" s="1495" t="s">
        <v>2645</v>
      </c>
      <c r="AT2784" s="1495" t="str">
        <f t="shared" si="87"/>
        <v>1006-União das freguesias de Tornada e Salir do Porto</v>
      </c>
      <c r="AU2784" s="1495" t="str">
        <f t="shared" si="88"/>
        <v>100619</v>
      </c>
    </row>
    <row r="2785" spans="43:47">
      <c r="AQ2785" s="1735" t="s">
        <v>11467</v>
      </c>
      <c r="AR2785" s="1495" t="s">
        <v>11468</v>
      </c>
      <c r="AS2785" s="1495" t="s">
        <v>520</v>
      </c>
      <c r="AT2785" s="1495" t="str">
        <f t="shared" si="87"/>
        <v>1303-União das freguesias de Torrados e Sousa</v>
      </c>
      <c r="AU2785" s="1495" t="str">
        <f t="shared" si="88"/>
        <v>130337</v>
      </c>
    </row>
    <row r="2786" spans="43:47">
      <c r="AQ2786" s="1735" t="s">
        <v>11469</v>
      </c>
      <c r="AR2786" s="1495" t="s">
        <v>11470</v>
      </c>
      <c r="AS2786" s="1735" t="s">
        <v>1783</v>
      </c>
      <c r="AT2786" s="1495" t="str">
        <f t="shared" si="87"/>
        <v>0913-União das freguesias de Torre do Terrenho, Sebadelhe da Serra e Terrenho</v>
      </c>
      <c r="AU2786" s="1495" t="str">
        <f t="shared" si="88"/>
        <v>091331</v>
      </c>
    </row>
    <row r="2787" spans="43:47">
      <c r="AQ2787" s="1735" t="s">
        <v>11471</v>
      </c>
      <c r="AR2787" s="1495" t="s">
        <v>11472</v>
      </c>
      <c r="AS2787" s="1735" t="s">
        <v>3400</v>
      </c>
      <c r="AT2787" s="1495" t="str">
        <f t="shared" si="87"/>
        <v>0301-União das freguesias de Torre e Portela</v>
      </c>
      <c r="AU2787" s="1495" t="str">
        <f t="shared" si="88"/>
        <v>030128</v>
      </c>
    </row>
    <row r="2788" spans="43:47">
      <c r="AQ2788" s="1735" t="s">
        <v>11473</v>
      </c>
      <c r="AR2788" s="1495" t="s">
        <v>11474</v>
      </c>
      <c r="AS2788" s="1495" t="s">
        <v>2196</v>
      </c>
      <c r="AT2788" s="1495" t="str">
        <f t="shared" si="87"/>
        <v>1609-União das freguesias de Torre e Vila Mou</v>
      </c>
      <c r="AU2788" s="1495" t="str">
        <f t="shared" si="88"/>
        <v>160947</v>
      </c>
    </row>
    <row r="2789" spans="43:47">
      <c r="AQ2789" s="1735" t="s">
        <v>11475</v>
      </c>
      <c r="AR2789" s="1495" t="s">
        <v>11476</v>
      </c>
      <c r="AS2789" s="1495" t="s">
        <v>1776</v>
      </c>
      <c r="AT2789" s="1495" t="str">
        <f t="shared" si="87"/>
        <v>1419-União das freguesias de Torres Novas (Santa Maria, Salvador e Santiago)</v>
      </c>
      <c r="AU2789" s="1495" t="str">
        <f t="shared" si="88"/>
        <v>141920</v>
      </c>
    </row>
    <row r="2790" spans="43:47">
      <c r="AQ2790" s="1735" t="s">
        <v>11477</v>
      </c>
      <c r="AR2790" s="1495" t="s">
        <v>11478</v>
      </c>
      <c r="AS2790" s="1495" t="s">
        <v>1776</v>
      </c>
      <c r="AT2790" s="1495" t="str">
        <f t="shared" si="87"/>
        <v>1419-União das freguesias de Torres Novas (São Pedro), Lapas e Ribeira Branca</v>
      </c>
      <c r="AU2790" s="1495" t="str">
        <f t="shared" si="88"/>
        <v>141921</v>
      </c>
    </row>
    <row r="2791" spans="43:47">
      <c r="AQ2791" s="1735" t="s">
        <v>11479</v>
      </c>
      <c r="AR2791" s="1495" t="s">
        <v>11480</v>
      </c>
      <c r="AS2791" s="1495" t="s">
        <v>1780</v>
      </c>
      <c r="AT2791" s="1495" t="str">
        <f t="shared" si="87"/>
        <v>1113-União das freguesias de Torres Vedras (São Pedro, Santiago, Santa Maria do Castelo e São Miguel) e Matacães</v>
      </c>
      <c r="AU2791" s="1495" t="str">
        <f t="shared" si="88"/>
        <v>111326</v>
      </c>
    </row>
    <row r="2792" spans="43:47">
      <c r="AQ2792" s="1735" t="s">
        <v>11481</v>
      </c>
      <c r="AR2792" s="1495" t="s">
        <v>11482</v>
      </c>
      <c r="AS2792" s="1735" t="s">
        <v>626</v>
      </c>
      <c r="AT2792" s="1495" t="str">
        <f t="shared" si="87"/>
        <v>0912-União das freguesias de Torrozelo e Folhadosa</v>
      </c>
      <c r="AU2792" s="1495" t="str">
        <f t="shared" si="88"/>
        <v>091234</v>
      </c>
    </row>
    <row r="2793" spans="43:47">
      <c r="AQ2793" s="1735" t="s">
        <v>11483</v>
      </c>
      <c r="AR2793" s="1495" t="s">
        <v>11484</v>
      </c>
      <c r="AS2793" s="1495" t="s">
        <v>2217</v>
      </c>
      <c r="AT2793" s="1495" t="str">
        <f t="shared" si="87"/>
        <v>1316-União das freguesias de Touguinha e Touguinhó</v>
      </c>
      <c r="AU2793" s="1495" t="str">
        <f t="shared" si="88"/>
        <v>131636</v>
      </c>
    </row>
    <row r="2794" spans="43:47">
      <c r="AQ2794" s="1735" t="s">
        <v>11485</v>
      </c>
      <c r="AR2794" s="1495" t="s">
        <v>11486</v>
      </c>
      <c r="AS2794" s="1735" t="s">
        <v>626</v>
      </c>
      <c r="AT2794" s="1495" t="str">
        <f t="shared" si="87"/>
        <v>0912-União das freguesias de Tourais e Lajes</v>
      </c>
      <c r="AU2794" s="1495" t="str">
        <f t="shared" si="88"/>
        <v>091235</v>
      </c>
    </row>
    <row r="2795" spans="43:47">
      <c r="AQ2795" s="1735" t="s">
        <v>11487</v>
      </c>
      <c r="AR2795" s="1495" t="s">
        <v>11488</v>
      </c>
      <c r="AS2795" s="1495" t="s">
        <v>1456</v>
      </c>
      <c r="AT2795" s="1495" t="str">
        <f t="shared" si="87"/>
        <v>1606-União das freguesias de Touvedo (São Lourenço e Salvador)</v>
      </c>
      <c r="AU2795" s="1495" t="str">
        <f t="shared" si="88"/>
        <v>160629</v>
      </c>
    </row>
    <row r="2796" spans="43:47">
      <c r="AQ2796" s="1735" t="s">
        <v>11489</v>
      </c>
      <c r="AR2796" s="1495" t="s">
        <v>11490</v>
      </c>
      <c r="AS2796" s="1735" t="s">
        <v>1783</v>
      </c>
      <c r="AT2796" s="1495" t="str">
        <f t="shared" si="87"/>
        <v>0913-União das freguesias de Trancoso (São Pedro e Santa Maria) e Souto Maior</v>
      </c>
      <c r="AU2796" s="1495" t="str">
        <f t="shared" si="88"/>
        <v>091332</v>
      </c>
    </row>
    <row r="2797" spans="43:47">
      <c r="AQ2797" s="1735" t="s">
        <v>11491</v>
      </c>
      <c r="AR2797" s="1495" t="s">
        <v>11492</v>
      </c>
      <c r="AS2797" s="1735" t="s">
        <v>73</v>
      </c>
      <c r="AT2797" s="1495" t="str">
        <f t="shared" si="87"/>
        <v>0412-União das freguesias de Travanca e Santa Cruz</v>
      </c>
      <c r="AU2797" s="1495" t="str">
        <f t="shared" si="88"/>
        <v>041242</v>
      </c>
    </row>
    <row r="2798" spans="43:47">
      <c r="AQ2798" s="1735" t="s">
        <v>11493</v>
      </c>
      <c r="AR2798" s="1495" t="s">
        <v>11494</v>
      </c>
      <c r="AS2798" s="1495" t="s">
        <v>4115</v>
      </c>
      <c r="AT2798" s="1495" t="str">
        <f t="shared" si="87"/>
        <v>1703-União das freguesias de Travancas e Roriz</v>
      </c>
      <c r="AU2798" s="1495" t="str">
        <f t="shared" si="88"/>
        <v>170360</v>
      </c>
    </row>
    <row r="2799" spans="43:47">
      <c r="AQ2799" s="1735" t="s">
        <v>11495</v>
      </c>
      <c r="AR2799" s="1495" t="s">
        <v>11496</v>
      </c>
      <c r="AS2799" s="1735" t="s">
        <v>3864</v>
      </c>
      <c r="AT2799" s="1495" t="str">
        <f t="shared" si="87"/>
        <v>0101-União das freguesias de Travassô e Óis da Ribeira</v>
      </c>
      <c r="AU2799" s="1495" t="str">
        <f t="shared" si="88"/>
        <v>010125</v>
      </c>
    </row>
    <row r="2800" spans="43:47">
      <c r="AQ2800" s="1735" t="s">
        <v>11497</v>
      </c>
      <c r="AR2800" s="1495" t="s">
        <v>11498</v>
      </c>
      <c r="AS2800" s="1495" t="s">
        <v>3026</v>
      </c>
      <c r="AT2800" s="1495" t="str">
        <f t="shared" si="87"/>
        <v>1814-União das freguesias de Treixedo e Nagozela</v>
      </c>
      <c r="AU2800" s="1495" t="str">
        <f t="shared" si="88"/>
        <v>181412</v>
      </c>
    </row>
    <row r="2801" spans="43:47">
      <c r="AQ2801" s="1735" t="s">
        <v>11499</v>
      </c>
      <c r="AR2801" s="1495" t="s">
        <v>11500</v>
      </c>
      <c r="AS2801" s="1495" t="s">
        <v>3072</v>
      </c>
      <c r="AT2801" s="1495" t="str">
        <f t="shared" si="87"/>
        <v>1815-União das freguesias de Trevões e Espinhosa</v>
      </c>
      <c r="AU2801" s="1495" t="str">
        <f t="shared" si="88"/>
        <v>181516</v>
      </c>
    </row>
    <row r="2802" spans="43:47">
      <c r="AQ2802" s="1735" t="s">
        <v>11501</v>
      </c>
      <c r="AR2802" s="1495" t="s">
        <v>11502</v>
      </c>
      <c r="AS2802" s="1735" t="s">
        <v>2606</v>
      </c>
      <c r="AT2802" s="1495" t="str">
        <f t="shared" si="87"/>
        <v>0205-União das freguesias de Trigaches e São Brissos</v>
      </c>
      <c r="AU2802" s="1495" t="str">
        <f t="shared" si="88"/>
        <v>020524</v>
      </c>
    </row>
    <row r="2803" spans="43:47">
      <c r="AQ2803" s="1735" t="s">
        <v>11503</v>
      </c>
      <c r="AR2803" s="1495" t="s">
        <v>11504</v>
      </c>
      <c r="AS2803" s="1735" t="s">
        <v>3864</v>
      </c>
      <c r="AT2803" s="1495" t="str">
        <f t="shared" si="87"/>
        <v>0101-União das freguesias de Trofa, Segadães e Lamas do Vouga</v>
      </c>
      <c r="AU2803" s="1495" t="str">
        <f t="shared" si="88"/>
        <v>010126</v>
      </c>
    </row>
    <row r="2804" spans="43:47">
      <c r="AQ2804" s="1735" t="s">
        <v>11505</v>
      </c>
      <c r="AR2804" s="1495" t="s">
        <v>11506</v>
      </c>
      <c r="AS2804" s="1495" t="s">
        <v>5358</v>
      </c>
      <c r="AT2804" s="1495" t="str">
        <f t="shared" si="87"/>
        <v>1604-União das freguesias de Troporiz e Lapela</v>
      </c>
      <c r="AU2804" s="1495" t="str">
        <f t="shared" si="88"/>
        <v>160440</v>
      </c>
    </row>
    <row r="2805" spans="43:47">
      <c r="AQ2805" s="1735" t="s">
        <v>11507</v>
      </c>
      <c r="AR2805" s="1495" t="s">
        <v>11508</v>
      </c>
      <c r="AS2805" s="1735" t="s">
        <v>4121</v>
      </c>
      <c r="AT2805" s="1495" t="str">
        <f t="shared" si="87"/>
        <v>0603-União das freguesias de Trouxemil e Torre de Vilela</v>
      </c>
      <c r="AU2805" s="1495" t="str">
        <f t="shared" si="88"/>
        <v>060341</v>
      </c>
    </row>
    <row r="2806" spans="43:47">
      <c r="AQ2806" s="1735" t="s">
        <v>11509</v>
      </c>
      <c r="AR2806" s="1495" t="s">
        <v>11510</v>
      </c>
      <c r="AS2806" s="1495" t="s">
        <v>520</v>
      </c>
      <c r="AT2806" s="1495" t="str">
        <f t="shared" si="87"/>
        <v>1303-União das freguesias de Unhão e Lordelo</v>
      </c>
      <c r="AU2806" s="1495" t="str">
        <f t="shared" si="88"/>
        <v>130338</v>
      </c>
    </row>
    <row r="2807" spans="43:47">
      <c r="AQ2807" s="1735" t="s">
        <v>11511</v>
      </c>
      <c r="AR2807" s="1495" t="s">
        <v>11512</v>
      </c>
      <c r="AS2807" s="1735" t="s">
        <v>1773</v>
      </c>
      <c r="AT2807" s="1495" t="str">
        <f t="shared" si="87"/>
        <v>0409-União das freguesias de Urros e Peredo dos Castelhanos</v>
      </c>
      <c r="AU2807" s="1495" t="str">
        <f t="shared" si="88"/>
        <v>040921</v>
      </c>
    </row>
    <row r="2808" spans="43:47">
      <c r="AQ2808" s="1735" t="s">
        <v>11513</v>
      </c>
      <c r="AR2808" s="1495" t="s">
        <v>11514</v>
      </c>
      <c r="AS2808" s="1735" t="s">
        <v>1790</v>
      </c>
      <c r="AT2808" s="1495" t="str">
        <f t="shared" si="87"/>
        <v>0118-União das freguesias de Vagos e Santo António</v>
      </c>
      <c r="AU2808" s="1495" t="str">
        <f t="shared" si="88"/>
        <v>011814</v>
      </c>
    </row>
    <row r="2809" spans="43:47">
      <c r="AQ2809" s="1735" t="s">
        <v>11515</v>
      </c>
      <c r="AR2809" s="1495" t="s">
        <v>11516</v>
      </c>
      <c r="AS2809" s="1735" t="s">
        <v>61</v>
      </c>
      <c r="AT2809" s="1495" t="str">
        <f t="shared" si="87"/>
        <v>0313-União das freguesias de Valbom (São Pedro), Passô e Valbom (São Martinho)</v>
      </c>
      <c r="AU2809" s="1495" t="str">
        <f t="shared" si="88"/>
        <v>031368</v>
      </c>
    </row>
    <row r="2810" spans="43:47">
      <c r="AQ2810" s="1735" t="s">
        <v>11517</v>
      </c>
      <c r="AR2810" s="1495" t="s">
        <v>11518</v>
      </c>
      <c r="AS2810" s="1735" t="s">
        <v>30</v>
      </c>
      <c r="AT2810" s="1495" t="str">
        <f t="shared" si="87"/>
        <v>0312-União das freguesias de Vale (São Cosme), Telhado e Portela</v>
      </c>
      <c r="AU2810" s="1495" t="str">
        <f t="shared" si="88"/>
        <v>031259</v>
      </c>
    </row>
    <row r="2811" spans="43:47">
      <c r="AQ2811" s="1735" t="s">
        <v>11519</v>
      </c>
      <c r="AR2811" s="1495" t="s">
        <v>11520</v>
      </c>
      <c r="AS2811" s="1735" t="s">
        <v>69</v>
      </c>
      <c r="AT2811" s="1495" t="str">
        <f t="shared" si="87"/>
        <v>0411-União das freguesias de Vale de Frades e Avelanoso</v>
      </c>
      <c r="AU2811" s="1495" t="str">
        <f t="shared" si="88"/>
        <v>041117</v>
      </c>
    </row>
    <row r="2812" spans="43:47">
      <c r="AQ2812" s="1735" t="s">
        <v>11521</v>
      </c>
      <c r="AR2812" s="1495" t="s">
        <v>11522</v>
      </c>
      <c r="AS2812" s="1495" t="s">
        <v>1984</v>
      </c>
      <c r="AT2812" s="1495" t="str">
        <f t="shared" si="87"/>
        <v>1701-União das freguesias de Vale de Mendiz, Casal de Loivos e Vilarinho de Cotas</v>
      </c>
      <c r="AU2812" s="1495" t="str">
        <f t="shared" si="88"/>
        <v>170123</v>
      </c>
    </row>
    <row r="2813" spans="43:47">
      <c r="AQ2813" s="1735" t="s">
        <v>11523</v>
      </c>
      <c r="AR2813" s="1495" t="s">
        <v>11524</v>
      </c>
      <c r="AS2813" s="1735" t="s">
        <v>1024</v>
      </c>
      <c r="AT2813" s="1495" t="str">
        <f t="shared" si="87"/>
        <v>0504-União das freguesias de Vale de Prazeres e Mata da Rainha</v>
      </c>
      <c r="AU2813" s="1495" t="str">
        <f t="shared" si="88"/>
        <v>050436</v>
      </c>
    </row>
    <row r="2814" spans="43:47">
      <c r="AQ2814" s="1735" t="s">
        <v>11525</v>
      </c>
      <c r="AR2814" s="1495" t="s">
        <v>11526</v>
      </c>
      <c r="AS2814" s="1735" t="s">
        <v>1783</v>
      </c>
      <c r="AT2814" s="1495" t="str">
        <f t="shared" si="87"/>
        <v>0913-União das freguesias de Vale do Seixo e Vila Garcia</v>
      </c>
      <c r="AU2814" s="1495" t="str">
        <f t="shared" si="88"/>
        <v>091333</v>
      </c>
    </row>
    <row r="2815" spans="43:47">
      <c r="AQ2815" s="1735" t="s">
        <v>11527</v>
      </c>
      <c r="AR2815" s="1495" t="s">
        <v>11528</v>
      </c>
      <c r="AS2815" s="1735" t="s">
        <v>5334</v>
      </c>
      <c r="AT2815" s="1495" t="str">
        <f t="shared" si="87"/>
        <v>0909-União das freguesias de Vale Flor, Carvalhal e Pai Penela</v>
      </c>
      <c r="AU2815" s="1495" t="str">
        <f t="shared" si="88"/>
        <v>090919</v>
      </c>
    </row>
    <row r="2816" spans="43:47">
      <c r="AQ2816" s="1735" t="s">
        <v>11529</v>
      </c>
      <c r="AR2816" s="1495" t="s">
        <v>11530</v>
      </c>
      <c r="AS2816" s="1735" t="s">
        <v>1805</v>
      </c>
      <c r="AT2816" s="1495" t="str">
        <f t="shared" si="87"/>
        <v>0503-União das freguesias de Vale Formoso e Aldeia do Souto</v>
      </c>
      <c r="AU2816" s="1495" t="str">
        <f t="shared" si="88"/>
        <v>050338</v>
      </c>
    </row>
    <row r="2817" spans="43:47">
      <c r="AQ2817" s="1735" t="s">
        <v>11531</v>
      </c>
      <c r="AR2817" s="1495" t="s">
        <v>11532</v>
      </c>
      <c r="AS2817" s="1495" t="s">
        <v>2176</v>
      </c>
      <c r="AT2817" s="1495" t="str">
        <f t="shared" si="87"/>
        <v>1608-União das freguesias de Valença, Cristelo Covo e Arão</v>
      </c>
      <c r="AU2817" s="1495" t="str">
        <f t="shared" si="88"/>
        <v>160820</v>
      </c>
    </row>
    <row r="2818" spans="43:47">
      <c r="AQ2818" s="1735" t="s">
        <v>11533</v>
      </c>
      <c r="AR2818" s="1495" t="s">
        <v>11534</v>
      </c>
      <c r="AS2818" s="1735" t="s">
        <v>12</v>
      </c>
      <c r="AT2818" s="1495" t="str">
        <f t="shared" si="87"/>
        <v>0410-União das freguesias de Valtorno e Mourão</v>
      </c>
      <c r="AU2818" s="1495" t="str">
        <f t="shared" si="88"/>
        <v>041022</v>
      </c>
    </row>
    <row r="2819" spans="43:47">
      <c r="AQ2819" s="1735" t="s">
        <v>11535</v>
      </c>
      <c r="AR2819" s="1495" t="s">
        <v>11536</v>
      </c>
      <c r="AS2819" s="1735" t="s">
        <v>4108</v>
      </c>
      <c r="AT2819" s="1495" t="str">
        <f t="shared" si="87"/>
        <v>0305-União das freguesias de Veade, Gagos e Molares</v>
      </c>
      <c r="AU2819" s="1495" t="str">
        <f t="shared" si="88"/>
        <v>030527</v>
      </c>
    </row>
    <row r="2820" spans="43:47">
      <c r="AQ2820" s="1735" t="s">
        <v>11537</v>
      </c>
      <c r="AR2820" s="1495" t="s">
        <v>11538</v>
      </c>
      <c r="AS2820" s="1495" t="s">
        <v>1308</v>
      </c>
      <c r="AT2820" s="1495" t="str">
        <f t="shared" si="87"/>
        <v>1602-União das freguesias de Venade e Azevedo</v>
      </c>
      <c r="AU2820" s="1495" t="str">
        <f t="shared" si="88"/>
        <v>160225</v>
      </c>
    </row>
    <row r="2821" spans="43:47">
      <c r="AQ2821" s="1735" t="s">
        <v>11539</v>
      </c>
      <c r="AR2821" s="1495" t="s">
        <v>11540</v>
      </c>
      <c r="AS2821" s="1495" t="s">
        <v>5304</v>
      </c>
      <c r="AT2821" s="1495" t="str">
        <f t="shared" si="87"/>
        <v>1109-União das freguesias de Venda do Pinheiro e Santo Estêvão das Galés</v>
      </c>
      <c r="AU2821" s="1495" t="str">
        <f t="shared" si="88"/>
        <v>110922</v>
      </c>
    </row>
    <row r="2822" spans="43:47">
      <c r="AQ2822" s="1735" t="s">
        <v>11541</v>
      </c>
      <c r="AR2822" s="1495" t="s">
        <v>11542</v>
      </c>
      <c r="AS2822" s="1495" t="s">
        <v>5374</v>
      </c>
      <c r="AT2822" s="1495" t="str">
        <f t="shared" si="87"/>
        <v>1706-União das freguesias de Venda Nova e Pondras</v>
      </c>
      <c r="AU2822" s="1495" t="str">
        <f t="shared" si="88"/>
        <v>170641</v>
      </c>
    </row>
    <row r="2823" spans="43:47">
      <c r="AQ2823" s="1735" t="s">
        <v>11543</v>
      </c>
      <c r="AR2823" s="1495" t="s">
        <v>11544</v>
      </c>
      <c r="AS2823" s="1735" t="s">
        <v>2203</v>
      </c>
      <c r="AT2823" s="1495" t="str">
        <f t="shared" si="87"/>
        <v>0311-União das freguesias de Ventosa e Cova</v>
      </c>
      <c r="AU2823" s="1495" t="str">
        <f t="shared" si="88"/>
        <v>031126</v>
      </c>
    </row>
    <row r="2824" spans="43:47">
      <c r="AQ2824" s="1735" t="s">
        <v>11545</v>
      </c>
      <c r="AR2824" s="1495" t="s">
        <v>11546</v>
      </c>
      <c r="AS2824" s="1735" t="s">
        <v>1492</v>
      </c>
      <c r="AT2824" s="1495" t="str">
        <f t="shared" si="87"/>
        <v>0309-União das freguesias de Verim, Friande e Ajude</v>
      </c>
      <c r="AU2824" s="1495" t="str">
        <f t="shared" si="88"/>
        <v>030935</v>
      </c>
    </row>
    <row r="2825" spans="43:47">
      <c r="AQ2825" s="1735" t="s">
        <v>11547</v>
      </c>
      <c r="AR2825" s="1495" t="s">
        <v>11548</v>
      </c>
      <c r="AS2825" s="1495" t="s">
        <v>5374</v>
      </c>
      <c r="AT2825" s="1495" t="str">
        <f t="shared" si="87"/>
        <v>1706-União das freguesias de Viade de Baixo e Fervidelas</v>
      </c>
      <c r="AU2825" s="1495" t="str">
        <f t="shared" si="88"/>
        <v>170642</v>
      </c>
    </row>
    <row r="2826" spans="43:47">
      <c r="AQ2826" s="1735" t="s">
        <v>11549</v>
      </c>
      <c r="AR2826" s="1495" t="s">
        <v>11550</v>
      </c>
      <c r="AS2826" s="1495" t="s">
        <v>2196</v>
      </c>
      <c r="AT2826" s="1495" t="str">
        <f t="shared" si="87"/>
        <v>1609-União das freguesias de Viana do Castelo (Santa Maria Maior e Monserrate) e Meadela</v>
      </c>
      <c r="AU2826" s="1495" t="str">
        <f t="shared" si="88"/>
        <v>160948</v>
      </c>
    </row>
    <row r="2827" spans="43:47">
      <c r="AQ2827" s="1735" t="s">
        <v>11551</v>
      </c>
      <c r="AR2827" s="1495" t="s">
        <v>11552</v>
      </c>
      <c r="AS2827" s="1735" t="s">
        <v>279</v>
      </c>
      <c r="AT2827" s="1495" t="str">
        <f t="shared" ref="AT2827:AT2890" si="89">AS2827&amp;"-"&amp;AR2827</f>
        <v>0302-União das freguesias de Viatodos, Grimancelos, Minhotães e Monte de Fralães</v>
      </c>
      <c r="AU2827" s="1495" t="str">
        <f t="shared" ref="AU2827:AU2890" si="90">AQ2827</f>
        <v>0302FG</v>
      </c>
    </row>
    <row r="2828" spans="43:47">
      <c r="AQ2828" s="1735" t="s">
        <v>11553</v>
      </c>
      <c r="AR2828" s="1495" t="s">
        <v>11554</v>
      </c>
      <c r="AS2828" s="1735" t="s">
        <v>626</v>
      </c>
      <c r="AT2828" s="1495" t="str">
        <f t="shared" si="89"/>
        <v>0912-União das freguesias de Vide e Cabeça</v>
      </c>
      <c r="AU2828" s="1495" t="str">
        <f t="shared" si="90"/>
        <v>091236</v>
      </c>
    </row>
    <row r="2829" spans="43:47">
      <c r="AQ2829" s="1735" t="s">
        <v>11555</v>
      </c>
      <c r="AR2829" s="1495" t="s">
        <v>11556</v>
      </c>
      <c r="AS2829" s="1495" t="s">
        <v>1456</v>
      </c>
      <c r="AT2829" s="1495" t="str">
        <f t="shared" si="89"/>
        <v>1606-União das freguesias de Vila Chã (São João Baptista e Santiago)</v>
      </c>
      <c r="AU2829" s="1495" t="str">
        <f t="shared" si="90"/>
        <v>160630</v>
      </c>
    </row>
    <row r="2830" spans="43:47">
      <c r="AQ2830" s="1735" t="s">
        <v>11557</v>
      </c>
      <c r="AR2830" s="1495" t="s">
        <v>11558</v>
      </c>
      <c r="AS2830" s="1735" t="s">
        <v>1856</v>
      </c>
      <c r="AT2830" s="1495" t="str">
        <f t="shared" si="89"/>
        <v>0119-União das freguesias de Vila Chã, Codal e Vila Cova de Perrinho</v>
      </c>
      <c r="AU2830" s="1495" t="str">
        <f t="shared" si="90"/>
        <v>011910</v>
      </c>
    </row>
    <row r="2831" spans="43:47">
      <c r="AQ2831" s="1735" t="s">
        <v>11559</v>
      </c>
      <c r="AR2831" s="1495" t="s">
        <v>11560</v>
      </c>
      <c r="AS2831" s="1495" t="s">
        <v>520</v>
      </c>
      <c r="AT2831" s="1495" t="str">
        <f t="shared" si="89"/>
        <v>1303-União das freguesias de Vila Cova da Lixa e Borba de Godim</v>
      </c>
      <c r="AU2831" s="1495" t="str">
        <f t="shared" si="90"/>
        <v>130339</v>
      </c>
    </row>
    <row r="2832" spans="43:47">
      <c r="AQ2832" s="1735" t="s">
        <v>11561</v>
      </c>
      <c r="AR2832" s="1495" t="s">
        <v>11562</v>
      </c>
      <c r="AS2832" s="1735" t="s">
        <v>2531</v>
      </c>
      <c r="AT2832" s="1495" t="str">
        <f t="shared" si="89"/>
        <v>0601-União das freguesias de Vila Cova de Alva e Anseriz</v>
      </c>
      <c r="AU2832" s="1495" t="str">
        <f t="shared" si="90"/>
        <v>060122</v>
      </c>
    </row>
    <row r="2833" spans="43:47">
      <c r="AQ2833" s="1735" t="s">
        <v>11563</v>
      </c>
      <c r="AR2833" s="1495" t="s">
        <v>11564</v>
      </c>
      <c r="AS2833" s="1495" t="s">
        <v>1418</v>
      </c>
      <c r="AT2833" s="1495" t="str">
        <f t="shared" si="89"/>
        <v>1811-União das freguesias de Vila Cova do Covelo/Mareco</v>
      </c>
      <c r="AU2833" s="1495" t="str">
        <f t="shared" si="90"/>
        <v>181115</v>
      </c>
    </row>
    <row r="2834" spans="43:47">
      <c r="AQ2834" s="1735" t="s">
        <v>11565</v>
      </c>
      <c r="AR2834" s="1495" t="s">
        <v>11566</v>
      </c>
      <c r="AS2834" s="1735" t="s">
        <v>279</v>
      </c>
      <c r="AT2834" s="1495" t="str">
        <f t="shared" si="89"/>
        <v>0302-União das freguesias de Vila Cova e Feitos</v>
      </c>
      <c r="AU2834" s="1495" t="str">
        <f t="shared" si="90"/>
        <v>0302FH</v>
      </c>
    </row>
    <row r="2835" spans="43:47">
      <c r="AQ2835" s="1735" t="s">
        <v>11567</v>
      </c>
      <c r="AR2835" s="1495" t="s">
        <v>11568</v>
      </c>
      <c r="AS2835" s="1495" t="s">
        <v>5337</v>
      </c>
      <c r="AT2835" s="1495" t="str">
        <f t="shared" si="89"/>
        <v>1603-União das freguesias de Vila e Roussas</v>
      </c>
      <c r="AU2835" s="1495" t="str">
        <f t="shared" si="90"/>
        <v>160323</v>
      </c>
    </row>
    <row r="2836" spans="43:47">
      <c r="AQ2836" s="1735" t="s">
        <v>11569</v>
      </c>
      <c r="AR2836" s="1495" t="s">
        <v>11570</v>
      </c>
      <c r="AS2836" s="1735" t="s">
        <v>12</v>
      </c>
      <c r="AT2836" s="1495" t="str">
        <f t="shared" si="89"/>
        <v>0410-União das freguesias de Vila Flor e Nabo</v>
      </c>
      <c r="AU2836" s="1495" t="str">
        <f t="shared" si="90"/>
        <v>041023</v>
      </c>
    </row>
    <row r="2837" spans="43:47">
      <c r="AQ2837" s="1735" t="s">
        <v>11571</v>
      </c>
      <c r="AR2837" s="1495" t="s">
        <v>11572</v>
      </c>
      <c r="AS2837" s="1735" t="s">
        <v>1783</v>
      </c>
      <c r="AT2837" s="1495" t="str">
        <f t="shared" si="89"/>
        <v>0913-União das freguesias de Vila Franca das Naves e Feital</v>
      </c>
      <c r="AU2837" s="1495" t="str">
        <f t="shared" si="90"/>
        <v>091334</v>
      </c>
    </row>
    <row r="2838" spans="43:47">
      <c r="AQ2838" s="1735" t="s">
        <v>11573</v>
      </c>
      <c r="AR2838" s="1495" t="s">
        <v>11574</v>
      </c>
      <c r="AS2838" s="1495" t="s">
        <v>520</v>
      </c>
      <c r="AT2838" s="1495" t="str">
        <f t="shared" si="89"/>
        <v>1303-União das freguesias de Vila Fria e Vizela (São Jorge)</v>
      </c>
      <c r="AU2838" s="1495" t="str">
        <f t="shared" si="90"/>
        <v>130340</v>
      </c>
    </row>
    <row r="2839" spans="43:47">
      <c r="AQ2839" s="1735" t="s">
        <v>11575</v>
      </c>
      <c r="AR2839" s="1495" t="s">
        <v>11576</v>
      </c>
      <c r="AS2839" s="1495" t="s">
        <v>2024</v>
      </c>
      <c r="AT2839" s="1495" t="str">
        <f t="shared" si="89"/>
        <v>1301-União das freguesias de Vila Garcia, Aboim e Chapa</v>
      </c>
      <c r="AU2839" s="1495" t="str">
        <f t="shared" si="90"/>
        <v>130148</v>
      </c>
    </row>
    <row r="2840" spans="43:47">
      <c r="AQ2840" s="1735" t="s">
        <v>11577</v>
      </c>
      <c r="AR2840" s="1495" t="s">
        <v>11578</v>
      </c>
      <c r="AS2840" s="1495" t="s">
        <v>27</v>
      </c>
      <c r="AT2840" s="1495" t="str">
        <f t="shared" si="89"/>
        <v>1610-União das freguesias de Vila Nova de Cerveira e Lovelhe</v>
      </c>
      <c r="AU2840" s="1495" t="str">
        <f t="shared" si="90"/>
        <v>161019</v>
      </c>
    </row>
    <row r="2841" spans="43:47">
      <c r="AQ2841" s="1735" t="s">
        <v>11579</v>
      </c>
      <c r="AR2841" s="1495" t="s">
        <v>11580</v>
      </c>
      <c r="AS2841" s="1735" t="s">
        <v>30</v>
      </c>
      <c r="AT2841" s="1495" t="str">
        <f t="shared" si="89"/>
        <v>0312-União das freguesias de Vila Nova de Famalicão e Calendário</v>
      </c>
      <c r="AU2841" s="1495" t="str">
        <f t="shared" si="90"/>
        <v>031260</v>
      </c>
    </row>
    <row r="2842" spans="43:47">
      <c r="AQ2842" s="1735" t="s">
        <v>11581</v>
      </c>
      <c r="AR2842" s="1495" t="s">
        <v>11582</v>
      </c>
      <c r="AS2842" s="1495" t="s">
        <v>41</v>
      </c>
      <c r="AT2842" s="1495" t="str">
        <f t="shared" si="89"/>
        <v>1822-União das freguesias de Vila Nova de Paiva, Alhais e Fráguas</v>
      </c>
      <c r="AU2842" s="1495" t="str">
        <f t="shared" si="90"/>
        <v>182208</v>
      </c>
    </row>
    <row r="2843" spans="43:47">
      <c r="AQ2843" s="1735" t="s">
        <v>11583</v>
      </c>
      <c r="AR2843" s="1495" t="s">
        <v>11584</v>
      </c>
      <c r="AS2843" s="1735" t="s">
        <v>2976</v>
      </c>
      <c r="AT2843" s="1495" t="str">
        <f t="shared" si="89"/>
        <v>0213-União das freguesias de Vila Nova de São Bento e Vale de Vargo</v>
      </c>
      <c r="AU2843" s="1495" t="str">
        <f t="shared" si="90"/>
        <v>021309</v>
      </c>
    </row>
    <row r="2844" spans="43:47">
      <c r="AQ2844" s="1735" t="s">
        <v>11585</v>
      </c>
      <c r="AR2844" s="1495" t="s">
        <v>11586</v>
      </c>
      <c r="AS2844" s="1495" t="s">
        <v>1770</v>
      </c>
      <c r="AT2844" s="1495" t="str">
        <f t="shared" si="89"/>
        <v>1714-União das freguesias de Vila Real (Nossa Senhora da Conceição, São Pedro e São Dinis)</v>
      </c>
      <c r="AU2844" s="1495" t="str">
        <f t="shared" si="90"/>
        <v>171438</v>
      </c>
    </row>
    <row r="2845" spans="43:47">
      <c r="AQ2845" s="1735" t="s">
        <v>11587</v>
      </c>
      <c r="AR2845" s="1495" t="s">
        <v>11588</v>
      </c>
      <c r="AS2845" s="1735" t="s">
        <v>4125</v>
      </c>
      <c r="AT2845" s="1495" t="str">
        <f t="shared" si="89"/>
        <v>0604-União das freguesias de Vila Seca e Bem da Fé</v>
      </c>
      <c r="AU2845" s="1495" t="str">
        <f t="shared" si="90"/>
        <v>060413</v>
      </c>
    </row>
    <row r="2846" spans="43:47">
      <c r="AQ2846" s="1735" t="s">
        <v>11589</v>
      </c>
      <c r="AR2846" s="1495" t="s">
        <v>11590</v>
      </c>
      <c r="AS2846" s="1495" t="s">
        <v>2537</v>
      </c>
      <c r="AT2846" s="1495" t="str">
        <f t="shared" si="89"/>
        <v>1801-União das freguesias de Vila Seca e Santo Adrião</v>
      </c>
      <c r="AU2846" s="1495" t="str">
        <f t="shared" si="90"/>
        <v>180123</v>
      </c>
    </row>
    <row r="2847" spans="43:47">
      <c r="AQ2847" s="1735" t="s">
        <v>11591</v>
      </c>
      <c r="AR2847" s="1495" t="s">
        <v>11592</v>
      </c>
      <c r="AS2847" s="1495" t="s">
        <v>520</v>
      </c>
      <c r="AT2847" s="1495" t="str">
        <f t="shared" si="89"/>
        <v>1303-União das freguesias de Vila Verde e Santão</v>
      </c>
      <c r="AU2847" s="1495" t="str">
        <f t="shared" si="90"/>
        <v>130341</v>
      </c>
    </row>
    <row r="2848" spans="43:47">
      <c r="AQ2848" s="1735" t="s">
        <v>11593</v>
      </c>
      <c r="AR2848" s="1495" t="s">
        <v>11594</v>
      </c>
      <c r="AS2848" s="1735" t="s">
        <v>2630</v>
      </c>
      <c r="AT2848" s="1495" t="str">
        <f t="shared" si="89"/>
        <v>0303-União das freguesias de Vilaça e Fradelos</v>
      </c>
      <c r="AU2848" s="1495" t="str">
        <f t="shared" si="90"/>
        <v>030381</v>
      </c>
    </row>
    <row r="2849" spans="43:47">
      <c r="AQ2849" s="1735" t="s">
        <v>11595</v>
      </c>
      <c r="AR2849" s="1495" t="s">
        <v>11596</v>
      </c>
      <c r="AS2849" s="1735" t="s">
        <v>1316</v>
      </c>
      <c r="AT2849" s="1495" t="str">
        <f t="shared" si="89"/>
        <v>0602-União das freguesias de Vilamar e Corticeiro de Cima</v>
      </c>
      <c r="AU2849" s="1495" t="str">
        <f t="shared" si="90"/>
        <v>060224</v>
      </c>
    </row>
    <row r="2850" spans="43:47">
      <c r="AQ2850" s="1735" t="s">
        <v>11597</v>
      </c>
      <c r="AR2850" s="1495" t="s">
        <v>11598</v>
      </c>
      <c r="AS2850" s="1495" t="s">
        <v>1769</v>
      </c>
      <c r="AT2850" s="1495" t="str">
        <f t="shared" si="89"/>
        <v>1821-União das freguesias de Vilar de Besteiros e Mosteiro de Fráguas</v>
      </c>
      <c r="AU2850" s="1495" t="str">
        <f t="shared" si="90"/>
        <v>182133</v>
      </c>
    </row>
    <row r="2851" spans="43:47">
      <c r="AQ2851" s="1735" t="s">
        <v>11599</v>
      </c>
      <c r="AR2851" s="1495" t="s">
        <v>11600</v>
      </c>
      <c r="AS2851" s="1735" t="s">
        <v>73</v>
      </c>
      <c r="AT2851" s="1495" t="str">
        <f t="shared" si="89"/>
        <v>0412-União das freguesias de Vilar de Lomba e São Jomil</v>
      </c>
      <c r="AU2851" s="1495" t="str">
        <f t="shared" si="90"/>
        <v>041243</v>
      </c>
    </row>
    <row r="2852" spans="43:47">
      <c r="AQ2852" s="1735" t="s">
        <v>11601</v>
      </c>
      <c r="AR2852" s="1495" t="s">
        <v>11602</v>
      </c>
      <c r="AS2852" s="1495" t="s">
        <v>5374</v>
      </c>
      <c r="AT2852" s="1495" t="str">
        <f t="shared" si="89"/>
        <v>1706-União das freguesias de Vilar de Perdizes e Meixide</v>
      </c>
      <c r="AU2852" s="1495" t="str">
        <f t="shared" si="90"/>
        <v>170643</v>
      </c>
    </row>
    <row r="2853" spans="43:47">
      <c r="AQ2853" s="1735" t="s">
        <v>11603</v>
      </c>
      <c r="AR2853" s="1495" t="s">
        <v>11604</v>
      </c>
      <c r="AS2853" s="1495" t="s">
        <v>2217</v>
      </c>
      <c r="AT2853" s="1495" t="str">
        <f t="shared" si="89"/>
        <v>1316-União das freguesias de Vilar e Mosteiró</v>
      </c>
      <c r="AU2853" s="1495" t="str">
        <f t="shared" si="90"/>
        <v>131637</v>
      </c>
    </row>
    <row r="2854" spans="43:47">
      <c r="AQ2854" s="1735" t="s">
        <v>11605</v>
      </c>
      <c r="AR2854" s="1495" t="s">
        <v>11606</v>
      </c>
      <c r="AS2854" s="1735" t="s">
        <v>1783</v>
      </c>
      <c r="AT2854" s="1495" t="str">
        <f t="shared" si="89"/>
        <v>0913-União das freguesias de Vilares e Carnicães</v>
      </c>
      <c r="AU2854" s="1495" t="str">
        <f t="shared" si="90"/>
        <v>091335</v>
      </c>
    </row>
    <row r="2855" spans="43:47">
      <c r="AQ2855" s="1735" t="s">
        <v>11607</v>
      </c>
      <c r="AR2855" s="1495" t="s">
        <v>11608</v>
      </c>
      <c r="AS2855" s="1735" t="s">
        <v>5347</v>
      </c>
      <c r="AT2855" s="1495" t="str">
        <f t="shared" si="89"/>
        <v>0408-União das freguesias de Vilarinho dos Galegos e Ventozelo</v>
      </c>
      <c r="AU2855" s="1495" t="str">
        <f t="shared" si="90"/>
        <v>040832</v>
      </c>
    </row>
    <row r="2856" spans="43:47">
      <c r="AQ2856" s="1735" t="s">
        <v>11609</v>
      </c>
      <c r="AR2856" s="1495" t="s">
        <v>11610</v>
      </c>
      <c r="AS2856" s="1495" t="s">
        <v>3072</v>
      </c>
      <c r="AT2856" s="1495" t="str">
        <f t="shared" si="89"/>
        <v>1815-União das freguesias de Vilarouco e Pereiros</v>
      </c>
      <c r="AU2856" s="1495" t="str">
        <f t="shared" si="90"/>
        <v>181517</v>
      </c>
    </row>
    <row r="2857" spans="43:47">
      <c r="AQ2857" s="1735" t="s">
        <v>11611</v>
      </c>
      <c r="AR2857" s="1495" t="s">
        <v>11612</v>
      </c>
      <c r="AS2857" s="1735" t="s">
        <v>12</v>
      </c>
      <c r="AT2857" s="1495" t="str">
        <f t="shared" si="89"/>
        <v>0410-União das freguesias de Vilas Boas e Vilarinho das Azenhas</v>
      </c>
      <c r="AU2857" s="1495" t="str">
        <f t="shared" si="90"/>
        <v>041024</v>
      </c>
    </row>
    <row r="2858" spans="43:47">
      <c r="AQ2858" s="1735" t="s">
        <v>11613</v>
      </c>
      <c r="AR2858" s="1495" t="s">
        <v>11614</v>
      </c>
      <c r="AS2858" s="1495" t="s">
        <v>2526</v>
      </c>
      <c r="AT2858" s="1495" t="str">
        <f t="shared" si="89"/>
        <v>1601-União das freguesias de Vilela, São Cosme e São Damião e Sá</v>
      </c>
      <c r="AU2858" s="1495" t="str">
        <f t="shared" si="90"/>
        <v>160164</v>
      </c>
    </row>
    <row r="2859" spans="43:47">
      <c r="AQ2859" s="1735" t="s">
        <v>11615</v>
      </c>
      <c r="AR2859" s="1495" t="s">
        <v>11616</v>
      </c>
      <c r="AS2859" s="1735" t="s">
        <v>3400</v>
      </c>
      <c r="AT2859" s="1495" t="str">
        <f t="shared" si="89"/>
        <v>0301-União das freguesias de Vilela, Seramil e Paredes Secas</v>
      </c>
      <c r="AU2859" s="1495" t="str">
        <f t="shared" si="90"/>
        <v>030129</v>
      </c>
    </row>
    <row r="2860" spans="43:47">
      <c r="AQ2860" s="1735" t="s">
        <v>11617</v>
      </c>
      <c r="AR2860" s="1495" t="s">
        <v>11618</v>
      </c>
      <c r="AS2860" s="1495" t="s">
        <v>76</v>
      </c>
      <c r="AT2860" s="1495" t="str">
        <f t="shared" si="89"/>
        <v>1823-União das freguesias de Viseu</v>
      </c>
      <c r="AU2860" s="1495" t="str">
        <f t="shared" si="90"/>
        <v>182341</v>
      </c>
    </row>
    <row r="2861" spans="43:47">
      <c r="AQ2861" s="1735" t="s">
        <v>11619</v>
      </c>
      <c r="AR2861" s="1495" t="s">
        <v>11620</v>
      </c>
      <c r="AS2861" s="1495" t="s">
        <v>83</v>
      </c>
      <c r="AT2861" s="1495" t="str">
        <f t="shared" si="89"/>
        <v>1824-União das freguesias de Vouzela e Paços de Vilharigues</v>
      </c>
      <c r="AU2861" s="1495" t="str">
        <f t="shared" si="90"/>
        <v>182415</v>
      </c>
    </row>
    <row r="2862" spans="43:47">
      <c r="AQ2862" s="1735" t="s">
        <v>11621</v>
      </c>
      <c r="AR2862" s="1495" t="s">
        <v>11622</v>
      </c>
      <c r="AS2862" s="1735" t="s">
        <v>1058</v>
      </c>
      <c r="AT2862" s="1495" t="str">
        <f t="shared" si="89"/>
        <v>0505-União das freguesias de Zebreira e Segura</v>
      </c>
      <c r="AU2862" s="1495" t="str">
        <f t="shared" si="90"/>
        <v>050521</v>
      </c>
    </row>
    <row r="2863" spans="43:47">
      <c r="AQ2863" s="1735" t="s">
        <v>11623</v>
      </c>
      <c r="AR2863" s="1495" t="s">
        <v>11624</v>
      </c>
      <c r="AS2863" s="1735" t="s">
        <v>507</v>
      </c>
      <c r="AT2863" s="1495" t="str">
        <f t="shared" si="89"/>
        <v>0704-União das freguesias do Ameixial (Santa Vitória e São Bento)</v>
      </c>
      <c r="AU2863" s="1495" t="str">
        <f t="shared" si="90"/>
        <v>070417</v>
      </c>
    </row>
    <row r="2864" spans="43:47">
      <c r="AQ2864" s="1735" t="s">
        <v>11625</v>
      </c>
      <c r="AR2864" s="1495" t="s">
        <v>11626</v>
      </c>
      <c r="AS2864" s="1495" t="s">
        <v>2620</v>
      </c>
      <c r="AT2864" s="1495" t="str">
        <f t="shared" si="89"/>
        <v>1005-União das freguesias do Bombarral e Vale Covo</v>
      </c>
      <c r="AU2864" s="1495" t="str">
        <f t="shared" si="90"/>
        <v>100506</v>
      </c>
    </row>
    <row r="2865" spans="43:47">
      <c r="AQ2865" s="1735" t="s">
        <v>11627</v>
      </c>
      <c r="AR2865" s="1495" t="s">
        <v>11628</v>
      </c>
      <c r="AS2865" s="1495" t="s">
        <v>1735</v>
      </c>
      <c r="AT2865" s="1495" t="str">
        <f t="shared" si="89"/>
        <v>1111-União das freguesias do Cacém e São Marcos</v>
      </c>
      <c r="AU2865" s="1495" t="str">
        <f t="shared" si="90"/>
        <v>111124</v>
      </c>
    </row>
    <row r="2866" spans="43:47">
      <c r="AQ2866" s="1735" t="s">
        <v>11629</v>
      </c>
      <c r="AR2866" s="1495" t="s">
        <v>11630</v>
      </c>
      <c r="AS2866" s="1495" t="s">
        <v>2641</v>
      </c>
      <c r="AT2866" s="1495" t="str">
        <f t="shared" si="89"/>
        <v>1104-União das freguesias do Cadaval e Pêro Moniz</v>
      </c>
      <c r="AU2866" s="1495" t="str">
        <f t="shared" si="90"/>
        <v>110411</v>
      </c>
    </row>
    <row r="2867" spans="43:47">
      <c r="AQ2867" s="1735" t="s">
        <v>11631</v>
      </c>
      <c r="AR2867" s="1495" t="s">
        <v>11632</v>
      </c>
      <c r="AS2867" s="1495" t="s">
        <v>1327</v>
      </c>
      <c r="AT2867" s="1495" t="str">
        <f t="shared" si="89"/>
        <v>1406-União das freguesias do Cartaxo e Vale da Pinta</v>
      </c>
      <c r="AU2867" s="1495" t="str">
        <f t="shared" si="90"/>
        <v>140609</v>
      </c>
    </row>
    <row r="2868" spans="43:47">
      <c r="AQ2868" s="1735" t="s">
        <v>11633</v>
      </c>
      <c r="AR2868" s="1495" t="s">
        <v>11634</v>
      </c>
      <c r="AS2868" s="1735" t="s">
        <v>535</v>
      </c>
      <c r="AT2868" s="1495" t="str">
        <f t="shared" si="89"/>
        <v>0904-União das freguesias do Colmeal e Vilar Torpim</v>
      </c>
      <c r="AU2868" s="1495" t="str">
        <f t="shared" si="90"/>
        <v>090422</v>
      </c>
    </row>
    <row r="2869" spans="43:47">
      <c r="AQ2869" s="1735" t="s">
        <v>11635</v>
      </c>
      <c r="AR2869" s="1495" t="s">
        <v>11636</v>
      </c>
      <c r="AS2869" s="1735" t="s">
        <v>3864</v>
      </c>
      <c r="AT2869" s="1495" t="str">
        <f t="shared" si="89"/>
        <v>0101-União das freguesias do Préstimo e Macieira de Alcoba</v>
      </c>
      <c r="AU2869" s="1495" t="str">
        <f t="shared" si="90"/>
        <v>010127</v>
      </c>
    </row>
    <row r="2870" spans="43:47">
      <c r="AQ2870" s="1735" t="s">
        <v>11637</v>
      </c>
      <c r="AR2870" s="1495" t="s">
        <v>11638</v>
      </c>
      <c r="AS2870" s="1735" t="s">
        <v>1633</v>
      </c>
      <c r="AT2870" s="1495" t="str">
        <f t="shared" si="89"/>
        <v>0911-União das freguesias do Sabugal e Aldeia de Santo António</v>
      </c>
      <c r="AU2870" s="1495" t="str">
        <f t="shared" si="90"/>
        <v>091145</v>
      </c>
    </row>
    <row r="2871" spans="43:47">
      <c r="AQ2871" s="1735" t="s">
        <v>11639</v>
      </c>
      <c r="AR2871" s="1495" t="s">
        <v>11640</v>
      </c>
      <c r="AS2871" s="1495" t="s">
        <v>629</v>
      </c>
      <c r="AT2871" s="1495" t="str">
        <f t="shared" si="89"/>
        <v>1510-União das freguesias do Seixal, Arrentela e Aldeia de Paio Pires</v>
      </c>
      <c r="AU2871" s="1495" t="str">
        <f t="shared" si="90"/>
        <v>151007</v>
      </c>
    </row>
    <row r="2872" spans="43:47">
      <c r="AQ2872" s="1735" t="s">
        <v>11641</v>
      </c>
      <c r="AR2872" s="1495" t="s">
        <v>11642</v>
      </c>
      <c r="AS2872" s="1735" t="s">
        <v>61</v>
      </c>
      <c r="AT2872" s="1495" t="str">
        <f t="shared" si="89"/>
        <v>0313-União das freguesias do Vade</v>
      </c>
      <c r="AU2872" s="1495" t="str">
        <f t="shared" si="90"/>
        <v>031369</v>
      </c>
    </row>
    <row r="2873" spans="43:47">
      <c r="AQ2873" s="1735" t="s">
        <v>11643</v>
      </c>
      <c r="AR2873" s="1495" t="s">
        <v>11644</v>
      </c>
      <c r="AS2873" s="1735" t="s">
        <v>514</v>
      </c>
      <c r="AT2873" s="1495" t="str">
        <f t="shared" si="89"/>
        <v>0307-União de freguesias de Aboim, Felgueiras, Gontim e Pedraído</v>
      </c>
      <c r="AU2873" s="1495" t="str">
        <f t="shared" si="90"/>
        <v>030737</v>
      </c>
    </row>
    <row r="2874" spans="43:47">
      <c r="AQ2874" s="1735" t="s">
        <v>11645</v>
      </c>
      <c r="AR2874" s="1495" t="s">
        <v>11646</v>
      </c>
      <c r="AS2874" s="1735" t="s">
        <v>514</v>
      </c>
      <c r="AT2874" s="1495" t="str">
        <f t="shared" si="89"/>
        <v>0307-União de freguesias de Agrela e Serafão</v>
      </c>
      <c r="AU2874" s="1495" t="str">
        <f t="shared" si="90"/>
        <v>030738</v>
      </c>
    </row>
    <row r="2875" spans="43:47">
      <c r="AQ2875" s="1735" t="s">
        <v>11647</v>
      </c>
      <c r="AR2875" s="1495" t="s">
        <v>11648</v>
      </c>
      <c r="AS2875" s="1735" t="s">
        <v>514</v>
      </c>
      <c r="AT2875" s="1495" t="str">
        <f t="shared" si="89"/>
        <v>0307-União de freguesias de Antime e Silvares (São Clemente)</v>
      </c>
      <c r="AU2875" s="1495" t="str">
        <f t="shared" si="90"/>
        <v>030739</v>
      </c>
    </row>
    <row r="2876" spans="43:47">
      <c r="AQ2876" s="1735" t="s">
        <v>11649</v>
      </c>
      <c r="AR2876" s="1495" t="s">
        <v>11650</v>
      </c>
      <c r="AS2876" s="1735" t="s">
        <v>514</v>
      </c>
      <c r="AT2876" s="1495" t="str">
        <f t="shared" si="89"/>
        <v>0307-União de freguesias de Ardegão, Arnozela e Seidões</v>
      </c>
      <c r="AU2876" s="1495" t="str">
        <f t="shared" si="90"/>
        <v>030740</v>
      </c>
    </row>
    <row r="2877" spans="43:47">
      <c r="AQ2877" s="1735" t="s">
        <v>11651</v>
      </c>
      <c r="AR2877" s="1495" t="s">
        <v>11652</v>
      </c>
      <c r="AS2877" s="1735" t="s">
        <v>1047</v>
      </c>
      <c r="AT2877" s="1495" t="str">
        <f t="shared" si="89"/>
        <v>0907-União de freguesias de Avelãs de Ambom e Rocamondo</v>
      </c>
      <c r="AU2877" s="1495" t="str">
        <f t="shared" si="90"/>
        <v>090761</v>
      </c>
    </row>
    <row r="2878" spans="43:47">
      <c r="AQ2878" s="1735" t="s">
        <v>11653</v>
      </c>
      <c r="AR2878" s="1495" t="s">
        <v>11654</v>
      </c>
      <c r="AS2878" s="1735" t="s">
        <v>514</v>
      </c>
      <c r="AT2878" s="1495" t="str">
        <f t="shared" si="89"/>
        <v>0307-União de freguesias de Cepães e Fareja</v>
      </c>
      <c r="AU2878" s="1495" t="str">
        <f t="shared" si="90"/>
        <v>030741</v>
      </c>
    </row>
    <row r="2879" spans="43:47">
      <c r="AQ2879" s="1735" t="s">
        <v>11655</v>
      </c>
      <c r="AR2879" s="1495" t="s">
        <v>11656</v>
      </c>
      <c r="AS2879" s="1735" t="s">
        <v>1047</v>
      </c>
      <c r="AT2879" s="1495" t="str">
        <f t="shared" si="89"/>
        <v>0907-União de freguesias de Corujeira e Trinta</v>
      </c>
      <c r="AU2879" s="1495" t="str">
        <f t="shared" si="90"/>
        <v>090762</v>
      </c>
    </row>
    <row r="2880" spans="43:47">
      <c r="AQ2880" s="1735" t="s">
        <v>11657</v>
      </c>
      <c r="AR2880" s="1495" t="s">
        <v>11658</v>
      </c>
      <c r="AS2880" s="1735" t="s">
        <v>514</v>
      </c>
      <c r="AT2880" s="1495" t="str">
        <f t="shared" si="89"/>
        <v>0307-União de freguesias de Freitas e Vila Cova</v>
      </c>
      <c r="AU2880" s="1495" t="str">
        <f t="shared" si="90"/>
        <v>030742</v>
      </c>
    </row>
    <row r="2881" spans="43:47">
      <c r="AQ2881" s="1735" t="s">
        <v>11659</v>
      </c>
      <c r="AR2881" s="1495" t="s">
        <v>11660</v>
      </c>
      <c r="AS2881" s="1735" t="s">
        <v>1047</v>
      </c>
      <c r="AT2881" s="1495" t="str">
        <f t="shared" si="89"/>
        <v>0907-União de freguesias de Mizarela, Pêro Soares e Vila Soeiro</v>
      </c>
      <c r="AU2881" s="1495" t="str">
        <f t="shared" si="90"/>
        <v>090763</v>
      </c>
    </row>
    <row r="2882" spans="43:47">
      <c r="AQ2882" s="1735" t="s">
        <v>11661</v>
      </c>
      <c r="AR2882" s="1495" t="s">
        <v>11662</v>
      </c>
      <c r="AS2882" s="1735" t="s">
        <v>514</v>
      </c>
      <c r="AT2882" s="1495" t="str">
        <f t="shared" si="89"/>
        <v>0307-União de freguesias de Monte e Queimadela</v>
      </c>
      <c r="AU2882" s="1495" t="str">
        <f t="shared" si="90"/>
        <v>030743</v>
      </c>
    </row>
    <row r="2883" spans="43:47">
      <c r="AQ2883" s="1735" t="s">
        <v>11663</v>
      </c>
      <c r="AR2883" s="1495" t="s">
        <v>11664</v>
      </c>
      <c r="AS2883" s="1735" t="s">
        <v>514</v>
      </c>
      <c r="AT2883" s="1495" t="str">
        <f t="shared" si="89"/>
        <v>0307-União de freguesias de Moreira do Rei e Várzea Cova</v>
      </c>
      <c r="AU2883" s="1495" t="str">
        <f t="shared" si="90"/>
        <v>030744</v>
      </c>
    </row>
    <row r="2884" spans="43:47">
      <c r="AQ2884" s="1735" t="s">
        <v>11665</v>
      </c>
      <c r="AR2884" s="1495" t="s">
        <v>11666</v>
      </c>
      <c r="AS2884" s="1735" t="s">
        <v>1047</v>
      </c>
      <c r="AT2884" s="1495" t="str">
        <f t="shared" si="89"/>
        <v>0907-União de freguesias de Pousade e Albardo</v>
      </c>
      <c r="AU2884" s="1495" t="str">
        <f t="shared" si="90"/>
        <v>090764</v>
      </c>
    </row>
    <row r="2885" spans="43:47">
      <c r="AQ2885" s="1735" t="s">
        <v>11667</v>
      </c>
      <c r="AR2885" s="1495" t="s">
        <v>11668</v>
      </c>
      <c r="AS2885" s="1735" t="s">
        <v>565</v>
      </c>
      <c r="AT2885" s="1495" t="str">
        <f t="shared" si="89"/>
        <v>0808-União de freguesias de Querença, Tôr e Benafim</v>
      </c>
      <c r="AU2885" s="1495" t="str">
        <f t="shared" si="90"/>
        <v>080812</v>
      </c>
    </row>
    <row r="2886" spans="43:47">
      <c r="AQ2886" s="1735" t="s">
        <v>11669</v>
      </c>
      <c r="AR2886" s="1495" t="s">
        <v>11670</v>
      </c>
      <c r="AS2886" s="1735" t="s">
        <v>1047</v>
      </c>
      <c r="AT2886" s="1495" t="str">
        <f t="shared" si="89"/>
        <v>0907-União de freguesias de Rochoso e Monte Margarida</v>
      </c>
      <c r="AU2886" s="1495" t="str">
        <f t="shared" si="90"/>
        <v>090765</v>
      </c>
    </row>
    <row r="2887" spans="43:47">
      <c r="AQ2887" s="1735" t="s">
        <v>11671</v>
      </c>
      <c r="AR2887" s="1495" t="s">
        <v>11672</v>
      </c>
      <c r="AS2887" s="1735" t="s">
        <v>1051</v>
      </c>
      <c r="AT2887" s="1495" t="str">
        <f t="shared" si="89"/>
        <v>0308-Urgezes</v>
      </c>
      <c r="AU2887" s="1495" t="str">
        <f t="shared" si="90"/>
        <v>030871</v>
      </c>
    </row>
    <row r="2888" spans="43:47">
      <c r="AQ2888" s="1735" t="s">
        <v>11673</v>
      </c>
      <c r="AR2888" s="1495" t="s">
        <v>11674</v>
      </c>
      <c r="AS2888" s="1495" t="s">
        <v>5319</v>
      </c>
      <c r="AT2888" s="1495" t="str">
        <f t="shared" si="89"/>
        <v>1421-Urqueira</v>
      </c>
      <c r="AU2888" s="1495" t="str">
        <f t="shared" si="90"/>
        <v>142114</v>
      </c>
    </row>
    <row r="2889" spans="43:47">
      <c r="AQ2889" s="1735" t="s">
        <v>11675</v>
      </c>
      <c r="AR2889" s="1495" t="s">
        <v>11676</v>
      </c>
      <c r="AS2889" s="1495" t="s">
        <v>1466</v>
      </c>
      <c r="AT2889" s="1495" t="str">
        <f t="shared" si="89"/>
        <v>1214-Urra</v>
      </c>
      <c r="AU2889" s="1495" t="str">
        <f t="shared" si="90"/>
        <v>121410</v>
      </c>
    </row>
    <row r="2890" spans="43:47">
      <c r="AQ2890" s="1735" t="s">
        <v>11677</v>
      </c>
      <c r="AR2890" s="1495" t="s">
        <v>11678</v>
      </c>
      <c r="AS2890" s="1735" t="s">
        <v>2543</v>
      </c>
      <c r="AT2890" s="1495" t="str">
        <f t="shared" si="89"/>
        <v>0104-Urrô</v>
      </c>
      <c r="AU2890" s="1495" t="str">
        <f t="shared" si="90"/>
        <v>010419</v>
      </c>
    </row>
    <row r="2891" spans="43:47">
      <c r="AQ2891" s="1735" t="s">
        <v>11679</v>
      </c>
      <c r="AR2891" s="1495" t="s">
        <v>11680</v>
      </c>
      <c r="AS2891" s="1735" t="s">
        <v>5347</v>
      </c>
      <c r="AT2891" s="1495" t="str">
        <f t="shared" ref="AT2891:AT2954" si="91">AS2891&amp;"-"&amp;AR2891</f>
        <v>0408-Urrós</v>
      </c>
      <c r="AU2891" s="1495" t="str">
        <f t="shared" ref="AU2891:AU2954" si="92">AQ2891</f>
        <v>040821</v>
      </c>
    </row>
    <row r="2892" spans="43:47">
      <c r="AQ2892" s="1735" t="s">
        <v>11681</v>
      </c>
      <c r="AR2892" s="1495" t="s">
        <v>11682</v>
      </c>
      <c r="AS2892" s="1495" t="s">
        <v>2186</v>
      </c>
      <c r="AT2892" s="1495" t="str">
        <f t="shared" si="91"/>
        <v>4502-Urzelina (São Mateus)</v>
      </c>
      <c r="AU2892" s="1495" t="str">
        <f t="shared" si="92"/>
        <v>450205</v>
      </c>
    </row>
    <row r="2893" spans="43:47">
      <c r="AQ2893" s="1735" t="s">
        <v>11683</v>
      </c>
      <c r="AR2893" s="1495" t="s">
        <v>11684</v>
      </c>
      <c r="AS2893" s="1495" t="s">
        <v>4263</v>
      </c>
      <c r="AT2893" s="1495" t="str">
        <f t="shared" si="91"/>
        <v>1012-Usseira</v>
      </c>
      <c r="AU2893" s="1495" t="str">
        <f t="shared" si="92"/>
        <v>101209</v>
      </c>
    </row>
    <row r="2894" spans="43:47">
      <c r="AQ2894" s="1735" t="s">
        <v>11685</v>
      </c>
      <c r="AR2894" s="1495" t="s">
        <v>11686</v>
      </c>
      <c r="AS2894" s="1495" t="s">
        <v>2537</v>
      </c>
      <c r="AT2894" s="1495" t="str">
        <f t="shared" si="91"/>
        <v>1801-Vacalar</v>
      </c>
      <c r="AU2894" s="1495" t="str">
        <f t="shared" si="92"/>
        <v>180118</v>
      </c>
    </row>
    <row r="2895" spans="43:47">
      <c r="AQ2895" s="1735" t="s">
        <v>11687</v>
      </c>
      <c r="AR2895" s="1495" t="s">
        <v>11688</v>
      </c>
      <c r="AS2895" s="1735" t="s">
        <v>2613</v>
      </c>
      <c r="AT2895" s="1495" t="str">
        <f t="shared" si="91"/>
        <v>0111-Vacariça</v>
      </c>
      <c r="AU2895" s="1495" t="str">
        <f t="shared" si="92"/>
        <v>011107</v>
      </c>
    </row>
    <row r="2896" spans="43:47">
      <c r="AQ2896" s="1735" t="s">
        <v>11689</v>
      </c>
      <c r="AR2896" s="1495" t="s">
        <v>11690</v>
      </c>
      <c r="AS2896" s="1495" t="s">
        <v>1456</v>
      </c>
      <c r="AT2896" s="1495" t="str">
        <f t="shared" si="91"/>
        <v>1606-Vade (São Pedro)</v>
      </c>
      <c r="AU2896" s="1495" t="str">
        <f t="shared" si="92"/>
        <v>160623</v>
      </c>
    </row>
    <row r="2897" spans="43:47">
      <c r="AQ2897" s="1735" t="s">
        <v>11691</v>
      </c>
      <c r="AR2897" s="1495" t="s">
        <v>11692</v>
      </c>
      <c r="AS2897" s="1495" t="s">
        <v>1456</v>
      </c>
      <c r="AT2897" s="1495" t="str">
        <f t="shared" si="91"/>
        <v>1606-Vade (São Tomé)</v>
      </c>
      <c r="AU2897" s="1495" t="str">
        <f t="shared" si="92"/>
        <v>160624</v>
      </c>
    </row>
    <row r="2898" spans="43:47">
      <c r="AQ2898" s="1735" t="s">
        <v>11693</v>
      </c>
      <c r="AR2898" s="1495" t="s">
        <v>11694</v>
      </c>
      <c r="AS2898" s="1495" t="s">
        <v>5370</v>
      </c>
      <c r="AT2898" s="1495" t="str">
        <f t="shared" si="91"/>
        <v>1211-Vaiamonte</v>
      </c>
      <c r="AU2898" s="1495" t="str">
        <f t="shared" si="92"/>
        <v>121104</v>
      </c>
    </row>
    <row r="2899" spans="43:47">
      <c r="AQ2899" s="1735" t="s">
        <v>11695</v>
      </c>
      <c r="AR2899" s="1495" t="s">
        <v>11696</v>
      </c>
      <c r="AS2899" s="1495" t="s">
        <v>1327</v>
      </c>
      <c r="AT2899" s="1495" t="str">
        <f t="shared" si="91"/>
        <v>1406-Valada</v>
      </c>
      <c r="AU2899" s="1495" t="str">
        <f t="shared" si="92"/>
        <v>140605</v>
      </c>
    </row>
    <row r="2900" spans="43:47">
      <c r="AQ2900" s="1735" t="s">
        <v>11697</v>
      </c>
      <c r="AR2900" s="1495" t="s">
        <v>11698</v>
      </c>
      <c r="AS2900" s="1495" t="s">
        <v>277</v>
      </c>
      <c r="AT2900" s="1495" t="str">
        <f t="shared" si="91"/>
        <v>1302-Valadares</v>
      </c>
      <c r="AU2900" s="1495" t="str">
        <f t="shared" si="92"/>
        <v>130219</v>
      </c>
    </row>
    <row r="2901" spans="43:47">
      <c r="AQ2901" s="1735" t="s">
        <v>11699</v>
      </c>
      <c r="AR2901" s="1495" t="s">
        <v>11698</v>
      </c>
      <c r="AS2901" s="1495" t="s">
        <v>3076</v>
      </c>
      <c r="AT2901" s="1495" t="str">
        <f t="shared" si="91"/>
        <v>1816-Valadares</v>
      </c>
      <c r="AU2901" s="1495" t="str">
        <f t="shared" si="92"/>
        <v>181617</v>
      </c>
    </row>
    <row r="2902" spans="43:47">
      <c r="AQ2902" s="1735" t="s">
        <v>11700</v>
      </c>
      <c r="AR2902" s="1495" t="s">
        <v>11701</v>
      </c>
      <c r="AS2902" s="1495" t="s">
        <v>4247</v>
      </c>
      <c r="AT2902" s="1495" t="str">
        <f t="shared" si="91"/>
        <v>1011-Valado dos Frades</v>
      </c>
      <c r="AU2902" s="1495" t="str">
        <f t="shared" si="92"/>
        <v>101103</v>
      </c>
    </row>
    <row r="2903" spans="43:47">
      <c r="AQ2903" s="1735" t="s">
        <v>11702</v>
      </c>
      <c r="AR2903" s="1495" t="s">
        <v>11703</v>
      </c>
      <c r="AS2903" s="1735" t="s">
        <v>1440</v>
      </c>
      <c r="AT2903" s="1495" t="str">
        <f t="shared" si="91"/>
        <v>0910-Valbom/Bogalhal</v>
      </c>
      <c r="AU2903" s="1495" t="str">
        <f t="shared" si="92"/>
        <v>091031</v>
      </c>
    </row>
    <row r="2904" spans="43:47">
      <c r="AQ2904" s="1735" t="s">
        <v>11704</v>
      </c>
      <c r="AR2904" s="1495" t="s">
        <v>11705</v>
      </c>
      <c r="AS2904" s="1735" t="s">
        <v>1762</v>
      </c>
      <c r="AT2904" s="1495" t="str">
        <f t="shared" si="91"/>
        <v>0310-Valdosende</v>
      </c>
      <c r="AU2904" s="1495" t="str">
        <f t="shared" si="92"/>
        <v>031015</v>
      </c>
    </row>
    <row r="2905" spans="43:47">
      <c r="AQ2905" s="1735" t="s">
        <v>11706</v>
      </c>
      <c r="AR2905" s="1495" t="s">
        <v>11707</v>
      </c>
      <c r="AS2905" s="1735" t="s">
        <v>61</v>
      </c>
      <c r="AT2905" s="1495" t="str">
        <f t="shared" si="91"/>
        <v>0313-Valdreu</v>
      </c>
      <c r="AU2905" s="1495" t="str">
        <f t="shared" si="92"/>
        <v>031355</v>
      </c>
    </row>
    <row r="2906" spans="43:47">
      <c r="AQ2906" s="1735" t="s">
        <v>11708</v>
      </c>
      <c r="AR2906" s="1495" t="s">
        <v>11709</v>
      </c>
      <c r="AS2906" s="1735" t="s">
        <v>1783</v>
      </c>
      <c r="AT2906" s="1495" t="str">
        <f t="shared" si="91"/>
        <v>0913-Valdujo</v>
      </c>
      <c r="AU2906" s="1495" t="str">
        <f t="shared" si="92"/>
        <v>091325</v>
      </c>
    </row>
    <row r="2907" spans="43:47">
      <c r="AQ2907" s="1735" t="s">
        <v>11710</v>
      </c>
      <c r="AR2907" s="1495" t="s">
        <v>11711</v>
      </c>
      <c r="AS2907" s="1495" t="s">
        <v>2526</v>
      </c>
      <c r="AT2907" s="1495" t="str">
        <f t="shared" si="91"/>
        <v>1601-Vale</v>
      </c>
      <c r="AU2907" s="1495" t="str">
        <f t="shared" si="92"/>
        <v>160149</v>
      </c>
    </row>
    <row r="2908" spans="43:47">
      <c r="AQ2908" s="1735" t="s">
        <v>11712</v>
      </c>
      <c r="AR2908" s="1495" t="s">
        <v>11713</v>
      </c>
      <c r="AS2908" s="1735" t="s">
        <v>30</v>
      </c>
      <c r="AT2908" s="1495" t="str">
        <f t="shared" si="91"/>
        <v>0312-Vale (São Martinho)</v>
      </c>
      <c r="AU2908" s="1495" t="str">
        <f t="shared" si="92"/>
        <v>031241</v>
      </c>
    </row>
    <row r="2909" spans="43:47">
      <c r="AQ2909" s="1735" t="s">
        <v>11714</v>
      </c>
      <c r="AR2909" s="1495" t="s">
        <v>11715</v>
      </c>
      <c r="AS2909" s="1735" t="s">
        <v>5293</v>
      </c>
      <c r="AT2909" s="1495" t="str">
        <f t="shared" si="91"/>
        <v>0405-Vale Benfeito</v>
      </c>
      <c r="AU2909" s="1495" t="str">
        <f t="shared" si="92"/>
        <v>040532</v>
      </c>
    </row>
    <row r="2910" spans="43:47">
      <c r="AQ2910" s="1735" t="s">
        <v>11716</v>
      </c>
      <c r="AR2910" s="1495" t="s">
        <v>11717</v>
      </c>
      <c r="AS2910" s="1735" t="s">
        <v>5347</v>
      </c>
      <c r="AT2910" s="1495" t="str">
        <f t="shared" si="91"/>
        <v>0408-Vale da Madre</v>
      </c>
      <c r="AU2910" s="1495" t="str">
        <f t="shared" si="92"/>
        <v>040822</v>
      </c>
    </row>
    <row r="2911" spans="43:47">
      <c r="AQ2911" s="1735" t="s">
        <v>11718</v>
      </c>
      <c r="AR2911" s="1495" t="s">
        <v>11719</v>
      </c>
      <c r="AS2911" s="1735" t="s">
        <v>3337</v>
      </c>
      <c r="AT2911" s="1495" t="str">
        <f t="shared" si="91"/>
        <v>0902-Vale da Mula</v>
      </c>
      <c r="AU2911" s="1495" t="str">
        <f t="shared" si="92"/>
        <v>090227</v>
      </c>
    </row>
    <row r="2912" spans="43:47">
      <c r="AQ2912" s="1735" t="s">
        <v>11720</v>
      </c>
      <c r="AR2912" s="1495" t="s">
        <v>11721</v>
      </c>
      <c r="AS2912" s="1495" t="s">
        <v>1327</v>
      </c>
      <c r="AT2912" s="1495" t="str">
        <f t="shared" si="91"/>
        <v>1406-Vale da Pedra</v>
      </c>
      <c r="AU2912" s="1495" t="str">
        <f t="shared" si="92"/>
        <v>140608</v>
      </c>
    </row>
    <row r="2913" spans="43:47">
      <c r="AQ2913" s="1735" t="s">
        <v>11722</v>
      </c>
      <c r="AR2913" s="1495" t="s">
        <v>11723</v>
      </c>
      <c r="AS2913" s="1735" t="s">
        <v>5293</v>
      </c>
      <c r="AT2913" s="1495" t="str">
        <f t="shared" si="91"/>
        <v>0405-Vale da Porca</v>
      </c>
      <c r="AU2913" s="1495" t="str">
        <f t="shared" si="92"/>
        <v>040533</v>
      </c>
    </row>
    <row r="2914" spans="43:47">
      <c r="AQ2914" s="1735" t="s">
        <v>11724</v>
      </c>
      <c r="AR2914" s="1495" t="s">
        <v>11725</v>
      </c>
      <c r="AS2914" s="1735" t="s">
        <v>1422</v>
      </c>
      <c r="AT2914" s="1495" t="str">
        <f t="shared" si="91"/>
        <v>0507-Vale da Senhora da Póvoa</v>
      </c>
      <c r="AU2914" s="1495" t="str">
        <f t="shared" si="92"/>
        <v>050712</v>
      </c>
    </row>
    <row r="2915" spans="43:47">
      <c r="AQ2915" s="1735" t="s">
        <v>11726</v>
      </c>
      <c r="AR2915" s="1495" t="s">
        <v>11727</v>
      </c>
      <c r="AS2915" s="1735" t="s">
        <v>73</v>
      </c>
      <c r="AT2915" s="1495" t="str">
        <f t="shared" si="91"/>
        <v>0412-Vale das Fontes</v>
      </c>
      <c r="AU2915" s="1495" t="str">
        <f t="shared" si="92"/>
        <v>041227</v>
      </c>
    </row>
    <row r="2916" spans="43:47">
      <c r="AQ2916" s="1735" t="s">
        <v>11728</v>
      </c>
      <c r="AR2916" s="1495" t="s">
        <v>11729</v>
      </c>
      <c r="AS2916" s="1735" t="s">
        <v>5314</v>
      </c>
      <c r="AT2916" s="1495" t="str">
        <f t="shared" si="91"/>
        <v>0908-Vale de Amoreira</v>
      </c>
      <c r="AU2916" s="1495" t="str">
        <f t="shared" si="92"/>
        <v>090804</v>
      </c>
    </row>
    <row r="2917" spans="43:47">
      <c r="AQ2917" s="1735" t="s">
        <v>11730</v>
      </c>
      <c r="AR2917" s="1495" t="s">
        <v>11731</v>
      </c>
      <c r="AS2917" s="1495" t="s">
        <v>4115</v>
      </c>
      <c r="AT2917" s="1495" t="str">
        <f t="shared" si="91"/>
        <v>1703-Vale de Anta</v>
      </c>
      <c r="AU2917" s="1495" t="str">
        <f t="shared" si="92"/>
        <v>170341</v>
      </c>
    </row>
    <row r="2918" spans="43:47">
      <c r="AQ2918" s="1735" t="s">
        <v>11732</v>
      </c>
      <c r="AR2918" s="1495" t="s">
        <v>11733</v>
      </c>
      <c r="AS2918" s="1735" t="s">
        <v>5343</v>
      </c>
      <c r="AT2918" s="1495" t="str">
        <f t="shared" si="91"/>
        <v>0407-Vale de Asnes</v>
      </c>
      <c r="AU2918" s="1495" t="str">
        <f t="shared" si="92"/>
        <v>040731</v>
      </c>
    </row>
    <row r="2919" spans="43:47">
      <c r="AQ2919" s="1735" t="s">
        <v>11734</v>
      </c>
      <c r="AR2919" s="1495" t="s">
        <v>11735</v>
      </c>
      <c r="AS2919" s="1735" t="s">
        <v>4105</v>
      </c>
      <c r="AT2919" s="1495" t="str">
        <f t="shared" si="91"/>
        <v>0903-Vale de Azares</v>
      </c>
      <c r="AU2919" s="1495" t="str">
        <f t="shared" si="92"/>
        <v>090318</v>
      </c>
    </row>
    <row r="2920" spans="43:47">
      <c r="AQ2920" s="1735" t="s">
        <v>11736</v>
      </c>
      <c r="AR2920" s="1495" t="s">
        <v>11737</v>
      </c>
      <c r="AS2920" s="1735" t="s">
        <v>4108</v>
      </c>
      <c r="AT2920" s="1495" t="str">
        <f t="shared" si="91"/>
        <v>0305-Vale de Bouro</v>
      </c>
      <c r="AU2920" s="1495" t="str">
        <f t="shared" si="92"/>
        <v>030521</v>
      </c>
    </row>
    <row r="2921" spans="43:47">
      <c r="AQ2921" s="1735" t="s">
        <v>11738</v>
      </c>
      <c r="AR2921" s="1495" t="s">
        <v>11739</v>
      </c>
      <c r="AS2921" s="1495" t="s">
        <v>4112</v>
      </c>
      <c r="AT2921" s="1495" t="str">
        <f t="shared" si="91"/>
        <v>1407-Vale de Cavalos</v>
      </c>
      <c r="AU2921" s="1495" t="str">
        <f t="shared" si="92"/>
        <v>140705</v>
      </c>
    </row>
    <row r="2922" spans="43:47">
      <c r="AQ2922" s="1735" t="s">
        <v>11740</v>
      </c>
      <c r="AR2922" s="1495" t="s">
        <v>11741</v>
      </c>
      <c r="AS2922" s="1735" t="s">
        <v>1633</v>
      </c>
      <c r="AT2922" s="1495" t="str">
        <f t="shared" si="91"/>
        <v>0911-Vale de Espinho</v>
      </c>
      <c r="AU2922" s="1495" t="str">
        <f t="shared" si="92"/>
        <v>091136</v>
      </c>
    </row>
    <row r="2923" spans="43:47">
      <c r="AQ2923" s="1735" t="s">
        <v>11742</v>
      </c>
      <c r="AR2923" s="1495" t="s">
        <v>11743</v>
      </c>
      <c r="AS2923" s="1735" t="s">
        <v>1047</v>
      </c>
      <c r="AT2923" s="1495" t="str">
        <f t="shared" si="91"/>
        <v>0907-Vale de Estrela</v>
      </c>
      <c r="AU2923" s="1495" t="str">
        <f t="shared" si="92"/>
        <v>090746</v>
      </c>
    </row>
    <row r="2924" spans="43:47">
      <c r="AQ2924" s="1735" t="s">
        <v>11744</v>
      </c>
      <c r="AR2924" s="1495" t="s">
        <v>11745</v>
      </c>
      <c r="AS2924" s="1495" t="s">
        <v>3072</v>
      </c>
      <c r="AT2924" s="1495" t="str">
        <f t="shared" si="91"/>
        <v>1815-Vale de Figueira</v>
      </c>
      <c r="AU2924" s="1495" t="str">
        <f t="shared" si="92"/>
        <v>181511</v>
      </c>
    </row>
    <row r="2925" spans="43:47">
      <c r="AQ2925" s="1735" t="s">
        <v>11746</v>
      </c>
      <c r="AR2925" s="1495" t="s">
        <v>11747</v>
      </c>
      <c r="AS2925" s="1735" t="s">
        <v>5343</v>
      </c>
      <c r="AT2925" s="1495" t="str">
        <f t="shared" si="91"/>
        <v>0407-Vale de Gouvinhas</v>
      </c>
      <c r="AU2925" s="1495" t="str">
        <f t="shared" si="92"/>
        <v>040732</v>
      </c>
    </row>
    <row r="2926" spans="43:47">
      <c r="AQ2926" s="1735" t="s">
        <v>11748</v>
      </c>
      <c r="AR2926" s="1495" t="s">
        <v>11749</v>
      </c>
      <c r="AS2926" s="1735" t="s">
        <v>5293</v>
      </c>
      <c r="AT2926" s="1495" t="str">
        <f t="shared" si="91"/>
        <v>0405-Vale de Prados</v>
      </c>
      <c r="AU2926" s="1495" t="str">
        <f t="shared" si="92"/>
        <v>040534</v>
      </c>
    </row>
    <row r="2927" spans="43:47">
      <c r="AQ2927" s="1735" t="s">
        <v>11750</v>
      </c>
      <c r="AR2927" s="1495" t="s">
        <v>11751</v>
      </c>
      <c r="AS2927" s="1735" t="s">
        <v>5343</v>
      </c>
      <c r="AT2927" s="1495" t="str">
        <f t="shared" si="91"/>
        <v>0407-Vale de Salgueiro</v>
      </c>
      <c r="AU2927" s="1495" t="str">
        <f t="shared" si="92"/>
        <v>040733</v>
      </c>
    </row>
    <row r="2928" spans="43:47">
      <c r="AQ2928" s="1735" t="s">
        <v>11752</v>
      </c>
      <c r="AR2928" s="1495" t="s">
        <v>11753</v>
      </c>
      <c r="AS2928" s="1495" t="s">
        <v>3053</v>
      </c>
      <c r="AT2928" s="1495" t="str">
        <f t="shared" si="91"/>
        <v>1416-Vale de Santarém</v>
      </c>
      <c r="AU2928" s="1495" t="str">
        <f t="shared" si="92"/>
        <v>141625</v>
      </c>
    </row>
    <row r="2929" spans="43:47">
      <c r="AQ2929" s="1735" t="s">
        <v>11754</v>
      </c>
      <c r="AR2929" s="1495" t="s">
        <v>11755</v>
      </c>
      <c r="AS2929" s="1735" t="s">
        <v>4267</v>
      </c>
      <c r="AT2929" s="1495" t="str">
        <f t="shared" si="91"/>
        <v>0211-Vale de Santiago</v>
      </c>
      <c r="AU2929" s="1495" t="str">
        <f t="shared" si="92"/>
        <v>021122</v>
      </c>
    </row>
    <row r="2930" spans="43:47">
      <c r="AQ2930" s="1735" t="s">
        <v>11756</v>
      </c>
      <c r="AR2930" s="1495" t="s">
        <v>11757</v>
      </c>
      <c r="AS2930" s="1735" t="s">
        <v>5343</v>
      </c>
      <c r="AT2930" s="1495" t="str">
        <f t="shared" si="91"/>
        <v>0407-Vale de Telhas</v>
      </c>
      <c r="AU2930" s="1495" t="str">
        <f t="shared" si="92"/>
        <v>040734</v>
      </c>
    </row>
    <row r="2931" spans="43:47">
      <c r="AQ2931" s="1735" t="s">
        <v>11758</v>
      </c>
      <c r="AR2931" s="1495" t="s">
        <v>11759</v>
      </c>
      <c r="AS2931" s="1735" t="s">
        <v>1440</v>
      </c>
      <c r="AT2931" s="1495" t="str">
        <f t="shared" si="91"/>
        <v>0910-Vale do Côa</v>
      </c>
      <c r="AU2931" s="1495" t="str">
        <f t="shared" si="92"/>
        <v>091033</v>
      </c>
    </row>
    <row r="2932" spans="43:47">
      <c r="AQ2932" s="1735" t="s">
        <v>11760</v>
      </c>
      <c r="AR2932" s="1495" t="s">
        <v>11761</v>
      </c>
      <c r="AS2932" s="1735" t="s">
        <v>1440</v>
      </c>
      <c r="AT2932" s="1495" t="str">
        <f t="shared" si="91"/>
        <v>0910-Vale do Massueime</v>
      </c>
      <c r="AU2932" s="1495" t="str">
        <f t="shared" si="92"/>
        <v>091034</v>
      </c>
    </row>
    <row r="2933" spans="43:47">
      <c r="AQ2933" s="1735" t="s">
        <v>11762</v>
      </c>
      <c r="AR2933" s="1495" t="s">
        <v>11763</v>
      </c>
      <c r="AS2933" s="1495" t="s">
        <v>275</v>
      </c>
      <c r="AT2933" s="1495" t="str">
        <f t="shared" si="91"/>
        <v>1103-Vale do Paraíso</v>
      </c>
      <c r="AU2933" s="1495" t="str">
        <f t="shared" si="92"/>
        <v>110306</v>
      </c>
    </row>
    <row r="2934" spans="43:47">
      <c r="AQ2934" s="1735" t="s">
        <v>11764</v>
      </c>
      <c r="AR2934" s="1495" t="s">
        <v>11765</v>
      </c>
      <c r="AS2934" s="1735" t="s">
        <v>12</v>
      </c>
      <c r="AT2934" s="1495" t="str">
        <f t="shared" si="91"/>
        <v>0410-Vale Frechoso</v>
      </c>
      <c r="AU2934" s="1495" t="str">
        <f t="shared" si="92"/>
        <v>041015</v>
      </c>
    </row>
    <row r="2935" spans="43:47">
      <c r="AQ2935" s="1735" t="s">
        <v>11766</v>
      </c>
      <c r="AR2935" s="1495" t="s">
        <v>11767</v>
      </c>
      <c r="AS2935" s="1735" t="s">
        <v>1385</v>
      </c>
      <c r="AT2935" s="1495" t="str">
        <f t="shared" si="91"/>
        <v>0115-Válega</v>
      </c>
      <c r="AU2935" s="1495" t="str">
        <f t="shared" si="92"/>
        <v>011507</v>
      </c>
    </row>
    <row r="2936" spans="43:47">
      <c r="AQ2936" s="1735" t="s">
        <v>11768</v>
      </c>
      <c r="AR2936" s="1495" t="s">
        <v>11769</v>
      </c>
      <c r="AS2936" s="1495" t="s">
        <v>1752</v>
      </c>
      <c r="AT2936" s="1495" t="str">
        <f t="shared" si="91"/>
        <v>1819-Valença do Douro</v>
      </c>
      <c r="AU2936" s="1495" t="str">
        <f t="shared" si="92"/>
        <v>181917</v>
      </c>
    </row>
    <row r="2937" spans="43:47">
      <c r="AQ2937" s="1735" t="s">
        <v>11770</v>
      </c>
      <c r="AR2937" s="1495" t="s">
        <v>11771</v>
      </c>
      <c r="AS2937" s="1495" t="s">
        <v>1756</v>
      </c>
      <c r="AT2937" s="1495" t="str">
        <f t="shared" si="91"/>
        <v>1712-Vales</v>
      </c>
      <c r="AU2937" s="1495" t="str">
        <f t="shared" si="92"/>
        <v>171227</v>
      </c>
    </row>
    <row r="2938" spans="43:47">
      <c r="AQ2938" s="1735" t="s">
        <v>11772</v>
      </c>
      <c r="AR2938" s="1495" t="s">
        <v>11773</v>
      </c>
      <c r="AS2938" s="1735" t="s">
        <v>626</v>
      </c>
      <c r="AT2938" s="1495" t="str">
        <f t="shared" si="91"/>
        <v>0912-Valezim</v>
      </c>
      <c r="AU2938" s="1495" t="str">
        <f t="shared" si="92"/>
        <v>091225</v>
      </c>
    </row>
    <row r="2939" spans="43:47">
      <c r="AQ2939" s="1735" t="s">
        <v>11774</v>
      </c>
      <c r="AR2939" s="1495" t="s">
        <v>11775</v>
      </c>
      <c r="AS2939" s="1495" t="s">
        <v>3088</v>
      </c>
      <c r="AT2939" s="1495" t="str">
        <f t="shared" si="91"/>
        <v>1417-Valhascos</v>
      </c>
      <c r="AU2939" s="1495" t="str">
        <f t="shared" si="92"/>
        <v>141704</v>
      </c>
    </row>
    <row r="2940" spans="43:47">
      <c r="AQ2940" s="1735" t="s">
        <v>11776</v>
      </c>
      <c r="AR2940" s="1495" t="s">
        <v>11777</v>
      </c>
      <c r="AS2940" s="1735" t="s">
        <v>1047</v>
      </c>
      <c r="AT2940" s="1495" t="str">
        <f t="shared" si="91"/>
        <v>0907-Valhelhas</v>
      </c>
      <c r="AU2940" s="1495" t="str">
        <f t="shared" si="92"/>
        <v>090747</v>
      </c>
    </row>
    <row r="2941" spans="43:47">
      <c r="AQ2941" s="1735" t="s">
        <v>11778</v>
      </c>
      <c r="AR2941" s="1495" t="s">
        <v>2179</v>
      </c>
      <c r="AS2941" s="1495" t="s">
        <v>2180</v>
      </c>
      <c r="AT2941" s="1495" t="str">
        <f t="shared" si="91"/>
        <v>1315-Valongo</v>
      </c>
      <c r="AU2941" s="1495" t="str">
        <f t="shared" si="92"/>
        <v>131505</v>
      </c>
    </row>
    <row r="2942" spans="43:47">
      <c r="AQ2942" s="1735" t="s">
        <v>11779</v>
      </c>
      <c r="AR2942" s="1495" t="s">
        <v>11780</v>
      </c>
      <c r="AS2942" s="1495" t="s">
        <v>4241</v>
      </c>
      <c r="AT2942" s="1495" t="str">
        <f t="shared" si="91"/>
        <v>1707-Valongo de Milhais</v>
      </c>
      <c r="AU2942" s="1495" t="str">
        <f t="shared" si="92"/>
        <v>170708</v>
      </c>
    </row>
    <row r="2943" spans="43:47">
      <c r="AQ2943" s="1735" t="s">
        <v>11781</v>
      </c>
      <c r="AR2943" s="1495" t="s">
        <v>11782</v>
      </c>
      <c r="AS2943" s="1735" t="s">
        <v>3864</v>
      </c>
      <c r="AT2943" s="1495" t="str">
        <f t="shared" si="91"/>
        <v>0101-Valongo do Vouga</v>
      </c>
      <c r="AU2943" s="1495" t="str">
        <f t="shared" si="92"/>
        <v>010119</v>
      </c>
    </row>
    <row r="2944" spans="43:47">
      <c r="AQ2944" s="1735" t="s">
        <v>11783</v>
      </c>
      <c r="AR2944" s="1495" t="s">
        <v>11784</v>
      </c>
      <c r="AS2944" s="1495" t="s">
        <v>3072</v>
      </c>
      <c r="AT2944" s="1495" t="str">
        <f t="shared" si="91"/>
        <v>1815-Valongo dos Azeites</v>
      </c>
      <c r="AU2944" s="1495" t="str">
        <f t="shared" si="92"/>
        <v>181512</v>
      </c>
    </row>
    <row r="2945" spans="43:47">
      <c r="AQ2945" s="1735" t="s">
        <v>11785</v>
      </c>
      <c r="AR2945" s="1495" t="s">
        <v>11786</v>
      </c>
      <c r="AS2945" s="1495" t="s">
        <v>1763</v>
      </c>
      <c r="AT2945" s="1495" t="str">
        <f t="shared" si="91"/>
        <v>1713-Valoura</v>
      </c>
      <c r="AU2945" s="1495" t="str">
        <f t="shared" si="92"/>
        <v>171313</v>
      </c>
    </row>
    <row r="2946" spans="43:47">
      <c r="AQ2946" s="1735" t="s">
        <v>11787</v>
      </c>
      <c r="AR2946" s="1495" t="s">
        <v>11788</v>
      </c>
      <c r="AS2946" s="1495" t="s">
        <v>1756</v>
      </c>
      <c r="AT2946" s="1495" t="str">
        <f t="shared" si="91"/>
        <v>1712-Valpaços e Sanfins</v>
      </c>
      <c r="AU2946" s="1495" t="str">
        <f t="shared" si="92"/>
        <v>171236</v>
      </c>
    </row>
    <row r="2947" spans="43:47">
      <c r="AQ2947" s="1735" t="s">
        <v>11789</v>
      </c>
      <c r="AR2947" s="1495" t="s">
        <v>11790</v>
      </c>
      <c r="AS2947" s="1495" t="s">
        <v>1414</v>
      </c>
      <c r="AT2947" s="1495" t="str">
        <f t="shared" si="91"/>
        <v>1311-Valpedre</v>
      </c>
      <c r="AU2947" s="1495" t="str">
        <f t="shared" si="92"/>
        <v>131136</v>
      </c>
    </row>
    <row r="2948" spans="43:47">
      <c r="AQ2948" s="1735" t="s">
        <v>11791</v>
      </c>
      <c r="AR2948" s="1495" t="s">
        <v>11792</v>
      </c>
      <c r="AS2948" s="1495" t="s">
        <v>1071</v>
      </c>
      <c r="AT2948" s="1495" t="str">
        <f t="shared" si="91"/>
        <v>1310-Vandoma</v>
      </c>
      <c r="AU2948" s="1495" t="str">
        <f t="shared" si="92"/>
        <v>131022</v>
      </c>
    </row>
    <row r="2949" spans="43:47">
      <c r="AQ2949" s="1735" t="s">
        <v>11793</v>
      </c>
      <c r="AR2949" s="1495" t="s">
        <v>11794</v>
      </c>
      <c r="AS2949" s="1735" t="s">
        <v>1968</v>
      </c>
      <c r="AT2949" s="1495" t="str">
        <f t="shared" si="91"/>
        <v>0802-Vaqueiros</v>
      </c>
      <c r="AU2949" s="1495" t="str">
        <f t="shared" si="92"/>
        <v>080205</v>
      </c>
    </row>
    <row r="2950" spans="43:47">
      <c r="AQ2950" s="1735" t="s">
        <v>11795</v>
      </c>
      <c r="AR2950" s="1495" t="s">
        <v>11796</v>
      </c>
      <c r="AS2950" s="1735" t="s">
        <v>2543</v>
      </c>
      <c r="AT2950" s="1495" t="str">
        <f t="shared" si="91"/>
        <v>0104-Várzea</v>
      </c>
      <c r="AU2950" s="1495" t="str">
        <f t="shared" si="92"/>
        <v>010420</v>
      </c>
    </row>
    <row r="2951" spans="43:47">
      <c r="AQ2951" s="1735" t="s">
        <v>11797</v>
      </c>
      <c r="AR2951" s="1495" t="s">
        <v>11796</v>
      </c>
      <c r="AS2951" s="1735" t="s">
        <v>279</v>
      </c>
      <c r="AT2951" s="1495" t="str">
        <f t="shared" si="91"/>
        <v>0302-Várzea</v>
      </c>
      <c r="AU2951" s="1495" t="str">
        <f t="shared" si="92"/>
        <v>030283</v>
      </c>
    </row>
    <row r="2952" spans="43:47">
      <c r="AQ2952" s="1735" t="s">
        <v>11798</v>
      </c>
      <c r="AR2952" s="1495" t="s">
        <v>11799</v>
      </c>
      <c r="AS2952" s="1495" t="s">
        <v>1755</v>
      </c>
      <c r="AT2952" s="1495" t="str">
        <f t="shared" si="91"/>
        <v>1820-Várzea da Serra</v>
      </c>
      <c r="AU2952" s="1495" t="str">
        <f t="shared" si="92"/>
        <v>182009</v>
      </c>
    </row>
    <row r="2953" spans="43:47">
      <c r="AQ2953" s="1735" t="s">
        <v>11800</v>
      </c>
      <c r="AR2953" s="1495" t="s">
        <v>11801</v>
      </c>
      <c r="AS2953" s="1495" t="s">
        <v>1085</v>
      </c>
      <c r="AT2953" s="1495" t="str">
        <f t="shared" si="91"/>
        <v>1805-Várzea de Abrunhais</v>
      </c>
      <c r="AU2953" s="1495" t="str">
        <f t="shared" si="92"/>
        <v>180523</v>
      </c>
    </row>
    <row r="2954" spans="43:47">
      <c r="AQ2954" s="1735" t="s">
        <v>11802</v>
      </c>
      <c r="AR2954" s="1495" t="s">
        <v>11803</v>
      </c>
      <c r="AS2954" s="1735" t="s">
        <v>2980</v>
      </c>
      <c r="AT2954" s="1495" t="str">
        <f t="shared" si="91"/>
        <v>0509-Várzea dos Cavaleiros</v>
      </c>
      <c r="AU2954" s="1495" t="str">
        <f t="shared" si="92"/>
        <v>050914</v>
      </c>
    </row>
    <row r="2955" spans="43:47">
      <c r="AQ2955" s="1735" t="s">
        <v>11804</v>
      </c>
      <c r="AR2955" s="1495" t="s">
        <v>11805</v>
      </c>
      <c r="AS2955" s="1495" t="s">
        <v>5318</v>
      </c>
      <c r="AT2955" s="1495" t="str">
        <f t="shared" ref="AT2955:AT3018" si="93">AS2955&amp;"-"&amp;AR2955</f>
        <v>1307-Várzea, Aliviada e Folhada</v>
      </c>
      <c r="AU2955" s="1495" t="str">
        <f t="shared" ref="AU2955:AU3018" si="94">AQ2955</f>
        <v>130740</v>
      </c>
    </row>
    <row r="2956" spans="43:47">
      <c r="AQ2956" s="1735" t="s">
        <v>11806</v>
      </c>
      <c r="AR2956" s="1495" t="s">
        <v>11807</v>
      </c>
      <c r="AS2956" s="1495" t="s">
        <v>1404</v>
      </c>
      <c r="AT2956" s="1495" t="str">
        <f t="shared" si="93"/>
        <v>1605-Vascões</v>
      </c>
      <c r="AU2956" s="1495" t="str">
        <f t="shared" si="94"/>
        <v>160521</v>
      </c>
    </row>
    <row r="2957" spans="43:47">
      <c r="AQ2957" s="1735" t="s">
        <v>11808</v>
      </c>
      <c r="AR2957" s="1495" t="s">
        <v>11809</v>
      </c>
      <c r="AS2957" s="1735" t="s">
        <v>1440</v>
      </c>
      <c r="AT2957" s="1495" t="str">
        <f t="shared" si="93"/>
        <v>0910-Vascoveiro</v>
      </c>
      <c r="AU2957" s="1495" t="str">
        <f t="shared" si="94"/>
        <v>091027</v>
      </c>
    </row>
    <row r="2958" spans="43:47">
      <c r="AQ2958" s="1735" t="s">
        <v>11810</v>
      </c>
      <c r="AR2958" s="1495" t="s">
        <v>11811</v>
      </c>
      <c r="AS2958" s="1495" t="s">
        <v>1756</v>
      </c>
      <c r="AT2958" s="1495" t="str">
        <f t="shared" si="93"/>
        <v>1712-Vassal</v>
      </c>
      <c r="AU2958" s="1495" t="str">
        <f t="shared" si="94"/>
        <v>171229</v>
      </c>
    </row>
    <row r="2959" spans="43:47">
      <c r="AQ2959" s="1735" t="s">
        <v>11812</v>
      </c>
      <c r="AR2959" s="1495" t="s">
        <v>11813</v>
      </c>
      <c r="AS2959" s="1495" t="s">
        <v>4263</v>
      </c>
      <c r="AT2959" s="1495" t="str">
        <f t="shared" si="93"/>
        <v>1012-Vau</v>
      </c>
      <c r="AU2959" s="1495" t="str">
        <f t="shared" si="94"/>
        <v>101207</v>
      </c>
    </row>
    <row r="2960" spans="43:47">
      <c r="AQ2960" s="1735" t="s">
        <v>11814</v>
      </c>
      <c r="AR2960" s="1495" t="s">
        <v>11815</v>
      </c>
      <c r="AS2960" s="1495" t="s">
        <v>1756</v>
      </c>
      <c r="AT2960" s="1495" t="str">
        <f t="shared" si="93"/>
        <v>1712-Veiga de Lila</v>
      </c>
      <c r="AU2960" s="1495" t="str">
        <f t="shared" si="94"/>
        <v>171230</v>
      </c>
    </row>
    <row r="2961" spans="43:47">
      <c r="AQ2961" s="1735" t="s">
        <v>11816</v>
      </c>
      <c r="AR2961" s="1495" t="s">
        <v>11817</v>
      </c>
      <c r="AS2961" s="1735" t="s">
        <v>507</v>
      </c>
      <c r="AT2961" s="1495" t="str">
        <f t="shared" si="93"/>
        <v>0704-Veiros</v>
      </c>
      <c r="AU2961" s="1495" t="str">
        <f t="shared" si="94"/>
        <v>070413</v>
      </c>
    </row>
    <row r="2962" spans="43:47">
      <c r="AQ2962" s="1735" t="s">
        <v>11818</v>
      </c>
      <c r="AR2962" s="1495" t="s">
        <v>11819</v>
      </c>
      <c r="AS2962" s="1735" t="s">
        <v>1047</v>
      </c>
      <c r="AT2962" s="1495" t="str">
        <f t="shared" si="93"/>
        <v>0907-Vela</v>
      </c>
      <c r="AU2962" s="1495" t="str">
        <f t="shared" si="94"/>
        <v>090748</v>
      </c>
    </row>
    <row r="2963" spans="43:47">
      <c r="AQ2963" s="1735" t="s">
        <v>11820</v>
      </c>
      <c r="AR2963" s="1495" t="s">
        <v>11821</v>
      </c>
      <c r="AS2963" s="1495" t="s">
        <v>2186</v>
      </c>
      <c r="AT2963" s="1495" t="str">
        <f t="shared" si="93"/>
        <v>4502-Velas (São Jorge)</v>
      </c>
      <c r="AU2963" s="1495" t="str">
        <f t="shared" si="94"/>
        <v>450206</v>
      </c>
    </row>
    <row r="2964" spans="43:47">
      <c r="AQ2964" s="1735" t="s">
        <v>11822</v>
      </c>
      <c r="AR2964" s="1495" t="s">
        <v>2189</v>
      </c>
      <c r="AS2964" s="1735" t="s">
        <v>2190</v>
      </c>
      <c r="AT2964" s="1495" t="str">
        <f t="shared" si="93"/>
        <v>0712-Vendas Novas</v>
      </c>
      <c r="AU2964" s="1495" t="str">
        <f t="shared" si="94"/>
        <v>071201</v>
      </c>
    </row>
    <row r="2965" spans="43:47">
      <c r="AQ2965" s="1735" t="s">
        <v>11823</v>
      </c>
      <c r="AR2965" s="1495" t="s">
        <v>11824</v>
      </c>
      <c r="AS2965" s="1495" t="s">
        <v>2017</v>
      </c>
      <c r="AT2965" s="1495" t="str">
        <f t="shared" si="93"/>
        <v>1115-Venteira</v>
      </c>
      <c r="AU2965" s="1495" t="str">
        <f t="shared" si="94"/>
        <v>111517</v>
      </c>
    </row>
    <row r="2966" spans="43:47">
      <c r="AQ2966" s="1735" t="s">
        <v>11825</v>
      </c>
      <c r="AR2966" s="1495" t="s">
        <v>11826</v>
      </c>
      <c r="AS2966" s="1495" t="s">
        <v>1972</v>
      </c>
      <c r="AT2966" s="1495" t="str">
        <f t="shared" si="93"/>
        <v>1101-Ventosa</v>
      </c>
      <c r="AU2966" s="1495" t="str">
        <f t="shared" si="94"/>
        <v>110113</v>
      </c>
    </row>
    <row r="2967" spans="43:47">
      <c r="AQ2967" s="1735" t="s">
        <v>11827</v>
      </c>
      <c r="AR2967" s="1495" t="s">
        <v>11826</v>
      </c>
      <c r="AS2967" s="1495" t="s">
        <v>1780</v>
      </c>
      <c r="AT2967" s="1495" t="str">
        <f t="shared" si="93"/>
        <v>1113-Ventosa</v>
      </c>
      <c r="AU2967" s="1495" t="str">
        <f t="shared" si="94"/>
        <v>111318</v>
      </c>
    </row>
    <row r="2968" spans="43:47">
      <c r="AQ2968" s="1735" t="s">
        <v>11828</v>
      </c>
      <c r="AR2968" s="1495" t="s">
        <v>11826</v>
      </c>
      <c r="AS2968" s="1495" t="s">
        <v>83</v>
      </c>
      <c r="AT2968" s="1495" t="str">
        <f t="shared" si="93"/>
        <v>1824-Ventosa</v>
      </c>
      <c r="AU2968" s="1495" t="str">
        <f t="shared" si="94"/>
        <v>182411</v>
      </c>
    </row>
    <row r="2969" spans="43:47">
      <c r="AQ2969" s="1735" t="s">
        <v>11829</v>
      </c>
      <c r="AR2969" s="1495" t="s">
        <v>11830</v>
      </c>
      <c r="AS2969" s="1735" t="s">
        <v>1469</v>
      </c>
      <c r="AT2969" s="1495" t="str">
        <f t="shared" si="93"/>
        <v>0709-Vera Cruz</v>
      </c>
      <c r="AU2969" s="1495" t="str">
        <f t="shared" si="94"/>
        <v>070908</v>
      </c>
    </row>
    <row r="2970" spans="43:47">
      <c r="AQ2970" s="1735" t="s">
        <v>11831</v>
      </c>
      <c r="AR2970" s="1495" t="s">
        <v>11832</v>
      </c>
      <c r="AS2970" s="1735" t="s">
        <v>1805</v>
      </c>
      <c r="AT2970" s="1495" t="str">
        <f t="shared" si="93"/>
        <v>0503-Verdelhos</v>
      </c>
      <c r="AU2970" s="1495" t="str">
        <f t="shared" si="94"/>
        <v>050327</v>
      </c>
    </row>
    <row r="2971" spans="43:47">
      <c r="AQ2971" s="1735" t="s">
        <v>11833</v>
      </c>
      <c r="AR2971" s="1495" t="s">
        <v>11834</v>
      </c>
      <c r="AS2971" s="1495" t="s">
        <v>2176</v>
      </c>
      <c r="AT2971" s="1495" t="str">
        <f t="shared" si="93"/>
        <v>1608-Verdoejo</v>
      </c>
      <c r="AU2971" s="1495" t="str">
        <f t="shared" si="94"/>
        <v>160816</v>
      </c>
    </row>
    <row r="2972" spans="43:47">
      <c r="AQ2972" s="1735" t="s">
        <v>11835</v>
      </c>
      <c r="AR2972" s="1495" t="s">
        <v>11836</v>
      </c>
      <c r="AS2972" s="1495" t="s">
        <v>2641</v>
      </c>
      <c r="AT2972" s="1495" t="str">
        <f t="shared" si="93"/>
        <v>1104-Vermelha</v>
      </c>
      <c r="AU2972" s="1495" t="str">
        <f t="shared" si="94"/>
        <v>110409</v>
      </c>
    </row>
    <row r="2973" spans="43:47">
      <c r="AQ2973" s="1735" t="s">
        <v>11837</v>
      </c>
      <c r="AR2973" s="1495" t="s">
        <v>11838</v>
      </c>
      <c r="AS2973" s="1735" t="s">
        <v>535</v>
      </c>
      <c r="AT2973" s="1495" t="str">
        <f t="shared" si="93"/>
        <v>0904-Vermiosa</v>
      </c>
      <c r="AU2973" s="1495" t="str">
        <f t="shared" si="94"/>
        <v>090415</v>
      </c>
    </row>
    <row r="2974" spans="43:47">
      <c r="AQ2974" s="1735" t="s">
        <v>11839</v>
      </c>
      <c r="AR2974" s="1495" t="s">
        <v>11840</v>
      </c>
      <c r="AS2974" s="1495" t="s">
        <v>1444</v>
      </c>
      <c r="AT2974" s="1495" t="str">
        <f t="shared" si="93"/>
        <v>1015-Vermoil</v>
      </c>
      <c r="AU2974" s="1495" t="str">
        <f t="shared" si="94"/>
        <v>101513</v>
      </c>
    </row>
    <row r="2975" spans="43:47">
      <c r="AQ2975" s="1735" t="s">
        <v>11841</v>
      </c>
      <c r="AR2975" s="1495" t="s">
        <v>11842</v>
      </c>
      <c r="AS2975" s="1735" t="s">
        <v>30</v>
      </c>
      <c r="AT2975" s="1495" t="str">
        <f t="shared" si="93"/>
        <v>0312-Vermoim</v>
      </c>
      <c r="AU2975" s="1495" t="str">
        <f t="shared" si="94"/>
        <v>031247</v>
      </c>
    </row>
    <row r="2976" spans="43:47">
      <c r="AQ2976" s="1735" t="s">
        <v>11843</v>
      </c>
      <c r="AR2976" s="1495" t="s">
        <v>11844</v>
      </c>
      <c r="AS2976" s="1495" t="s">
        <v>16</v>
      </c>
      <c r="AT2976" s="1495" t="str">
        <f t="shared" si="93"/>
        <v>1114-Vialonga</v>
      </c>
      <c r="AU2976" s="1495" t="str">
        <f t="shared" si="94"/>
        <v>111408</v>
      </c>
    </row>
    <row r="2977" spans="43:47">
      <c r="AQ2977" s="1735" t="s">
        <v>11845</v>
      </c>
      <c r="AR2977" s="1495" t="s">
        <v>2192</v>
      </c>
      <c r="AS2977" s="1735" t="s">
        <v>2193</v>
      </c>
      <c r="AT2977" s="1495" t="str">
        <f t="shared" si="93"/>
        <v>0713-Viana do Alentejo</v>
      </c>
      <c r="AU2977" s="1495" t="str">
        <f t="shared" si="94"/>
        <v>071302</v>
      </c>
    </row>
    <row r="2978" spans="43:47">
      <c r="AQ2978" s="1735" t="s">
        <v>11846</v>
      </c>
      <c r="AR2978" s="1495" t="s">
        <v>11847</v>
      </c>
      <c r="AS2978" s="1495" t="s">
        <v>277</v>
      </c>
      <c r="AT2978" s="1495" t="str">
        <f t="shared" si="93"/>
        <v>1302-Viariz</v>
      </c>
      <c r="AU2978" s="1495" t="str">
        <f t="shared" si="94"/>
        <v>130220</v>
      </c>
    </row>
    <row r="2979" spans="43:47">
      <c r="AQ2979" s="1735" t="s">
        <v>11848</v>
      </c>
      <c r="AR2979" s="1495" t="s">
        <v>11849</v>
      </c>
      <c r="AS2979" s="1495" t="s">
        <v>4115</v>
      </c>
      <c r="AT2979" s="1495" t="str">
        <f t="shared" si="93"/>
        <v>1703-Vidago (União das freguesias de Vidago, Arcossó, Selhariz e Vilarinho das Paranheiras)</v>
      </c>
      <c r="AU2979" s="1495" t="str">
        <f t="shared" si="94"/>
        <v>170361</v>
      </c>
    </row>
    <row r="2980" spans="43:47">
      <c r="AQ2980" s="1735" t="s">
        <v>11850</v>
      </c>
      <c r="AR2980" s="1495" t="s">
        <v>11851</v>
      </c>
      <c r="AS2980" s="1495" t="s">
        <v>2645</v>
      </c>
      <c r="AT2980" s="1495" t="str">
        <f t="shared" si="93"/>
        <v>1006-Vidais</v>
      </c>
      <c r="AU2980" s="1495" t="str">
        <f t="shared" si="94"/>
        <v>100615</v>
      </c>
    </row>
    <row r="2981" spans="43:47">
      <c r="AQ2981" s="1735" t="s">
        <v>11852</v>
      </c>
      <c r="AR2981" s="1495" t="s">
        <v>11853</v>
      </c>
      <c r="AS2981" s="1735" t="s">
        <v>1047</v>
      </c>
      <c r="AT2981" s="1495" t="str">
        <f t="shared" si="93"/>
        <v>0907-Videmonte</v>
      </c>
      <c r="AU2981" s="1495" t="str">
        <f t="shared" si="94"/>
        <v>090749</v>
      </c>
    </row>
    <row r="2982" spans="43:47">
      <c r="AQ2982" s="1735" t="s">
        <v>11854</v>
      </c>
      <c r="AR2982" s="1495" t="s">
        <v>2198</v>
      </c>
      <c r="AS2982" s="1735" t="s">
        <v>2199</v>
      </c>
      <c r="AT2982" s="1495" t="str">
        <f t="shared" si="93"/>
        <v>0214-Vidigueira</v>
      </c>
      <c r="AU2982" s="1495" t="str">
        <f t="shared" si="94"/>
        <v>021403</v>
      </c>
    </row>
    <row r="2983" spans="43:47">
      <c r="AQ2983" s="1735" t="s">
        <v>11855</v>
      </c>
      <c r="AR2983" s="1495" t="s">
        <v>11856</v>
      </c>
      <c r="AS2983" s="1495" t="s">
        <v>525</v>
      </c>
      <c r="AT2983" s="1495" t="str">
        <f t="shared" si="93"/>
        <v>1010-Vieira de Leiria</v>
      </c>
      <c r="AU2983" s="1495" t="str">
        <f t="shared" si="94"/>
        <v>101002</v>
      </c>
    </row>
    <row r="2984" spans="43:47">
      <c r="AQ2984" s="1735" t="s">
        <v>11857</v>
      </c>
      <c r="AR2984" s="1495" t="s">
        <v>2202</v>
      </c>
      <c r="AS2984" s="1735" t="s">
        <v>2203</v>
      </c>
      <c r="AT2984" s="1495" t="str">
        <f t="shared" si="93"/>
        <v>0311-Vieira do Minho</v>
      </c>
      <c r="AU2984" s="1495" t="str">
        <f t="shared" si="94"/>
        <v>031120</v>
      </c>
    </row>
    <row r="2985" spans="43:47">
      <c r="AQ2985" s="1735" t="s">
        <v>11858</v>
      </c>
      <c r="AR2985" s="1495" t="s">
        <v>11859</v>
      </c>
      <c r="AS2985" s="1735" t="s">
        <v>1813</v>
      </c>
      <c r="AT2985" s="1495" t="str">
        <f t="shared" si="93"/>
        <v>0207-Vila Alva</v>
      </c>
      <c r="AU2985" s="1495" t="str">
        <f t="shared" si="94"/>
        <v>020703</v>
      </c>
    </row>
    <row r="2986" spans="43:47">
      <c r="AQ2986" s="1735" t="s">
        <v>11860</v>
      </c>
      <c r="AR2986" s="1495" t="s">
        <v>11861</v>
      </c>
      <c r="AS2986" s="1735" t="s">
        <v>1633</v>
      </c>
      <c r="AT2986" s="1495" t="str">
        <f t="shared" si="93"/>
        <v>0911-Vila Boa</v>
      </c>
      <c r="AU2986" s="1495" t="str">
        <f t="shared" si="94"/>
        <v>091138</v>
      </c>
    </row>
    <row r="2987" spans="43:47">
      <c r="AQ2987" s="1735" t="s">
        <v>11862</v>
      </c>
      <c r="AR2987" s="1495" t="s">
        <v>11863</v>
      </c>
      <c r="AS2987" s="1735" t="s">
        <v>73</v>
      </c>
      <c r="AT2987" s="1495" t="str">
        <f t="shared" si="93"/>
        <v>0412-Vila Boa de Ousilhão</v>
      </c>
      <c r="AU2987" s="1495" t="str">
        <f t="shared" si="94"/>
        <v>041229</v>
      </c>
    </row>
    <row r="2988" spans="43:47">
      <c r="AQ2988" s="1735" t="s">
        <v>11864</v>
      </c>
      <c r="AR2988" s="1495" t="s">
        <v>11865</v>
      </c>
      <c r="AS2988" s="1495" t="s">
        <v>5318</v>
      </c>
      <c r="AT2988" s="1495" t="str">
        <f t="shared" si="93"/>
        <v>1307-Vila Boa de Quires e Maureles</v>
      </c>
      <c r="AU2988" s="1495" t="str">
        <f t="shared" si="94"/>
        <v>130741</v>
      </c>
    </row>
    <row r="2989" spans="43:47">
      <c r="AQ2989" s="1735" t="s">
        <v>11866</v>
      </c>
      <c r="AR2989" s="1495" t="s">
        <v>11867</v>
      </c>
      <c r="AS2989" s="1495" t="s">
        <v>5318</v>
      </c>
      <c r="AT2989" s="1495" t="str">
        <f t="shared" si="93"/>
        <v>1307-Vila Boa do Bispo</v>
      </c>
      <c r="AU2989" s="1495" t="str">
        <f t="shared" si="94"/>
        <v>130730</v>
      </c>
    </row>
    <row r="2990" spans="43:47">
      <c r="AQ2990" s="1735" t="s">
        <v>11868</v>
      </c>
      <c r="AR2990" s="1495" t="s">
        <v>11869</v>
      </c>
      <c r="AS2990" s="1495" t="s">
        <v>1444</v>
      </c>
      <c r="AT2990" s="1495" t="str">
        <f t="shared" si="93"/>
        <v>1015-Vila Cã</v>
      </c>
      <c r="AU2990" s="1495" t="str">
        <f t="shared" si="94"/>
        <v>101514</v>
      </c>
    </row>
    <row r="2991" spans="43:47">
      <c r="AQ2991" s="1735" t="s">
        <v>11870</v>
      </c>
      <c r="AR2991" s="1495" t="s">
        <v>11871</v>
      </c>
      <c r="AS2991" s="1495" t="s">
        <v>2024</v>
      </c>
      <c r="AT2991" s="1495" t="str">
        <f t="shared" si="93"/>
        <v>1301-Vila Caiz</v>
      </c>
      <c r="AU2991" s="1495" t="str">
        <f t="shared" si="94"/>
        <v>130138</v>
      </c>
    </row>
    <row r="2992" spans="43:47">
      <c r="AQ2992" s="1735" t="s">
        <v>11872</v>
      </c>
      <c r="AR2992" s="1495" t="s">
        <v>11873</v>
      </c>
      <c r="AS2992" s="1735" t="s">
        <v>497</v>
      </c>
      <c r="AT2992" s="1495" t="str">
        <f t="shared" si="93"/>
        <v>0306-Vila Chã</v>
      </c>
      <c r="AU2992" s="1495" t="str">
        <f t="shared" si="94"/>
        <v>030615</v>
      </c>
    </row>
    <row r="2993" spans="43:47">
      <c r="AQ2993" s="1735" t="s">
        <v>11874</v>
      </c>
      <c r="AR2993" s="1495" t="s">
        <v>11873</v>
      </c>
      <c r="AS2993" s="1495" t="s">
        <v>2217</v>
      </c>
      <c r="AT2993" s="1495" t="str">
        <f t="shared" si="93"/>
        <v>1316-Vila Chã</v>
      </c>
      <c r="AU2993" s="1495" t="str">
        <f t="shared" si="94"/>
        <v>131627</v>
      </c>
    </row>
    <row r="2994" spans="43:47">
      <c r="AQ2994" s="1735" t="s">
        <v>11875</v>
      </c>
      <c r="AR2994" s="1495" t="s">
        <v>11873</v>
      </c>
      <c r="AS2994" s="1495" t="s">
        <v>1984</v>
      </c>
      <c r="AT2994" s="1495" t="str">
        <f t="shared" si="93"/>
        <v>1701-Vila Chã</v>
      </c>
      <c r="AU2994" s="1495" t="str">
        <f t="shared" si="94"/>
        <v>170116</v>
      </c>
    </row>
    <row r="2995" spans="43:47">
      <c r="AQ2995" s="1735" t="s">
        <v>11876</v>
      </c>
      <c r="AR2995" s="1495" t="s">
        <v>11877</v>
      </c>
      <c r="AS2995" s="1735" t="s">
        <v>2834</v>
      </c>
      <c r="AT2995" s="1495" t="str">
        <f t="shared" si="93"/>
        <v>0406-Vila Chã de Braciosa</v>
      </c>
      <c r="AU2995" s="1495" t="str">
        <f t="shared" si="94"/>
        <v>040616</v>
      </c>
    </row>
    <row r="2996" spans="43:47">
      <c r="AQ2996" s="1735" t="s">
        <v>11878</v>
      </c>
      <c r="AR2996" s="1495" t="s">
        <v>11879</v>
      </c>
      <c r="AS2996" s="1495" t="s">
        <v>1327</v>
      </c>
      <c r="AT2996" s="1495" t="str">
        <f t="shared" si="93"/>
        <v>1406-Vila Chã de Ourique</v>
      </c>
      <c r="AU2996" s="1495" t="str">
        <f t="shared" si="94"/>
        <v>140607</v>
      </c>
    </row>
    <row r="2997" spans="43:47">
      <c r="AQ2997" s="1735" t="s">
        <v>11880</v>
      </c>
      <c r="AR2997" s="1495" t="s">
        <v>11881</v>
      </c>
      <c r="AS2997" s="1495" t="s">
        <v>2024</v>
      </c>
      <c r="AT2997" s="1495" t="str">
        <f t="shared" si="93"/>
        <v>1301-Vila Chã do Marão</v>
      </c>
      <c r="AU2997" s="1495" t="str">
        <f t="shared" si="94"/>
        <v>130139</v>
      </c>
    </row>
    <row r="2998" spans="43:47">
      <c r="AQ2998" s="1735" t="s">
        <v>11882</v>
      </c>
      <c r="AR2998" s="1495" t="s">
        <v>11883</v>
      </c>
      <c r="AS2998" s="1735" t="s">
        <v>1042</v>
      </c>
      <c r="AT2998" s="1495" t="str">
        <f t="shared" si="93"/>
        <v>0906-Vila Cortês da Serra</v>
      </c>
      <c r="AU2998" s="1495" t="str">
        <f t="shared" si="94"/>
        <v>090619</v>
      </c>
    </row>
    <row r="2999" spans="43:47">
      <c r="AQ2999" s="1735" t="s">
        <v>11884</v>
      </c>
      <c r="AR2999" s="1495" t="s">
        <v>11885</v>
      </c>
      <c r="AS2999" s="1735" t="s">
        <v>1047</v>
      </c>
      <c r="AT2999" s="1495" t="str">
        <f t="shared" si="93"/>
        <v>0907-Vila Cortês do Mondego</v>
      </c>
      <c r="AU2999" s="1495" t="str">
        <f t="shared" si="94"/>
        <v>090750</v>
      </c>
    </row>
    <row r="3000" spans="43:47">
      <c r="AQ3000" s="1735" t="s">
        <v>11886</v>
      </c>
      <c r="AR3000" s="1495" t="s">
        <v>11887</v>
      </c>
      <c r="AS3000" s="1735" t="s">
        <v>626</v>
      </c>
      <c r="AT3000" s="1495" t="str">
        <f t="shared" si="93"/>
        <v>0912-Vila Cova à Coelheira</v>
      </c>
      <c r="AU3000" s="1495" t="str">
        <f t="shared" si="94"/>
        <v>091228</v>
      </c>
    </row>
    <row r="3001" spans="43:47">
      <c r="AQ3001" s="1735" t="s">
        <v>11888</v>
      </c>
      <c r="AR3001" s="1495" t="s">
        <v>11887</v>
      </c>
      <c r="AS3001" s="1495" t="s">
        <v>41</v>
      </c>
      <c r="AT3001" s="1495" t="str">
        <f t="shared" si="93"/>
        <v>1822-Vila Cova à Coelheira</v>
      </c>
      <c r="AU3001" s="1495" t="str">
        <f t="shared" si="94"/>
        <v>182206</v>
      </c>
    </row>
    <row r="3002" spans="43:47">
      <c r="AQ3002" s="1735" t="s">
        <v>11889</v>
      </c>
      <c r="AR3002" s="1495" t="s">
        <v>11890</v>
      </c>
      <c r="AS3002" s="1495" t="s">
        <v>5374</v>
      </c>
      <c r="AT3002" s="1495" t="str">
        <f t="shared" si="93"/>
        <v>1706-Vila da Ponte</v>
      </c>
      <c r="AU3002" s="1495" t="str">
        <f t="shared" si="94"/>
        <v>170635</v>
      </c>
    </row>
    <row r="3003" spans="43:47">
      <c r="AQ3003" s="1735" t="s">
        <v>11891</v>
      </c>
      <c r="AR3003" s="1495" t="s">
        <v>11890</v>
      </c>
      <c r="AS3003" s="1495" t="s">
        <v>633</v>
      </c>
      <c r="AT3003" s="1495" t="str">
        <f t="shared" si="93"/>
        <v>1818-Vila da Ponte</v>
      </c>
      <c r="AU3003" s="1495" t="str">
        <f t="shared" si="94"/>
        <v>181817</v>
      </c>
    </row>
    <row r="3004" spans="43:47">
      <c r="AQ3004" s="1735" t="s">
        <v>11892</v>
      </c>
      <c r="AR3004" s="1495" t="s">
        <v>11893</v>
      </c>
      <c r="AS3004" s="1735" t="s">
        <v>5347</v>
      </c>
      <c r="AT3004" s="1495" t="str">
        <f t="shared" si="93"/>
        <v>0408-Vila de Ala</v>
      </c>
      <c r="AU3004" s="1495" t="str">
        <f t="shared" si="94"/>
        <v>040826</v>
      </c>
    </row>
    <row r="3005" spans="43:47">
      <c r="AQ3005" s="1735" t="s">
        <v>11894</v>
      </c>
      <c r="AR3005" s="1495" t="s">
        <v>11895</v>
      </c>
      <c r="AS3005" s="1735" t="s">
        <v>2631</v>
      </c>
      <c r="AT3005" s="1495" t="str">
        <f t="shared" si="93"/>
        <v>0113-Vila de Cucujães</v>
      </c>
      <c r="AU3005" s="1495" t="str">
        <f t="shared" si="94"/>
        <v>011319</v>
      </c>
    </row>
    <row r="3006" spans="43:47">
      <c r="AQ3006" s="1735" t="s">
        <v>11896</v>
      </c>
      <c r="AR3006" s="1495" t="s">
        <v>11897</v>
      </c>
      <c r="AS3006" s="1735" t="s">
        <v>2199</v>
      </c>
      <c r="AT3006" s="1495" t="str">
        <f t="shared" si="93"/>
        <v>0214-Vila de Frades</v>
      </c>
      <c r="AU3006" s="1495" t="str">
        <f t="shared" si="94"/>
        <v>021404</v>
      </c>
    </row>
    <row r="3007" spans="43:47">
      <c r="AQ3007" s="1735" t="s">
        <v>11898</v>
      </c>
      <c r="AR3007" s="1495" t="s">
        <v>11899</v>
      </c>
      <c r="AS3007" s="1735" t="s">
        <v>61</v>
      </c>
      <c r="AT3007" s="1495" t="str">
        <f t="shared" si="93"/>
        <v>0313-Vila de Prado</v>
      </c>
      <c r="AU3007" s="1495" t="str">
        <f t="shared" si="94"/>
        <v>031342</v>
      </c>
    </row>
    <row r="3008" spans="43:47">
      <c r="AQ3008" s="1735" t="s">
        <v>11900</v>
      </c>
      <c r="AR3008" s="1495" t="s">
        <v>11901</v>
      </c>
      <c r="AS3008" s="1495" t="s">
        <v>2196</v>
      </c>
      <c r="AT3008" s="1495" t="str">
        <f t="shared" si="93"/>
        <v>1609-Vila de Punhe</v>
      </c>
      <c r="AU3008" s="1495" t="str">
        <f t="shared" si="94"/>
        <v>160938</v>
      </c>
    </row>
    <row r="3009" spans="43:47">
      <c r="AQ3009" s="1735" t="s">
        <v>11902</v>
      </c>
      <c r="AR3009" s="1495" t="s">
        <v>2209</v>
      </c>
      <c r="AS3009" s="1735" t="s">
        <v>2210</v>
      </c>
      <c r="AT3009" s="1495" t="str">
        <f t="shared" si="93"/>
        <v>0510-Vila de Rei</v>
      </c>
      <c r="AU3009" s="1495" t="str">
        <f t="shared" si="94"/>
        <v>051003</v>
      </c>
    </row>
    <row r="3010" spans="43:47">
      <c r="AQ3010" s="1735" t="s">
        <v>11903</v>
      </c>
      <c r="AR3010" s="1495" t="s">
        <v>11904</v>
      </c>
      <c r="AS3010" s="1495" t="s">
        <v>5229</v>
      </c>
      <c r="AT3010" s="1495" t="str">
        <f t="shared" si="93"/>
        <v>4301-Vila de São Sebastião</v>
      </c>
      <c r="AU3010" s="1495" t="str">
        <f t="shared" si="94"/>
        <v>430119</v>
      </c>
    </row>
    <row r="3011" spans="43:47">
      <c r="AQ3011" s="1735" t="s">
        <v>11905</v>
      </c>
      <c r="AR3011" s="1495" t="s">
        <v>11906</v>
      </c>
      <c r="AS3011" s="1735" t="s">
        <v>2213</v>
      </c>
      <c r="AT3011" s="1495" t="str">
        <f t="shared" si="93"/>
        <v>0815-Vila do Bispo e Raposeira</v>
      </c>
      <c r="AU3011" s="1495" t="str">
        <f t="shared" si="94"/>
        <v>081506</v>
      </c>
    </row>
    <row r="3012" spans="43:47">
      <c r="AQ3012" s="1735" t="s">
        <v>11907</v>
      </c>
      <c r="AR3012" s="1495" t="s">
        <v>2216</v>
      </c>
      <c r="AS3012" s="1495" t="s">
        <v>2217</v>
      </c>
      <c r="AT3012" s="1495" t="str">
        <f t="shared" si="93"/>
        <v>1316-Vila do Conde</v>
      </c>
      <c r="AU3012" s="1495" t="str">
        <f t="shared" si="94"/>
        <v>131628</v>
      </c>
    </row>
    <row r="3013" spans="43:47">
      <c r="AQ3013" s="1735" t="s">
        <v>11908</v>
      </c>
      <c r="AR3013" s="1495" t="s">
        <v>2219</v>
      </c>
      <c r="AS3013" s="1495" t="s">
        <v>8</v>
      </c>
      <c r="AT3013" s="1495" t="str">
        <f t="shared" si="93"/>
        <v>4101-Vila do Porto</v>
      </c>
      <c r="AU3013" s="1495" t="str">
        <f t="shared" si="94"/>
        <v>410105</v>
      </c>
    </row>
    <row r="3014" spans="43:47">
      <c r="AQ3014" s="1735" t="s">
        <v>11909</v>
      </c>
      <c r="AR3014" s="1495" t="s">
        <v>11910</v>
      </c>
      <c r="AS3014" s="1735" t="s">
        <v>1633</v>
      </c>
      <c r="AT3014" s="1495" t="str">
        <f t="shared" si="93"/>
        <v>0911-Vila do Touro</v>
      </c>
      <c r="AU3014" s="1495" t="str">
        <f t="shared" si="94"/>
        <v>091139</v>
      </c>
    </row>
    <row r="3015" spans="43:47">
      <c r="AQ3015" s="1735" t="s">
        <v>11911</v>
      </c>
      <c r="AR3015" s="1495" t="s">
        <v>11912</v>
      </c>
      <c r="AS3015" s="1495" t="s">
        <v>1407</v>
      </c>
      <c r="AT3015" s="1495" t="str">
        <f t="shared" si="93"/>
        <v>1013-Vila Facaia</v>
      </c>
      <c r="AU3015" s="1495" t="str">
        <f t="shared" si="94"/>
        <v>101303</v>
      </c>
    </row>
    <row r="3016" spans="43:47">
      <c r="AQ3016" s="1735" t="s">
        <v>11913</v>
      </c>
      <c r="AR3016" s="1495" t="s">
        <v>11914</v>
      </c>
      <c r="AS3016" s="1735" t="s">
        <v>1047</v>
      </c>
      <c r="AT3016" s="1495" t="str">
        <f t="shared" si="93"/>
        <v>0907-Vila Fernando</v>
      </c>
      <c r="AU3016" s="1495" t="str">
        <f t="shared" si="94"/>
        <v>090751</v>
      </c>
    </row>
    <row r="3017" spans="43:47">
      <c r="AQ3017" s="1735" t="s">
        <v>11915</v>
      </c>
      <c r="AR3017" s="1495" t="s">
        <v>11916</v>
      </c>
      <c r="AS3017" s="1495" t="s">
        <v>2196</v>
      </c>
      <c r="AT3017" s="1495" t="str">
        <f t="shared" si="93"/>
        <v>1609-Vila Franca</v>
      </c>
      <c r="AU3017" s="1495" t="str">
        <f t="shared" si="94"/>
        <v>160935</v>
      </c>
    </row>
    <row r="3018" spans="43:47">
      <c r="AQ3018" s="1735" t="s">
        <v>11917</v>
      </c>
      <c r="AR3018" s="1495" t="s">
        <v>11918</v>
      </c>
      <c r="AS3018" s="1735" t="s">
        <v>1042</v>
      </c>
      <c r="AT3018" s="1495" t="str">
        <f t="shared" si="93"/>
        <v>0906-Vila Franca da Serra</v>
      </c>
      <c r="AU3018" s="1495" t="str">
        <f t="shared" si="94"/>
        <v>090620</v>
      </c>
    </row>
    <row r="3019" spans="43:47">
      <c r="AQ3019" s="1735" t="s">
        <v>11919</v>
      </c>
      <c r="AR3019" s="1495" t="s">
        <v>15</v>
      </c>
      <c r="AS3019" s="1495" t="s">
        <v>16</v>
      </c>
      <c r="AT3019" s="1495" t="str">
        <f t="shared" ref="AT3019:AT3082" si="95">AS3019&amp;"-"&amp;AR3019</f>
        <v>1114-Vila Franca de Xira</v>
      </c>
      <c r="AU3019" s="1495" t="str">
        <f t="shared" ref="AU3019:AU3082" si="96">AQ3019</f>
        <v>111409</v>
      </c>
    </row>
    <row r="3020" spans="43:47">
      <c r="AQ3020" s="1735" t="s">
        <v>11920</v>
      </c>
      <c r="AR3020" s="1495" t="s">
        <v>11921</v>
      </c>
      <c r="AS3020" s="1495" t="s">
        <v>20</v>
      </c>
      <c r="AT3020" s="1495" t="str">
        <f t="shared" si="95"/>
        <v>4206-Vila Franca do Campo (São Miguel)</v>
      </c>
      <c r="AU3020" s="1495" t="str">
        <f t="shared" si="96"/>
        <v>420604</v>
      </c>
    </row>
    <row r="3021" spans="43:47">
      <c r="AQ3021" s="1735" t="s">
        <v>11922</v>
      </c>
      <c r="AR3021" s="1495" t="s">
        <v>11923</v>
      </c>
      <c r="AS3021" s="1495" t="s">
        <v>20</v>
      </c>
      <c r="AT3021" s="1495" t="str">
        <f t="shared" si="95"/>
        <v>4206-Vila Franca do Campo (São Pedro)</v>
      </c>
      <c r="AU3021" s="1495" t="str">
        <f t="shared" si="96"/>
        <v>420605</v>
      </c>
    </row>
    <row r="3022" spans="43:47">
      <c r="AQ3022" s="1735" t="s">
        <v>11924</v>
      </c>
      <c r="AR3022" s="1495" t="s">
        <v>11925</v>
      </c>
      <c r="AS3022" s="1735" t="s">
        <v>1047</v>
      </c>
      <c r="AT3022" s="1495" t="str">
        <f t="shared" si="95"/>
        <v>0907-Vila Franca do Deão</v>
      </c>
      <c r="AU3022" s="1495" t="str">
        <f t="shared" si="96"/>
        <v>090752</v>
      </c>
    </row>
    <row r="3023" spans="43:47">
      <c r="AQ3023" s="1735" t="s">
        <v>11926</v>
      </c>
      <c r="AR3023" s="1495" t="s">
        <v>11927</v>
      </c>
      <c r="AS3023" s="1735" t="s">
        <v>1047</v>
      </c>
      <c r="AT3023" s="1495" t="str">
        <f t="shared" si="95"/>
        <v>0907-Vila Garcia</v>
      </c>
      <c r="AU3023" s="1495" t="str">
        <f t="shared" si="96"/>
        <v>090753</v>
      </c>
    </row>
    <row r="3024" spans="43:47">
      <c r="AQ3024" s="1735" t="s">
        <v>11928</v>
      </c>
      <c r="AR3024" s="1495" t="s">
        <v>11929</v>
      </c>
      <c r="AS3024" s="1495" t="s">
        <v>3076</v>
      </c>
      <c r="AT3024" s="1495" t="str">
        <f t="shared" si="95"/>
        <v>1816-Vila Maior</v>
      </c>
      <c r="AU3024" s="1495" t="str">
        <f t="shared" si="96"/>
        <v>181619</v>
      </c>
    </row>
    <row r="3025" spans="43:47">
      <c r="AQ3025" s="1735" t="s">
        <v>11930</v>
      </c>
      <c r="AR3025" s="1495" t="s">
        <v>11931</v>
      </c>
      <c r="AS3025" s="1495" t="s">
        <v>2823</v>
      </c>
      <c r="AT3025" s="1495" t="str">
        <f t="shared" si="95"/>
        <v>1704-Vila Marim</v>
      </c>
      <c r="AU3025" s="1495" t="str">
        <f t="shared" si="96"/>
        <v>170407</v>
      </c>
    </row>
    <row r="3026" spans="43:47">
      <c r="AQ3026" s="1735" t="s">
        <v>11932</v>
      </c>
      <c r="AR3026" s="1495" t="s">
        <v>11931</v>
      </c>
      <c r="AS3026" s="1495" t="s">
        <v>1770</v>
      </c>
      <c r="AT3026" s="1495" t="str">
        <f t="shared" si="95"/>
        <v>1714-Vila Marim</v>
      </c>
      <c r="AU3026" s="1495" t="str">
        <f t="shared" si="96"/>
        <v>171429</v>
      </c>
    </row>
    <row r="3027" spans="43:47">
      <c r="AQ3027" s="1735" t="s">
        <v>11933</v>
      </c>
      <c r="AR3027" s="1495" t="s">
        <v>11934</v>
      </c>
      <c r="AS3027" s="1735" t="s">
        <v>2830</v>
      </c>
      <c r="AT3027" s="1495" t="str">
        <f t="shared" si="95"/>
        <v>0609-Vila Nova</v>
      </c>
      <c r="AU3027" s="1495" t="str">
        <f t="shared" si="96"/>
        <v>060905</v>
      </c>
    </row>
    <row r="3028" spans="43:47">
      <c r="AQ3028" s="1735" t="s">
        <v>11935</v>
      </c>
      <c r="AR3028" s="1495" t="s">
        <v>11934</v>
      </c>
      <c r="AS3028" s="1495" t="s">
        <v>2206</v>
      </c>
      <c r="AT3028" s="1495" t="str">
        <f t="shared" si="95"/>
        <v>4302-Vila Nova</v>
      </c>
      <c r="AU3028" s="1495" t="str">
        <f t="shared" si="96"/>
        <v>430210</v>
      </c>
    </row>
    <row r="3029" spans="43:47">
      <c r="AQ3029" s="1735" t="s">
        <v>11936</v>
      </c>
      <c r="AR3029" s="1495" t="s">
        <v>11937</v>
      </c>
      <c r="AS3029" s="1735" t="s">
        <v>2011</v>
      </c>
      <c r="AT3029" s="1495" t="str">
        <f t="shared" si="95"/>
        <v>0203-Vila Nova da Baronia</v>
      </c>
      <c r="AU3029" s="1495" t="str">
        <f t="shared" si="96"/>
        <v>020302</v>
      </c>
    </row>
    <row r="3030" spans="43:47">
      <c r="AQ3030" s="1735" t="s">
        <v>11938</v>
      </c>
      <c r="AR3030" s="1495" t="s">
        <v>23</v>
      </c>
      <c r="AS3030" s="1495" t="s">
        <v>24</v>
      </c>
      <c r="AT3030" s="1495" t="str">
        <f t="shared" si="95"/>
        <v>1420-Vila Nova da Barquinha</v>
      </c>
      <c r="AU3030" s="1495" t="str">
        <f t="shared" si="96"/>
        <v>142006</v>
      </c>
    </row>
    <row r="3031" spans="43:47">
      <c r="AQ3031" s="1735" t="s">
        <v>11939</v>
      </c>
      <c r="AR3031" s="1495" t="s">
        <v>11940</v>
      </c>
      <c r="AS3031" s="1495" t="s">
        <v>275</v>
      </c>
      <c r="AT3031" s="1495" t="str">
        <f t="shared" si="95"/>
        <v>1103-Vila Nova da Rainha</v>
      </c>
      <c r="AU3031" s="1495" t="str">
        <f t="shared" si="96"/>
        <v>110307</v>
      </c>
    </row>
    <row r="3032" spans="43:47">
      <c r="AQ3032" s="1735" t="s">
        <v>11941</v>
      </c>
      <c r="AR3032" s="1495" t="s">
        <v>11942</v>
      </c>
      <c r="AS3032" s="1495" t="s">
        <v>5308</v>
      </c>
      <c r="AT3032" s="1495" t="str">
        <f t="shared" si="95"/>
        <v>1306-Vila Nova da Telha</v>
      </c>
      <c r="AU3032" s="1495" t="str">
        <f t="shared" si="96"/>
        <v>130616</v>
      </c>
    </row>
    <row r="3033" spans="43:47">
      <c r="AQ3033" s="1735" t="s">
        <v>11943</v>
      </c>
      <c r="AR3033" s="1495" t="s">
        <v>11944</v>
      </c>
      <c r="AS3033" s="1735" t="s">
        <v>1741</v>
      </c>
      <c r="AT3033" s="1495" t="str">
        <f t="shared" si="95"/>
        <v>0615-Vila Nova de Anços</v>
      </c>
      <c r="AU3033" s="1495" t="str">
        <f t="shared" si="96"/>
        <v>061511</v>
      </c>
    </row>
    <row r="3034" spans="43:47">
      <c r="AQ3034" s="1735" t="s">
        <v>11945</v>
      </c>
      <c r="AR3034" s="1495" t="s">
        <v>11946</v>
      </c>
      <c r="AS3034" s="1735" t="s">
        <v>54</v>
      </c>
      <c r="AT3034" s="1495" t="str">
        <f t="shared" si="95"/>
        <v>0816-Vila Nova de Cacela</v>
      </c>
      <c r="AU3034" s="1495" t="str">
        <f t="shared" si="96"/>
        <v>081601</v>
      </c>
    </row>
    <row r="3035" spans="43:47">
      <c r="AQ3035" s="1735" t="s">
        <v>11947</v>
      </c>
      <c r="AR3035" s="1495" t="s">
        <v>33</v>
      </c>
      <c r="AS3035" s="1735" t="s">
        <v>34</v>
      </c>
      <c r="AT3035" s="1495" t="str">
        <f t="shared" si="95"/>
        <v>0914-Vila Nova de Foz Côa</v>
      </c>
      <c r="AU3035" s="1495" t="str">
        <f t="shared" si="96"/>
        <v>091419</v>
      </c>
    </row>
    <row r="3036" spans="43:47">
      <c r="AQ3036" s="1735" t="s">
        <v>11948</v>
      </c>
      <c r="AR3036" s="1495" t="s">
        <v>11949</v>
      </c>
      <c r="AS3036" s="1735" t="s">
        <v>4267</v>
      </c>
      <c r="AT3036" s="1495" t="str">
        <f t="shared" si="95"/>
        <v>0211-Vila Nova de Milfontes</v>
      </c>
      <c r="AU3036" s="1495" t="str">
        <f t="shared" si="96"/>
        <v>021111</v>
      </c>
    </row>
    <row r="3037" spans="43:47">
      <c r="AQ3037" s="1735" t="s">
        <v>11950</v>
      </c>
      <c r="AR3037" s="1495" t="s">
        <v>11951</v>
      </c>
      <c r="AS3037" s="1735" t="s">
        <v>3405</v>
      </c>
      <c r="AT3037" s="1495" t="str">
        <f t="shared" si="95"/>
        <v>0103-Vila Nova de Monsarros</v>
      </c>
      <c r="AU3037" s="1495" t="str">
        <f t="shared" si="96"/>
        <v>010312</v>
      </c>
    </row>
    <row r="3038" spans="43:47">
      <c r="AQ3038" s="1735" t="s">
        <v>11952</v>
      </c>
      <c r="AR3038" s="1495" t="s">
        <v>11953</v>
      </c>
      <c r="AS3038" s="1495" t="s">
        <v>1085</v>
      </c>
      <c r="AT3038" s="1495" t="str">
        <f t="shared" si="95"/>
        <v>1805-Vila Nova de Souto d'El-Rei</v>
      </c>
      <c r="AU3038" s="1495" t="str">
        <f t="shared" si="96"/>
        <v>180524</v>
      </c>
    </row>
    <row r="3039" spans="43:47">
      <c r="AQ3039" s="1735" t="s">
        <v>11954</v>
      </c>
      <c r="AR3039" s="1495" t="s">
        <v>11955</v>
      </c>
      <c r="AS3039" s="1735" t="s">
        <v>1042</v>
      </c>
      <c r="AT3039" s="1495" t="str">
        <f t="shared" si="95"/>
        <v>0906-Vila Nova de Tazem</v>
      </c>
      <c r="AU3039" s="1495" t="str">
        <f t="shared" si="96"/>
        <v>090621</v>
      </c>
    </row>
    <row r="3040" spans="43:47">
      <c r="AQ3040" s="1735" t="s">
        <v>11956</v>
      </c>
      <c r="AR3040" s="1495" t="s">
        <v>11957</v>
      </c>
      <c r="AS3040" s="1735" t="s">
        <v>1032</v>
      </c>
      <c r="AT3040" s="1495" t="str">
        <f t="shared" si="95"/>
        <v>0606-Vila Nova do Ceira</v>
      </c>
      <c r="AU3040" s="1495" t="str">
        <f t="shared" si="96"/>
        <v>060605</v>
      </c>
    </row>
    <row r="3041" spans="43:47">
      <c r="AQ3041" s="1735" t="s">
        <v>11958</v>
      </c>
      <c r="AR3041" s="1495" t="s">
        <v>48</v>
      </c>
      <c r="AS3041" s="1495" t="s">
        <v>1763</v>
      </c>
      <c r="AT3041" s="1495" t="str">
        <f t="shared" si="95"/>
        <v>1713-Vila Pouca de Aguiar</v>
      </c>
      <c r="AU3041" s="1495" t="str">
        <f t="shared" si="96"/>
        <v>171314</v>
      </c>
    </row>
    <row r="3042" spans="43:47">
      <c r="AQ3042" s="1735" t="s">
        <v>11959</v>
      </c>
      <c r="AR3042" s="1495" t="s">
        <v>11960</v>
      </c>
      <c r="AS3042" s="1495" t="s">
        <v>1308</v>
      </c>
      <c r="AT3042" s="1495" t="str">
        <f t="shared" si="95"/>
        <v>1602-Vila Praia de Âncora</v>
      </c>
      <c r="AU3042" s="1495" t="str">
        <f t="shared" si="96"/>
        <v>160217</v>
      </c>
    </row>
    <row r="3043" spans="43:47">
      <c r="AQ3043" s="1735" t="s">
        <v>11961</v>
      </c>
      <c r="AR3043" s="1495" t="s">
        <v>53</v>
      </c>
      <c r="AS3043" s="1735" t="s">
        <v>54</v>
      </c>
      <c r="AT3043" s="1495" t="str">
        <f t="shared" si="95"/>
        <v>0816-Vila Real de Santo António</v>
      </c>
      <c r="AU3043" s="1495" t="str">
        <f t="shared" si="96"/>
        <v>081602</v>
      </c>
    </row>
    <row r="3044" spans="43:47">
      <c r="AQ3044" s="1735" t="s">
        <v>11962</v>
      </c>
      <c r="AR3044" s="1495" t="s">
        <v>11963</v>
      </c>
      <c r="AS3044" s="1735" t="s">
        <v>1813</v>
      </c>
      <c r="AT3044" s="1495" t="str">
        <f t="shared" si="95"/>
        <v>0207-Vila Ruiva</v>
      </c>
      <c r="AU3044" s="1495" t="str">
        <f t="shared" si="96"/>
        <v>020704</v>
      </c>
    </row>
    <row r="3045" spans="43:47">
      <c r="AQ3045" s="1735" t="s">
        <v>11964</v>
      </c>
      <c r="AR3045" s="1495" t="s">
        <v>11965</v>
      </c>
      <c r="AS3045" s="1735" t="s">
        <v>279</v>
      </c>
      <c r="AT3045" s="1495" t="str">
        <f t="shared" si="95"/>
        <v>0302-Vila Seca</v>
      </c>
      <c r="AU3045" s="1495" t="str">
        <f t="shared" si="96"/>
        <v>030287</v>
      </c>
    </row>
    <row r="3046" spans="43:47">
      <c r="AQ3046" s="1735" t="s">
        <v>11966</v>
      </c>
      <c r="AR3046" s="1495" t="s">
        <v>56</v>
      </c>
      <c r="AS3046" s="1735" t="s">
        <v>57</v>
      </c>
      <c r="AT3046" s="1495" t="str">
        <f t="shared" si="95"/>
        <v>0511-Vila Velha de Ródão</v>
      </c>
      <c r="AU3046" s="1495" t="str">
        <f t="shared" si="96"/>
        <v>051104</v>
      </c>
    </row>
    <row r="3047" spans="43:47">
      <c r="AQ3047" s="1735" t="s">
        <v>11967</v>
      </c>
      <c r="AR3047" s="1495" t="s">
        <v>60</v>
      </c>
      <c r="AS3047" s="1735" t="s">
        <v>73</v>
      </c>
      <c r="AT3047" s="1495" t="str">
        <f t="shared" si="95"/>
        <v>0412-Vila Verde</v>
      </c>
      <c r="AU3047" s="1495" t="str">
        <f t="shared" si="96"/>
        <v>041230</v>
      </c>
    </row>
    <row r="3048" spans="43:47">
      <c r="AQ3048" s="1735" t="s">
        <v>11968</v>
      </c>
      <c r="AR3048" s="1495" t="s">
        <v>60</v>
      </c>
      <c r="AS3048" s="1735" t="s">
        <v>531</v>
      </c>
      <c r="AT3048" s="1495" t="str">
        <f t="shared" si="95"/>
        <v>0605-Vila Verde</v>
      </c>
      <c r="AU3048" s="1495" t="str">
        <f t="shared" si="96"/>
        <v>060513</v>
      </c>
    </row>
    <row r="3049" spans="43:47">
      <c r="AQ3049" s="1735" t="s">
        <v>11969</v>
      </c>
      <c r="AR3049" s="1495" t="s">
        <v>60</v>
      </c>
      <c r="AS3049" s="1495" t="s">
        <v>1984</v>
      </c>
      <c r="AT3049" s="1495" t="str">
        <f t="shared" si="95"/>
        <v>1701-Vila Verde</v>
      </c>
      <c r="AU3049" s="1495" t="str">
        <f t="shared" si="96"/>
        <v>170117</v>
      </c>
    </row>
    <row r="3050" spans="43:47">
      <c r="AQ3050" s="1735" t="s">
        <v>11970</v>
      </c>
      <c r="AR3050" s="1495" t="s">
        <v>11971</v>
      </c>
      <c r="AS3050" s="1495" t="s">
        <v>4115</v>
      </c>
      <c r="AT3050" s="1495" t="str">
        <f t="shared" si="95"/>
        <v>1703-Vila Verde da Raia</v>
      </c>
      <c r="AU3050" s="1495" t="str">
        <f t="shared" si="96"/>
        <v>170343</v>
      </c>
    </row>
    <row r="3051" spans="43:47">
      <c r="AQ3051" s="1735" t="s">
        <v>11972</v>
      </c>
      <c r="AR3051" s="1495" t="s">
        <v>11973</v>
      </c>
      <c r="AS3051" s="1735" t="s">
        <v>2976</v>
      </c>
      <c r="AT3051" s="1495" t="str">
        <f t="shared" si="95"/>
        <v>0213-Vila Verde de Ficalho</v>
      </c>
      <c r="AU3051" s="1495" t="str">
        <f t="shared" si="96"/>
        <v>021307</v>
      </c>
    </row>
    <row r="3052" spans="43:47">
      <c r="AQ3052" s="1735" t="s">
        <v>11974</v>
      </c>
      <c r="AR3052" s="1495" t="s">
        <v>11975</v>
      </c>
      <c r="AS3052" s="1495" t="s">
        <v>1972</v>
      </c>
      <c r="AT3052" s="1495" t="str">
        <f t="shared" si="95"/>
        <v>1101-Vila Verde dos Francos</v>
      </c>
      <c r="AU3052" s="1495" t="str">
        <f t="shared" si="96"/>
        <v>110114</v>
      </c>
    </row>
    <row r="3053" spans="43:47">
      <c r="AQ3053" s="1735" t="s">
        <v>11976</v>
      </c>
      <c r="AR3053" s="1495" t="s">
        <v>11977</v>
      </c>
      <c r="AS3053" s="1735" t="s">
        <v>61</v>
      </c>
      <c r="AT3053" s="1495" t="str">
        <f t="shared" si="95"/>
        <v>0313-Vila Verde e Barbudo</v>
      </c>
      <c r="AU3053" s="1495" t="str">
        <f t="shared" si="96"/>
        <v>031370</v>
      </c>
    </row>
    <row r="3054" spans="43:47">
      <c r="AQ3054" s="1735" t="s">
        <v>11978</v>
      </c>
      <c r="AR3054" s="1495" t="s">
        <v>11979</v>
      </c>
      <c r="AS3054" s="1495" t="s">
        <v>2641</v>
      </c>
      <c r="AT3054" s="1495" t="str">
        <f t="shared" si="95"/>
        <v>1104-Vilar</v>
      </c>
      <c r="AU3054" s="1495" t="str">
        <f t="shared" si="96"/>
        <v>110410</v>
      </c>
    </row>
    <row r="3055" spans="43:47">
      <c r="AQ3055" s="1735" t="s">
        <v>11980</v>
      </c>
      <c r="AR3055" s="1495" t="s">
        <v>11979</v>
      </c>
      <c r="AS3055" s="1495" t="s">
        <v>5351</v>
      </c>
      <c r="AT3055" s="1495" t="str">
        <f t="shared" si="95"/>
        <v>1807-Vilar</v>
      </c>
      <c r="AU3055" s="1495" t="str">
        <f t="shared" si="96"/>
        <v>180720</v>
      </c>
    </row>
    <row r="3056" spans="43:47">
      <c r="AQ3056" s="1735" t="s">
        <v>11981</v>
      </c>
      <c r="AR3056" s="1495" t="s">
        <v>11982</v>
      </c>
      <c r="AS3056" s="1735" t="s">
        <v>1978</v>
      </c>
      <c r="AT3056" s="1495" t="str">
        <f t="shared" si="95"/>
        <v>0401-Vilar Chão</v>
      </c>
      <c r="AU3056" s="1495" t="str">
        <f t="shared" si="96"/>
        <v>040118</v>
      </c>
    </row>
    <row r="3057" spans="43:47">
      <c r="AQ3057" s="1735" t="s">
        <v>11983</v>
      </c>
      <c r="AR3057" s="1495" t="s">
        <v>11984</v>
      </c>
      <c r="AS3057" s="1735" t="s">
        <v>1762</v>
      </c>
      <c r="AT3057" s="1495" t="str">
        <f t="shared" si="95"/>
        <v>0310-Vilar da Veiga</v>
      </c>
      <c r="AU3057" s="1495" t="str">
        <f t="shared" si="96"/>
        <v>031017</v>
      </c>
    </row>
    <row r="3058" spans="43:47">
      <c r="AQ3058" s="1735" t="s">
        <v>11985</v>
      </c>
      <c r="AR3058" s="1495" t="s">
        <v>11986</v>
      </c>
      <c r="AS3058" s="1495" t="s">
        <v>38</v>
      </c>
      <c r="AT3058" s="1495" t="str">
        <f t="shared" si="95"/>
        <v>1317-Vilar de Andorinho</v>
      </c>
      <c r="AU3058" s="1495" t="str">
        <f t="shared" si="96"/>
        <v>131723</v>
      </c>
    </row>
    <row r="3059" spans="43:47">
      <c r="AQ3059" s="1735" t="s">
        <v>11987</v>
      </c>
      <c r="AR3059" s="1495" t="s">
        <v>11988</v>
      </c>
      <c r="AS3059" s="1495" t="s">
        <v>5366</v>
      </c>
      <c r="AT3059" s="1495" t="str">
        <f t="shared" si="95"/>
        <v>1705-Vilar de Ferreiros</v>
      </c>
      <c r="AU3059" s="1495" t="str">
        <f t="shared" si="96"/>
        <v>170508</v>
      </c>
    </row>
    <row r="3060" spans="43:47">
      <c r="AQ3060" s="1735" t="s">
        <v>11989</v>
      </c>
      <c r="AR3060" s="1495" t="s">
        <v>11990</v>
      </c>
      <c r="AS3060" s="1495" t="s">
        <v>1984</v>
      </c>
      <c r="AT3060" s="1495" t="str">
        <f t="shared" si="95"/>
        <v>1701-Vilar de Maçada</v>
      </c>
      <c r="AU3060" s="1495" t="str">
        <f t="shared" si="96"/>
        <v>170118</v>
      </c>
    </row>
    <row r="3061" spans="43:47">
      <c r="AQ3061" s="1735" t="s">
        <v>11991</v>
      </c>
      <c r="AR3061" s="1495" t="s">
        <v>11992</v>
      </c>
      <c r="AS3061" s="1495" t="s">
        <v>1308</v>
      </c>
      <c r="AT3061" s="1495" t="str">
        <f t="shared" si="95"/>
        <v>1602-Vilar de Mouros</v>
      </c>
      <c r="AU3061" s="1495" t="str">
        <f t="shared" si="96"/>
        <v>160218</v>
      </c>
    </row>
    <row r="3062" spans="43:47">
      <c r="AQ3062" s="1735" t="s">
        <v>11993</v>
      </c>
      <c r="AR3062" s="1495" t="s">
        <v>11994</v>
      </c>
      <c r="AS3062" s="1495" t="s">
        <v>4115</v>
      </c>
      <c r="AT3062" s="1495" t="str">
        <f t="shared" si="95"/>
        <v>1703-Vilar de Nantes</v>
      </c>
      <c r="AU3062" s="1495" t="str">
        <f t="shared" si="96"/>
        <v>170344</v>
      </c>
    </row>
    <row r="3063" spans="43:47">
      <c r="AQ3063" s="1735" t="s">
        <v>11995</v>
      </c>
      <c r="AR3063" s="1495" t="s">
        <v>11996</v>
      </c>
      <c r="AS3063" s="1735" t="s">
        <v>73</v>
      </c>
      <c r="AT3063" s="1495" t="str">
        <f t="shared" si="95"/>
        <v>0412-Vilar de Ossos</v>
      </c>
      <c r="AU3063" s="1495" t="str">
        <f t="shared" si="96"/>
        <v>041232</v>
      </c>
    </row>
    <row r="3064" spans="43:47">
      <c r="AQ3064" s="1735" t="s">
        <v>11997</v>
      </c>
      <c r="AR3064" s="1495" t="s">
        <v>11998</v>
      </c>
      <c r="AS3064" s="1735" t="s">
        <v>73</v>
      </c>
      <c r="AT3064" s="1495" t="str">
        <f t="shared" si="95"/>
        <v>0412-Vilar de Peregrinos</v>
      </c>
      <c r="AU3064" s="1495" t="str">
        <f t="shared" si="96"/>
        <v>041233</v>
      </c>
    </row>
    <row r="3065" spans="43:47">
      <c r="AQ3065" s="1735" t="s">
        <v>11999</v>
      </c>
      <c r="AR3065" s="1495" t="s">
        <v>12000</v>
      </c>
      <c r="AS3065" s="1495" t="s">
        <v>2217</v>
      </c>
      <c r="AT3065" s="1495" t="str">
        <f t="shared" si="95"/>
        <v>1316-Vilar de Pinheiro</v>
      </c>
      <c r="AU3065" s="1495" t="str">
        <f t="shared" si="96"/>
        <v>131630</v>
      </c>
    </row>
    <row r="3066" spans="43:47">
      <c r="AQ3066" s="1735" t="s">
        <v>12001</v>
      </c>
      <c r="AR3066" s="1495" t="s">
        <v>12002</v>
      </c>
      <c r="AS3066" s="1495" t="s">
        <v>5285</v>
      </c>
      <c r="AT3066" s="1495" t="str">
        <f t="shared" si="95"/>
        <v>1305-Vilar do Torno e Alentém</v>
      </c>
      <c r="AU3066" s="1495" t="str">
        <f t="shared" si="96"/>
        <v>130526</v>
      </c>
    </row>
    <row r="3067" spans="43:47">
      <c r="AQ3067" s="1735" t="s">
        <v>12003</v>
      </c>
      <c r="AR3067" s="1495" t="s">
        <v>12004</v>
      </c>
      <c r="AS3067" s="1495" t="s">
        <v>2628</v>
      </c>
      <c r="AT3067" s="1495" t="str">
        <f t="shared" si="95"/>
        <v>1702-Vilar e Viveiro</v>
      </c>
      <c r="AU3067" s="1495" t="str">
        <f t="shared" si="96"/>
        <v>170221</v>
      </c>
    </row>
    <row r="3068" spans="43:47">
      <c r="AQ3068" s="1735" t="s">
        <v>12005</v>
      </c>
      <c r="AR3068" s="1495" t="s">
        <v>12006</v>
      </c>
      <c r="AS3068" s="1735" t="s">
        <v>3337</v>
      </c>
      <c r="AT3068" s="1495" t="str">
        <f t="shared" si="95"/>
        <v>0902-Vilar Formoso</v>
      </c>
      <c r="AU3068" s="1495" t="str">
        <f t="shared" si="96"/>
        <v>090229</v>
      </c>
    </row>
    <row r="3069" spans="43:47">
      <c r="AQ3069" s="1735" t="s">
        <v>12007</v>
      </c>
      <c r="AR3069" s="1495" t="s">
        <v>12008</v>
      </c>
      <c r="AS3069" s="1735" t="s">
        <v>69</v>
      </c>
      <c r="AT3069" s="1495" t="str">
        <f t="shared" si="95"/>
        <v>0411-Vilar Seco</v>
      </c>
      <c r="AU3069" s="1495" t="str">
        <f t="shared" si="96"/>
        <v>041113</v>
      </c>
    </row>
    <row r="3070" spans="43:47">
      <c r="AQ3070" s="1735" t="s">
        <v>12009</v>
      </c>
      <c r="AR3070" s="1495" t="s">
        <v>12008</v>
      </c>
      <c r="AS3070" s="1495" t="s">
        <v>4251</v>
      </c>
      <c r="AT3070" s="1495" t="str">
        <f t="shared" si="95"/>
        <v>1809-Vilar Seco</v>
      </c>
      <c r="AU3070" s="1495" t="str">
        <f t="shared" si="96"/>
        <v>180906</v>
      </c>
    </row>
    <row r="3071" spans="43:47">
      <c r="AQ3071" s="1735" t="s">
        <v>12010</v>
      </c>
      <c r="AR3071" s="1495" t="s">
        <v>12011</v>
      </c>
      <c r="AS3071" s="1735" t="s">
        <v>73</v>
      </c>
      <c r="AT3071" s="1495" t="str">
        <f t="shared" si="95"/>
        <v>0412-Vilar Seco de Lomba</v>
      </c>
      <c r="AU3071" s="1495" t="str">
        <f t="shared" si="96"/>
        <v>041234</v>
      </c>
    </row>
    <row r="3072" spans="43:47">
      <c r="AQ3072" s="1735" t="s">
        <v>12012</v>
      </c>
      <c r="AR3072" s="1495" t="s">
        <v>12013</v>
      </c>
      <c r="AS3072" s="1495" t="s">
        <v>1756</v>
      </c>
      <c r="AT3072" s="1495" t="str">
        <f t="shared" si="95"/>
        <v>1712-Vilarandelo</v>
      </c>
      <c r="AU3072" s="1495" t="str">
        <f t="shared" si="96"/>
        <v>171231</v>
      </c>
    </row>
    <row r="3073" spans="43:47">
      <c r="AQ3073" s="1735" t="s">
        <v>12014</v>
      </c>
      <c r="AR3073" s="1495" t="s">
        <v>12015</v>
      </c>
      <c r="AS3073" s="1495" t="s">
        <v>4115</v>
      </c>
      <c r="AT3073" s="1495" t="str">
        <f t="shared" si="95"/>
        <v>1703-Vilarelho da Raia</v>
      </c>
      <c r="AU3073" s="1495" t="str">
        <f t="shared" si="96"/>
        <v>170345</v>
      </c>
    </row>
    <row r="3074" spans="43:47">
      <c r="AQ3074" s="1735" t="s">
        <v>12016</v>
      </c>
      <c r="AR3074" s="1495" t="s">
        <v>12017</v>
      </c>
      <c r="AS3074" s="1735" t="s">
        <v>1978</v>
      </c>
      <c r="AT3074" s="1495" t="str">
        <f t="shared" si="95"/>
        <v>0401-Vilarelhos</v>
      </c>
      <c r="AU3074" s="1495" t="str">
        <f t="shared" si="96"/>
        <v>040119</v>
      </c>
    </row>
    <row r="3075" spans="43:47">
      <c r="AQ3075" s="1735" t="s">
        <v>12018</v>
      </c>
      <c r="AR3075" s="1495" t="s">
        <v>12019</v>
      </c>
      <c r="AS3075" s="1735" t="s">
        <v>1978</v>
      </c>
      <c r="AT3075" s="1495" t="str">
        <f t="shared" si="95"/>
        <v>0401-Vilares de Vilariça</v>
      </c>
      <c r="AU3075" s="1495" t="str">
        <f t="shared" si="96"/>
        <v>040120</v>
      </c>
    </row>
    <row r="3076" spans="43:47">
      <c r="AQ3076" s="1735" t="s">
        <v>12020</v>
      </c>
      <c r="AR3076" s="1495" t="s">
        <v>12021</v>
      </c>
      <c r="AS3076" s="1495" t="s">
        <v>3061</v>
      </c>
      <c r="AT3076" s="1495" t="str">
        <f t="shared" si="95"/>
        <v>1314-Vilarinho</v>
      </c>
      <c r="AU3076" s="1495" t="str">
        <f t="shared" si="96"/>
        <v>131432</v>
      </c>
    </row>
    <row r="3077" spans="43:47">
      <c r="AQ3077" s="1735" t="s">
        <v>12022</v>
      </c>
      <c r="AR3077" s="1495" t="s">
        <v>12023</v>
      </c>
      <c r="AS3077" s="1735" t="s">
        <v>1320</v>
      </c>
      <c r="AT3077" s="1495" t="str">
        <f t="shared" si="95"/>
        <v>0403-Vilarinho da Castanheira</v>
      </c>
      <c r="AU3077" s="1495" t="str">
        <f t="shared" si="96"/>
        <v>040318</v>
      </c>
    </row>
    <row r="3078" spans="43:47">
      <c r="AQ3078" s="1735" t="s">
        <v>12024</v>
      </c>
      <c r="AR3078" s="1495" t="s">
        <v>12025</v>
      </c>
      <c r="AS3078" s="1735" t="s">
        <v>30</v>
      </c>
      <c r="AT3078" s="1495" t="str">
        <f t="shared" si="95"/>
        <v>0312-Vilarinho das Cambas</v>
      </c>
      <c r="AU3078" s="1495" t="str">
        <f t="shared" si="96"/>
        <v>031249</v>
      </c>
    </row>
    <row r="3079" spans="43:47">
      <c r="AQ3079" s="1735" t="s">
        <v>12026</v>
      </c>
      <c r="AR3079" s="1495" t="s">
        <v>12027</v>
      </c>
      <c r="AS3079" s="1735" t="s">
        <v>5293</v>
      </c>
      <c r="AT3079" s="1495" t="str">
        <f t="shared" si="95"/>
        <v>0405-Vilarinho de Agrochão</v>
      </c>
      <c r="AU3079" s="1495" t="str">
        <f t="shared" si="96"/>
        <v>040536</v>
      </c>
    </row>
    <row r="3080" spans="43:47">
      <c r="AQ3080" s="1735" t="s">
        <v>12028</v>
      </c>
      <c r="AR3080" s="1495" t="s">
        <v>12029</v>
      </c>
      <c r="AS3080" s="1495" t="s">
        <v>1629</v>
      </c>
      <c r="AT3080" s="1495" t="str">
        <f t="shared" si="95"/>
        <v>1710-Vilarinho de São Romão</v>
      </c>
      <c r="AU3080" s="1495" t="str">
        <f t="shared" si="96"/>
        <v>171015</v>
      </c>
    </row>
    <row r="3081" spans="43:47">
      <c r="AQ3081" s="1735" t="s">
        <v>12030</v>
      </c>
      <c r="AR3081" s="1495" t="s">
        <v>12031</v>
      </c>
      <c r="AS3081" s="1735" t="s">
        <v>3405</v>
      </c>
      <c r="AT3081" s="1495" t="str">
        <f t="shared" si="95"/>
        <v>0103-Vilarinho do Bairro</v>
      </c>
      <c r="AU3081" s="1495" t="str">
        <f t="shared" si="96"/>
        <v>010313</v>
      </c>
    </row>
    <row r="3082" spans="43:47">
      <c r="AQ3082" s="1735" t="s">
        <v>12032</v>
      </c>
      <c r="AR3082" s="1495" t="s">
        <v>12033</v>
      </c>
      <c r="AS3082" s="1495" t="s">
        <v>1436</v>
      </c>
      <c r="AT3082" s="1495" t="str">
        <f t="shared" si="95"/>
        <v>1708-Vilarinho dos Freires</v>
      </c>
      <c r="AU3082" s="1495" t="str">
        <f t="shared" si="96"/>
        <v>170810</v>
      </c>
    </row>
    <row r="3083" spans="43:47">
      <c r="AQ3083" s="1735" t="s">
        <v>12034</v>
      </c>
      <c r="AR3083" s="1495" t="s">
        <v>12035</v>
      </c>
      <c r="AS3083" s="1495" t="s">
        <v>4115</v>
      </c>
      <c r="AT3083" s="1495" t="str">
        <f t="shared" ref="AT3083:AT3103" si="97">AS3083&amp;"-"&amp;AR3083</f>
        <v>1703-Vilas Boas</v>
      </c>
      <c r="AU3083" s="1495" t="str">
        <f t="shared" ref="AU3083:AU3103" si="98">AQ3083</f>
        <v>170347</v>
      </c>
    </row>
    <row r="3084" spans="43:47">
      <c r="AQ3084" s="1735" t="s">
        <v>12036</v>
      </c>
      <c r="AR3084" s="1495" t="s">
        <v>12037</v>
      </c>
      <c r="AS3084" s="1495" t="s">
        <v>1308</v>
      </c>
      <c r="AT3084" s="1495" t="str">
        <f t="shared" si="97"/>
        <v>1602-Vile</v>
      </c>
      <c r="AU3084" s="1495" t="str">
        <f t="shared" si="98"/>
        <v>160220</v>
      </c>
    </row>
    <row r="3085" spans="43:47">
      <c r="AQ3085" s="1735" t="s">
        <v>12038</v>
      </c>
      <c r="AR3085" s="1495" t="s">
        <v>12039</v>
      </c>
      <c r="AS3085" s="1735" t="s">
        <v>1492</v>
      </c>
      <c r="AT3085" s="1495" t="str">
        <f t="shared" si="97"/>
        <v>0309-Vilela</v>
      </c>
      <c r="AU3085" s="1495" t="str">
        <f t="shared" si="98"/>
        <v>030929</v>
      </c>
    </row>
    <row r="3086" spans="43:47">
      <c r="AQ3086" s="1735" t="s">
        <v>12040</v>
      </c>
      <c r="AR3086" s="1495" t="s">
        <v>12039</v>
      </c>
      <c r="AS3086" s="1495" t="s">
        <v>1071</v>
      </c>
      <c r="AT3086" s="1495" t="str">
        <f t="shared" si="97"/>
        <v>1310-Vilela</v>
      </c>
      <c r="AU3086" s="1495" t="str">
        <f t="shared" si="98"/>
        <v>131024</v>
      </c>
    </row>
    <row r="3087" spans="43:47">
      <c r="AQ3087" s="1735" t="s">
        <v>12041</v>
      </c>
      <c r="AR3087" s="1495" t="s">
        <v>12042</v>
      </c>
      <c r="AS3087" s="1495" t="s">
        <v>4115</v>
      </c>
      <c r="AT3087" s="1495" t="str">
        <f t="shared" si="97"/>
        <v>1703-Vilela do Tâmega</v>
      </c>
      <c r="AU3087" s="1495" t="str">
        <f t="shared" si="98"/>
        <v>170349</v>
      </c>
    </row>
    <row r="3088" spans="43:47">
      <c r="AQ3088" s="1735" t="s">
        <v>12043</v>
      </c>
      <c r="AR3088" s="1495" t="s">
        <v>12044</v>
      </c>
      <c r="AS3088" s="1495" t="s">
        <v>4115</v>
      </c>
      <c r="AT3088" s="1495" t="str">
        <f t="shared" si="97"/>
        <v>1703-Vilela Seca</v>
      </c>
      <c r="AU3088" s="1495" t="str">
        <f t="shared" si="98"/>
        <v>170348</v>
      </c>
    </row>
    <row r="3089" spans="43:47">
      <c r="AQ3089" s="1735" t="s">
        <v>12045</v>
      </c>
      <c r="AR3089" s="1495" t="s">
        <v>12046</v>
      </c>
      <c r="AS3089" s="1495" t="s">
        <v>1961</v>
      </c>
      <c r="AT3089" s="1495" t="str">
        <f t="shared" si="97"/>
        <v>1001-Vimeiro</v>
      </c>
      <c r="AU3089" s="1495" t="str">
        <f t="shared" si="98"/>
        <v>100116</v>
      </c>
    </row>
    <row r="3090" spans="43:47">
      <c r="AQ3090" s="1735" t="s">
        <v>12047</v>
      </c>
      <c r="AR3090" s="1495" t="s">
        <v>12046</v>
      </c>
      <c r="AS3090" s="1495" t="s">
        <v>5277</v>
      </c>
      <c r="AT3090" s="1495" t="str">
        <f t="shared" si="97"/>
        <v>1108-Vimeiro</v>
      </c>
      <c r="AU3090" s="1495" t="str">
        <f t="shared" si="98"/>
        <v>110808</v>
      </c>
    </row>
    <row r="3091" spans="43:47">
      <c r="AQ3091" s="1735" t="s">
        <v>12048</v>
      </c>
      <c r="AR3091" s="1495" t="s">
        <v>12049</v>
      </c>
      <c r="AS3091" s="1735" t="s">
        <v>2548</v>
      </c>
      <c r="AT3091" s="1495" t="str">
        <f t="shared" si="97"/>
        <v>0702-Vimieiro</v>
      </c>
      <c r="AU3091" s="1495" t="str">
        <f t="shared" si="98"/>
        <v>070206</v>
      </c>
    </row>
    <row r="3092" spans="43:47">
      <c r="AQ3092" s="1735" t="s">
        <v>12050</v>
      </c>
      <c r="AR3092" s="1495" t="s">
        <v>68</v>
      </c>
      <c r="AS3092" s="1735" t="s">
        <v>69</v>
      </c>
      <c r="AT3092" s="1495" t="str">
        <f t="shared" si="97"/>
        <v>0411-Vimioso</v>
      </c>
      <c r="AU3092" s="1495" t="str">
        <f t="shared" si="98"/>
        <v>041114</v>
      </c>
    </row>
    <row r="3093" spans="43:47">
      <c r="AQ3093" s="1735" t="s">
        <v>12051</v>
      </c>
      <c r="AR3093" s="1495" t="s">
        <v>12052</v>
      </c>
      <c r="AS3093" s="1735" t="s">
        <v>1741</v>
      </c>
      <c r="AT3093" s="1495" t="str">
        <f t="shared" si="97"/>
        <v>0615-Vinha da Rainha</v>
      </c>
      <c r="AU3093" s="1495" t="str">
        <f t="shared" si="98"/>
        <v>061512</v>
      </c>
    </row>
    <row r="3094" spans="43:47">
      <c r="AQ3094" s="1735" t="s">
        <v>12053</v>
      </c>
      <c r="AR3094" s="1495" t="s">
        <v>72</v>
      </c>
      <c r="AS3094" s="1735" t="s">
        <v>73</v>
      </c>
      <c r="AT3094" s="1495" t="str">
        <f t="shared" si="97"/>
        <v>0412-Vinhais</v>
      </c>
      <c r="AU3094" s="1495" t="str">
        <f t="shared" si="98"/>
        <v>041235</v>
      </c>
    </row>
    <row r="3095" spans="43:47">
      <c r="AQ3095" s="1735" t="s">
        <v>12054</v>
      </c>
      <c r="AR3095" s="1495" t="s">
        <v>12055</v>
      </c>
      <c r="AS3095" s="1735" t="s">
        <v>5293</v>
      </c>
      <c r="AT3095" s="1495" t="str">
        <f t="shared" si="97"/>
        <v>0405-Vinhas</v>
      </c>
      <c r="AU3095" s="1495" t="str">
        <f t="shared" si="98"/>
        <v>040538</v>
      </c>
    </row>
    <row r="3096" spans="43:47">
      <c r="AQ3096" s="1735" t="s">
        <v>12056</v>
      </c>
      <c r="AR3096" s="1495" t="s">
        <v>12057</v>
      </c>
      <c r="AS3096" s="1735" t="s">
        <v>514</v>
      </c>
      <c r="AT3096" s="1495" t="str">
        <f t="shared" si="97"/>
        <v>0307-Vinhós</v>
      </c>
      <c r="AU3096" s="1495" t="str">
        <f t="shared" si="98"/>
        <v>030736</v>
      </c>
    </row>
    <row r="3097" spans="43:47">
      <c r="AQ3097" s="1735" t="s">
        <v>12058</v>
      </c>
      <c r="AR3097" s="1495" t="s">
        <v>12059</v>
      </c>
      <c r="AS3097" s="1495" t="s">
        <v>1459</v>
      </c>
      <c r="AT3097" s="1495" t="str">
        <f t="shared" si="97"/>
        <v>1607-Vitorino das Donas</v>
      </c>
      <c r="AU3097" s="1495" t="str">
        <f t="shared" si="98"/>
        <v>160750</v>
      </c>
    </row>
    <row r="3098" spans="43:47">
      <c r="AQ3098" s="1735" t="s">
        <v>12060</v>
      </c>
      <c r="AR3098" s="1495" t="s">
        <v>12061</v>
      </c>
      <c r="AS3098" s="1735" t="s">
        <v>80</v>
      </c>
      <c r="AT3098" s="1495" t="str">
        <f t="shared" si="97"/>
        <v>0314-Vizela (Santo Adrião)</v>
      </c>
      <c r="AU3098" s="1495" t="str">
        <f t="shared" si="98"/>
        <v>031406</v>
      </c>
    </row>
    <row r="3099" spans="43:47">
      <c r="AQ3099" s="1735" t="s">
        <v>12062</v>
      </c>
      <c r="AR3099" s="1495" t="s">
        <v>12063</v>
      </c>
      <c r="AS3099" s="1495" t="s">
        <v>1763</v>
      </c>
      <c r="AT3099" s="1495" t="str">
        <f t="shared" si="97"/>
        <v>1713-Vreia de Bornes</v>
      </c>
      <c r="AU3099" s="1495" t="str">
        <f t="shared" si="98"/>
        <v>171315</v>
      </c>
    </row>
    <row r="3100" spans="43:47">
      <c r="AQ3100" s="1735" t="s">
        <v>12064</v>
      </c>
      <c r="AR3100" s="1495" t="s">
        <v>12065</v>
      </c>
      <c r="AS3100" s="1495" t="s">
        <v>1763</v>
      </c>
      <c r="AT3100" s="1495" t="str">
        <f t="shared" si="97"/>
        <v>1713-Vreia de Jales</v>
      </c>
      <c r="AU3100" s="1495" t="str">
        <f t="shared" si="98"/>
        <v>171316</v>
      </c>
    </row>
    <row r="3101" spans="43:47">
      <c r="AQ3101" s="1735" t="s">
        <v>12066</v>
      </c>
      <c r="AR3101" s="1495" t="s">
        <v>12067</v>
      </c>
      <c r="AS3101" s="1735" t="s">
        <v>4125</v>
      </c>
      <c r="AT3101" s="1495" t="str">
        <f t="shared" si="97"/>
        <v>0604-Zambujal</v>
      </c>
      <c r="AU3101" s="1495" t="str">
        <f t="shared" si="98"/>
        <v>060410</v>
      </c>
    </row>
    <row r="3102" spans="43:47">
      <c r="AQ3102" s="1735" t="s">
        <v>12068</v>
      </c>
      <c r="AR3102" s="1495" t="s">
        <v>12069</v>
      </c>
      <c r="AS3102" s="1495" t="s">
        <v>1776</v>
      </c>
      <c r="AT3102" s="1495" t="str">
        <f t="shared" si="97"/>
        <v>1419-Zibreira</v>
      </c>
      <c r="AU3102" s="1495" t="str">
        <f t="shared" si="98"/>
        <v>141916</v>
      </c>
    </row>
    <row r="3103" spans="43:47">
      <c r="AQ3103" s="1735" t="s">
        <v>12070</v>
      </c>
      <c r="AR3103" s="1495" t="s">
        <v>12071</v>
      </c>
      <c r="AS3103" s="1735" t="s">
        <v>2633</v>
      </c>
      <c r="AT3103" s="1495" t="str">
        <f t="shared" si="97"/>
        <v>0402-Zoio</v>
      </c>
      <c r="AU3103" s="1495" t="str">
        <f t="shared" si="98"/>
        <v>040249</v>
      </c>
    </row>
  </sheetData>
  <sheetProtection autoFilter="0"/>
  <autoFilter ref="F8:N317" xr:uid="{00000000-0009-0000-0000-000034000000}"/>
  <mergeCells count="4">
    <mergeCell ref="Q7:R7"/>
    <mergeCell ref="W7:X7"/>
    <mergeCell ref="W6:Y6"/>
    <mergeCell ref="G369:I369"/>
  </mergeCells>
  <phoneticPr fontId="46" type="noConversion"/>
  <pageMargins left="0.75" right="0.75" top="1" bottom="1" header="0.5" footer="0.5"/>
  <pageSetup paperSize="9"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37">
    <tabColor indexed="52"/>
  </sheetPr>
  <dimension ref="A1:L57"/>
  <sheetViews>
    <sheetView showGridLines="0" zoomScaleNormal="100" workbookViewId="0">
      <selection activeCell="C23" sqref="C23"/>
    </sheetView>
  </sheetViews>
  <sheetFormatPr defaultRowHeight="12.75"/>
  <cols>
    <col min="1" max="1" width="40.85546875" customWidth="1"/>
    <col min="2" max="2" width="7.5703125" customWidth="1"/>
  </cols>
  <sheetData>
    <row r="1" spans="1:12" ht="6.75" customHeight="1"/>
    <row r="2" spans="1:12" ht="24" customHeight="1">
      <c r="A2" s="2161" t="s">
        <v>2514</v>
      </c>
      <c r="B2" s="2162"/>
      <c r="C2" s="2162"/>
      <c r="D2" s="2162"/>
      <c r="E2" s="2162"/>
      <c r="F2" s="2162"/>
      <c r="G2" s="2162"/>
      <c r="H2" s="2162"/>
      <c r="I2" s="2162"/>
      <c r="J2" s="2162"/>
      <c r="K2" s="2162"/>
      <c r="L2" s="2163"/>
    </row>
    <row r="3" spans="1:12" ht="5.25" customHeight="1">
      <c r="A3" s="391"/>
      <c r="B3" s="391"/>
      <c r="C3" s="391"/>
      <c r="D3" s="391"/>
      <c r="E3" s="391"/>
      <c r="F3" s="391"/>
      <c r="G3" s="391"/>
    </row>
    <row r="4" spans="1:12" ht="12.75" customHeight="1">
      <c r="F4" s="392"/>
      <c r="G4" s="392"/>
      <c r="L4" s="360" t="s">
        <v>2487</v>
      </c>
    </row>
    <row r="5" spans="1:12" ht="24">
      <c r="A5" s="393" t="s">
        <v>2062</v>
      </c>
      <c r="B5" s="394" t="s">
        <v>3103</v>
      </c>
      <c r="C5" s="393" t="str">
        <f>IF('F1'!AP37="","0",YEAR('F1'!AP37))</f>
        <v>0</v>
      </c>
      <c r="D5" s="393">
        <f t="shared" ref="D5:L5" si="0">C5+1</f>
        <v>1</v>
      </c>
      <c r="E5" s="393">
        <f t="shared" si="0"/>
        <v>2</v>
      </c>
      <c r="F5" s="393">
        <f t="shared" si="0"/>
        <v>3</v>
      </c>
      <c r="G5" s="393">
        <f t="shared" si="0"/>
        <v>4</v>
      </c>
      <c r="H5" s="393">
        <f t="shared" si="0"/>
        <v>5</v>
      </c>
      <c r="I5" s="393">
        <f t="shared" si="0"/>
        <v>6</v>
      </c>
      <c r="J5" s="393">
        <f t="shared" si="0"/>
        <v>7</v>
      </c>
      <c r="K5" s="393">
        <f t="shared" si="0"/>
        <v>8</v>
      </c>
      <c r="L5" s="393">
        <f t="shared" si="0"/>
        <v>9</v>
      </c>
    </row>
    <row r="6" spans="1:12">
      <c r="A6" s="429" t="s">
        <v>3104</v>
      </c>
      <c r="B6" s="395">
        <v>62219</v>
      </c>
      <c r="C6" s="416"/>
      <c r="D6" s="414"/>
      <c r="E6" s="415"/>
      <c r="F6" s="414"/>
      <c r="G6" s="416"/>
      <c r="H6" s="414"/>
      <c r="I6" s="414"/>
      <c r="J6" s="417"/>
      <c r="K6" s="414"/>
      <c r="L6" s="418"/>
    </row>
    <row r="7" spans="1:12">
      <c r="A7" s="430" t="s">
        <v>3105</v>
      </c>
      <c r="B7" s="396">
        <v>632</v>
      </c>
      <c r="C7" s="420"/>
      <c r="D7" s="419"/>
      <c r="E7" s="415"/>
      <c r="F7" s="419"/>
      <c r="G7" s="420"/>
      <c r="H7" s="419"/>
      <c r="I7" s="419"/>
      <c r="J7" s="415"/>
      <c r="K7" s="419"/>
      <c r="L7" s="421"/>
    </row>
    <row r="8" spans="1:12">
      <c r="A8" s="430" t="s">
        <v>3106</v>
      </c>
      <c r="B8" s="396">
        <v>64</v>
      </c>
      <c r="C8" s="420"/>
      <c r="D8" s="419"/>
      <c r="E8" s="415"/>
      <c r="F8" s="419"/>
      <c r="G8" s="420"/>
      <c r="H8" s="419"/>
      <c r="I8" s="419"/>
      <c r="J8" s="415"/>
      <c r="K8" s="419"/>
      <c r="L8" s="421"/>
    </row>
    <row r="9" spans="1:12">
      <c r="A9" s="430" t="s">
        <v>3107</v>
      </c>
      <c r="B9" s="396">
        <v>66</v>
      </c>
      <c r="C9" s="420"/>
      <c r="D9" s="419"/>
      <c r="E9" s="415"/>
      <c r="F9" s="419"/>
      <c r="G9" s="420"/>
      <c r="H9" s="419"/>
      <c r="I9" s="419"/>
      <c r="J9" s="415"/>
      <c r="K9" s="419"/>
      <c r="L9" s="421"/>
    </row>
    <row r="10" spans="1:12">
      <c r="A10" s="430" t="s">
        <v>3108</v>
      </c>
      <c r="B10" s="396">
        <v>67</v>
      </c>
      <c r="C10" s="420"/>
      <c r="D10" s="419"/>
      <c r="E10" s="415"/>
      <c r="F10" s="419"/>
      <c r="G10" s="420"/>
      <c r="H10" s="419"/>
      <c r="I10" s="419"/>
      <c r="J10" s="415"/>
      <c r="K10" s="419"/>
      <c r="L10" s="421"/>
    </row>
    <row r="11" spans="1:12">
      <c r="A11" s="430" t="s">
        <v>3109</v>
      </c>
      <c r="B11" s="396">
        <v>681</v>
      </c>
      <c r="C11" s="420"/>
      <c r="D11" s="419"/>
      <c r="E11" s="415"/>
      <c r="F11" s="419"/>
      <c r="G11" s="420"/>
      <c r="H11" s="419"/>
      <c r="I11" s="419"/>
      <c r="J11" s="415"/>
      <c r="K11" s="419"/>
      <c r="L11" s="421"/>
    </row>
    <row r="12" spans="1:12">
      <c r="A12" s="430" t="s">
        <v>3110</v>
      </c>
      <c r="B12" s="396">
        <v>86</v>
      </c>
      <c r="C12" s="420"/>
      <c r="D12" s="419"/>
      <c r="E12" s="415"/>
      <c r="F12" s="419"/>
      <c r="G12" s="420"/>
      <c r="H12" s="419"/>
      <c r="I12" s="419"/>
      <c r="J12" s="415"/>
      <c r="K12" s="419"/>
      <c r="L12" s="421"/>
    </row>
    <row r="13" spans="1:12">
      <c r="A13" s="431" t="s">
        <v>3111</v>
      </c>
      <c r="B13" s="396">
        <v>88</v>
      </c>
      <c r="C13" s="420"/>
      <c r="D13" s="419"/>
      <c r="E13" s="415"/>
      <c r="F13" s="419"/>
      <c r="G13" s="420"/>
      <c r="H13" s="419"/>
      <c r="I13" s="419"/>
      <c r="J13" s="415"/>
      <c r="K13" s="419"/>
      <c r="L13" s="421"/>
    </row>
    <row r="14" spans="1:12">
      <c r="A14" s="432" t="s">
        <v>3112</v>
      </c>
      <c r="B14" s="399"/>
      <c r="C14" s="433">
        <f t="shared" ref="C14:L14" si="1">SUM(C6:C13)</f>
        <v>0</v>
      </c>
      <c r="D14" s="428">
        <f t="shared" si="1"/>
        <v>0</v>
      </c>
      <c r="E14" s="434">
        <f t="shared" si="1"/>
        <v>0</v>
      </c>
      <c r="F14" s="428">
        <f t="shared" si="1"/>
        <v>0</v>
      </c>
      <c r="G14" s="433">
        <f t="shared" si="1"/>
        <v>0</v>
      </c>
      <c r="H14" s="428">
        <f t="shared" si="1"/>
        <v>0</v>
      </c>
      <c r="I14" s="428">
        <f t="shared" si="1"/>
        <v>0</v>
      </c>
      <c r="J14" s="434">
        <f t="shared" si="1"/>
        <v>0</v>
      </c>
      <c r="K14" s="428">
        <f t="shared" si="1"/>
        <v>0</v>
      </c>
      <c r="L14" s="435">
        <f t="shared" si="1"/>
        <v>0</v>
      </c>
    </row>
    <row r="15" spans="1:12">
      <c r="A15" s="436" t="s">
        <v>1221</v>
      </c>
      <c r="B15" s="397">
        <v>61</v>
      </c>
      <c r="C15" s="414"/>
      <c r="D15" s="415"/>
      <c r="E15" s="414"/>
      <c r="F15" s="415"/>
      <c r="G15" s="414"/>
      <c r="H15" s="415"/>
      <c r="I15" s="414"/>
      <c r="J15" s="415"/>
      <c r="K15" s="414"/>
      <c r="L15" s="437"/>
    </row>
    <row r="16" spans="1:12">
      <c r="A16" s="430" t="s">
        <v>3113</v>
      </c>
      <c r="B16" s="397">
        <v>62</v>
      </c>
      <c r="C16" s="422">
        <f t="shared" ref="C16:L16" si="2">SUM(C17:C20)</f>
        <v>0</v>
      </c>
      <c r="D16" s="422">
        <f t="shared" si="2"/>
        <v>0</v>
      </c>
      <c r="E16" s="422">
        <f t="shared" si="2"/>
        <v>0</v>
      </c>
      <c r="F16" s="422">
        <f t="shared" si="2"/>
        <v>0</v>
      </c>
      <c r="G16" s="422">
        <f t="shared" si="2"/>
        <v>0</v>
      </c>
      <c r="H16" s="422">
        <f t="shared" si="2"/>
        <v>0</v>
      </c>
      <c r="I16" s="422">
        <f t="shared" si="2"/>
        <v>0</v>
      </c>
      <c r="J16" s="422">
        <f t="shared" si="2"/>
        <v>0</v>
      </c>
      <c r="K16" s="422">
        <f t="shared" si="2"/>
        <v>0</v>
      </c>
      <c r="L16" s="422">
        <f t="shared" si="2"/>
        <v>0</v>
      </c>
    </row>
    <row r="17" spans="1:12">
      <c r="A17" s="431" t="s">
        <v>3114</v>
      </c>
      <c r="B17" s="397">
        <v>621</v>
      </c>
      <c r="C17" s="419"/>
      <c r="D17" s="415"/>
      <c r="E17" s="419"/>
      <c r="F17" s="415"/>
      <c r="G17" s="419"/>
      <c r="H17" s="415"/>
      <c r="I17" s="419"/>
      <c r="J17" s="415"/>
      <c r="K17" s="419"/>
      <c r="L17" s="424"/>
    </row>
    <row r="18" spans="1:12">
      <c r="A18" s="431" t="s">
        <v>3115</v>
      </c>
      <c r="B18" s="397" t="s">
        <v>1224</v>
      </c>
      <c r="C18" s="419"/>
      <c r="D18" s="415"/>
      <c r="E18" s="419"/>
      <c r="F18" s="415"/>
      <c r="G18" s="419"/>
      <c r="H18" s="415"/>
      <c r="I18" s="419"/>
      <c r="J18" s="415"/>
      <c r="K18" s="419"/>
      <c r="L18" s="424"/>
    </row>
    <row r="19" spans="1:12">
      <c r="A19" s="431" t="s">
        <v>241</v>
      </c>
      <c r="B19" s="397" t="s">
        <v>1223</v>
      </c>
      <c r="C19" s="419"/>
      <c r="D19" s="415"/>
      <c r="E19" s="419"/>
      <c r="F19" s="415"/>
      <c r="G19" s="419"/>
      <c r="H19" s="415"/>
      <c r="I19" s="419"/>
      <c r="J19" s="415"/>
      <c r="K19" s="419"/>
      <c r="L19" s="424"/>
    </row>
    <row r="20" spans="1:12">
      <c r="A20" s="431" t="s">
        <v>242</v>
      </c>
      <c r="B20" s="397" t="s">
        <v>1226</v>
      </c>
      <c r="C20" s="419"/>
      <c r="D20" s="415"/>
      <c r="E20" s="419"/>
      <c r="F20" s="415"/>
      <c r="G20" s="419"/>
      <c r="H20" s="415"/>
      <c r="I20" s="419"/>
      <c r="J20" s="415"/>
      <c r="K20" s="419"/>
      <c r="L20" s="424"/>
    </row>
    <row r="21" spans="1:12">
      <c r="A21" s="432" t="s">
        <v>2810</v>
      </c>
      <c r="B21" s="401"/>
      <c r="C21" s="428">
        <f t="shared" ref="C21:L21" si="3">C15+C16</f>
        <v>0</v>
      </c>
      <c r="D21" s="428">
        <f t="shared" si="3"/>
        <v>0</v>
      </c>
      <c r="E21" s="428">
        <f t="shared" si="3"/>
        <v>0</v>
      </c>
      <c r="F21" s="428">
        <f t="shared" si="3"/>
        <v>0</v>
      </c>
      <c r="G21" s="428">
        <f t="shared" si="3"/>
        <v>0</v>
      </c>
      <c r="H21" s="428">
        <f t="shared" si="3"/>
        <v>0</v>
      </c>
      <c r="I21" s="428">
        <f t="shared" si="3"/>
        <v>0</v>
      </c>
      <c r="J21" s="428">
        <f t="shared" si="3"/>
        <v>0</v>
      </c>
      <c r="K21" s="428">
        <f t="shared" si="3"/>
        <v>0</v>
      </c>
      <c r="L21" s="428">
        <f t="shared" si="3"/>
        <v>0</v>
      </c>
    </row>
    <row r="22" spans="1:12">
      <c r="A22" s="432" t="s">
        <v>2811</v>
      </c>
      <c r="B22" s="398"/>
      <c r="C22" s="428">
        <f t="shared" ref="C22:L22" si="4">C14+C21</f>
        <v>0</v>
      </c>
      <c r="D22" s="428">
        <f t="shared" si="4"/>
        <v>0</v>
      </c>
      <c r="E22" s="428">
        <f t="shared" si="4"/>
        <v>0</v>
      </c>
      <c r="F22" s="428">
        <f t="shared" si="4"/>
        <v>0</v>
      </c>
      <c r="G22" s="428">
        <f t="shared" si="4"/>
        <v>0</v>
      </c>
      <c r="H22" s="428">
        <f t="shared" si="4"/>
        <v>0</v>
      </c>
      <c r="I22" s="428">
        <f t="shared" si="4"/>
        <v>0</v>
      </c>
      <c r="J22" s="428">
        <f t="shared" si="4"/>
        <v>0</v>
      </c>
      <c r="K22" s="428">
        <f t="shared" si="4"/>
        <v>0</v>
      </c>
      <c r="L22" s="428">
        <f t="shared" si="4"/>
        <v>0</v>
      </c>
    </row>
    <row r="23" spans="1:12">
      <c r="A23" s="438" t="s">
        <v>245</v>
      </c>
      <c r="B23" s="399"/>
      <c r="C23" s="428">
        <f>'Quadro 7 POC'!E7</f>
        <v>0</v>
      </c>
      <c r="D23" s="428">
        <f>'Quadro 7 POC'!F7</f>
        <v>0</v>
      </c>
      <c r="E23" s="428">
        <f>'Quadro 7 POC'!G7</f>
        <v>0</v>
      </c>
      <c r="F23" s="428">
        <f>'Quadro 7 POC'!H7</f>
        <v>0</v>
      </c>
      <c r="G23" s="428">
        <f>'Quadro 7 POC'!I7</f>
        <v>0</v>
      </c>
      <c r="H23" s="428">
        <f>'Quadro 7 POC'!J7</f>
        <v>0</v>
      </c>
      <c r="I23" s="428">
        <f>'Quadro 7 POC'!K7</f>
        <v>0</v>
      </c>
      <c r="J23" s="428">
        <f>'Quadro 7 POC'!L7</f>
        <v>0</v>
      </c>
      <c r="K23" s="428">
        <f>'Quadro 7 POC'!M7</f>
        <v>0</v>
      </c>
      <c r="L23" s="428">
        <f>'Quadro 7 POC'!N7</f>
        <v>0</v>
      </c>
    </row>
    <row r="24" spans="1:12">
      <c r="A24" s="432" t="s">
        <v>2812</v>
      </c>
      <c r="B24" s="398"/>
      <c r="C24" s="439" t="e">
        <f t="shared" ref="C24:L24" si="5">C22/C23</f>
        <v>#DIV/0!</v>
      </c>
      <c r="D24" s="439" t="e">
        <f t="shared" si="5"/>
        <v>#DIV/0!</v>
      </c>
      <c r="E24" s="439" t="e">
        <f t="shared" si="5"/>
        <v>#DIV/0!</v>
      </c>
      <c r="F24" s="439" t="e">
        <f t="shared" si="5"/>
        <v>#DIV/0!</v>
      </c>
      <c r="G24" s="439" t="e">
        <f t="shared" si="5"/>
        <v>#DIV/0!</v>
      </c>
      <c r="H24" s="439" t="e">
        <f t="shared" si="5"/>
        <v>#DIV/0!</v>
      </c>
      <c r="I24" s="439" t="e">
        <f t="shared" si="5"/>
        <v>#DIV/0!</v>
      </c>
      <c r="J24" s="439" t="e">
        <f t="shared" si="5"/>
        <v>#DIV/0!</v>
      </c>
      <c r="K24" s="439" t="e">
        <f t="shared" si="5"/>
        <v>#DIV/0!</v>
      </c>
      <c r="L24" s="439" t="e">
        <f t="shared" si="5"/>
        <v>#DIV/0!</v>
      </c>
    </row>
    <row r="25" spans="1:12">
      <c r="A25" s="432" t="s">
        <v>2813</v>
      </c>
      <c r="B25" s="473"/>
      <c r="C25" s="474" t="e">
        <f t="shared" ref="C25:L25" si="6">C22/C24</f>
        <v>#DIV/0!</v>
      </c>
      <c r="D25" s="474" t="e">
        <f t="shared" si="6"/>
        <v>#DIV/0!</v>
      </c>
      <c r="E25" s="474" t="e">
        <f t="shared" si="6"/>
        <v>#DIV/0!</v>
      </c>
      <c r="F25" s="474" t="e">
        <f t="shared" si="6"/>
        <v>#DIV/0!</v>
      </c>
      <c r="G25" s="474" t="e">
        <f t="shared" si="6"/>
        <v>#DIV/0!</v>
      </c>
      <c r="H25" s="474" t="e">
        <f t="shared" si="6"/>
        <v>#DIV/0!</v>
      </c>
      <c r="I25" s="474" t="e">
        <f t="shared" si="6"/>
        <v>#DIV/0!</v>
      </c>
      <c r="J25" s="474" t="e">
        <f t="shared" si="6"/>
        <v>#DIV/0!</v>
      </c>
      <c r="K25" s="474" t="e">
        <f t="shared" si="6"/>
        <v>#DIV/0!</v>
      </c>
      <c r="L25" s="474" t="e">
        <f t="shared" si="6"/>
        <v>#DIV/0!</v>
      </c>
    </row>
    <row r="26" spans="1:12">
      <c r="A26" s="301" t="s">
        <v>2507</v>
      </c>
    </row>
    <row r="27" spans="1:12">
      <c r="A27" s="301" t="s">
        <v>247</v>
      </c>
    </row>
    <row r="28" spans="1:12">
      <c r="A28" s="301" t="s">
        <v>248</v>
      </c>
    </row>
    <row r="29" spans="1:12">
      <c r="A29" s="301"/>
      <c r="L29" s="323" t="s">
        <v>2509</v>
      </c>
    </row>
    <row r="31" spans="1:12">
      <c r="A31" s="478"/>
      <c r="B31" s="478"/>
      <c r="C31" s="478"/>
      <c r="D31" s="478"/>
      <c r="E31" s="478"/>
      <c r="F31" s="478"/>
      <c r="G31" s="478"/>
      <c r="H31" s="479"/>
      <c r="I31" s="479"/>
      <c r="J31" s="479"/>
      <c r="K31" s="479"/>
      <c r="L31" s="479"/>
    </row>
    <row r="32" spans="1:12">
      <c r="A32" s="478"/>
      <c r="B32" s="478"/>
      <c r="C32" s="478"/>
      <c r="D32" s="478"/>
      <c r="E32" s="478"/>
      <c r="F32" s="478"/>
      <c r="G32" s="478"/>
      <c r="H32" s="480"/>
      <c r="I32" s="480"/>
      <c r="J32" s="480"/>
      <c r="K32" s="480"/>
      <c r="L32" s="480"/>
    </row>
    <row r="33" spans="1:12">
      <c r="A33" s="480"/>
      <c r="B33" s="480"/>
      <c r="C33" s="480"/>
      <c r="D33" s="480"/>
      <c r="E33" s="480"/>
      <c r="F33" s="481"/>
      <c r="G33" s="481"/>
      <c r="H33" s="480"/>
      <c r="I33" s="480"/>
      <c r="J33" s="480"/>
      <c r="K33" s="480"/>
      <c r="L33" s="482"/>
    </row>
    <row r="34" spans="1:12">
      <c r="A34" s="483"/>
      <c r="B34" s="484"/>
      <c r="C34" s="483"/>
      <c r="D34" s="483"/>
      <c r="E34" s="483"/>
      <c r="F34" s="483"/>
      <c r="G34" s="483"/>
      <c r="H34" s="483"/>
      <c r="I34" s="483"/>
      <c r="J34" s="483"/>
      <c r="K34" s="483"/>
      <c r="L34" s="483"/>
    </row>
    <row r="35" spans="1:12">
      <c r="A35" s="476"/>
      <c r="B35" s="485"/>
      <c r="C35" s="425"/>
      <c r="D35" s="425"/>
      <c r="E35" s="425"/>
      <c r="F35" s="425"/>
      <c r="G35" s="425"/>
      <c r="H35" s="425"/>
      <c r="I35" s="425"/>
      <c r="J35" s="425"/>
      <c r="K35" s="425"/>
      <c r="L35" s="425"/>
    </row>
    <row r="36" spans="1:12">
      <c r="A36" s="477"/>
      <c r="B36" s="485"/>
      <c r="C36" s="425"/>
      <c r="D36" s="425"/>
      <c r="E36" s="425"/>
      <c r="F36" s="425"/>
      <c r="G36" s="425"/>
      <c r="H36" s="425"/>
      <c r="I36" s="425"/>
      <c r="J36" s="425"/>
      <c r="K36" s="425"/>
      <c r="L36" s="425"/>
    </row>
    <row r="37" spans="1:12">
      <c r="A37" s="477"/>
      <c r="B37" s="485"/>
      <c r="C37" s="425"/>
      <c r="D37" s="425"/>
      <c r="E37" s="425"/>
      <c r="F37" s="425"/>
      <c r="G37" s="425"/>
      <c r="H37" s="425"/>
      <c r="I37" s="425"/>
      <c r="J37" s="425"/>
      <c r="K37" s="425"/>
      <c r="L37" s="425"/>
    </row>
    <row r="38" spans="1:12">
      <c r="A38" s="477"/>
      <c r="B38" s="485"/>
      <c r="C38" s="425"/>
      <c r="D38" s="425"/>
      <c r="E38" s="425"/>
      <c r="F38" s="425"/>
      <c r="G38" s="425"/>
      <c r="H38" s="425"/>
      <c r="I38" s="425"/>
      <c r="J38" s="425"/>
      <c r="K38" s="425"/>
      <c r="L38" s="425"/>
    </row>
    <row r="39" spans="1:12">
      <c r="A39" s="477"/>
      <c r="B39" s="485"/>
      <c r="C39" s="425"/>
      <c r="D39" s="425"/>
      <c r="E39" s="425"/>
      <c r="F39" s="425"/>
      <c r="G39" s="425"/>
      <c r="H39" s="425"/>
      <c r="I39" s="425"/>
      <c r="J39" s="425"/>
      <c r="K39" s="425"/>
      <c r="L39" s="425"/>
    </row>
    <row r="40" spans="1:12">
      <c r="A40" s="477"/>
      <c r="B40" s="485"/>
      <c r="C40" s="425"/>
      <c r="D40" s="425"/>
      <c r="E40" s="425"/>
      <c r="F40" s="425"/>
      <c r="G40" s="425"/>
      <c r="H40" s="425"/>
      <c r="I40" s="425"/>
      <c r="J40" s="425"/>
      <c r="K40" s="425"/>
      <c r="L40" s="425"/>
    </row>
    <row r="41" spans="1:12">
      <c r="A41" s="477"/>
      <c r="B41" s="485"/>
      <c r="C41" s="425"/>
      <c r="D41" s="425"/>
      <c r="E41" s="425"/>
      <c r="F41" s="425"/>
      <c r="G41" s="425"/>
      <c r="H41" s="425"/>
      <c r="I41" s="425"/>
      <c r="J41" s="425"/>
      <c r="K41" s="425"/>
      <c r="L41" s="425"/>
    </row>
    <row r="42" spans="1:12">
      <c r="A42" s="476"/>
      <c r="B42" s="485"/>
      <c r="C42" s="425"/>
      <c r="D42" s="425"/>
      <c r="E42" s="425"/>
      <c r="F42" s="425"/>
      <c r="G42" s="425"/>
      <c r="H42" s="425"/>
      <c r="I42" s="425"/>
      <c r="J42" s="425"/>
      <c r="K42" s="425"/>
      <c r="L42" s="425"/>
    </row>
    <row r="43" spans="1:12">
      <c r="A43" s="482"/>
      <c r="B43" s="485"/>
      <c r="C43" s="425"/>
      <c r="D43" s="425"/>
      <c r="E43" s="425"/>
      <c r="F43" s="425"/>
      <c r="G43" s="425"/>
      <c r="H43" s="425"/>
      <c r="I43" s="425"/>
      <c r="J43" s="425"/>
      <c r="K43" s="425"/>
      <c r="L43" s="425"/>
    </row>
    <row r="44" spans="1:12">
      <c r="A44" s="477"/>
      <c r="B44" s="485"/>
      <c r="C44" s="425"/>
      <c r="D44" s="425"/>
      <c r="E44" s="425"/>
      <c r="F44" s="425"/>
      <c r="G44" s="425"/>
      <c r="H44" s="425"/>
      <c r="I44" s="425"/>
      <c r="J44" s="425"/>
      <c r="K44" s="425"/>
      <c r="L44" s="425"/>
    </row>
    <row r="45" spans="1:12">
      <c r="A45" s="477"/>
      <c r="B45" s="485"/>
      <c r="C45" s="425"/>
      <c r="D45" s="425"/>
      <c r="E45" s="425"/>
      <c r="F45" s="425"/>
      <c r="G45" s="425"/>
      <c r="H45" s="425"/>
      <c r="I45" s="425"/>
      <c r="J45" s="425"/>
      <c r="K45" s="425"/>
      <c r="L45" s="425"/>
    </row>
    <row r="46" spans="1:12">
      <c r="A46" s="476"/>
      <c r="B46" s="485"/>
      <c r="C46" s="425"/>
      <c r="D46" s="425"/>
      <c r="E46" s="425"/>
      <c r="F46" s="425"/>
      <c r="G46" s="425"/>
      <c r="H46" s="425"/>
      <c r="I46" s="425"/>
      <c r="J46" s="425"/>
      <c r="K46" s="425"/>
      <c r="L46" s="425"/>
    </row>
    <row r="47" spans="1:12">
      <c r="A47" s="476"/>
      <c r="B47" s="485"/>
      <c r="C47" s="425"/>
      <c r="D47" s="425"/>
      <c r="E47" s="425"/>
      <c r="F47" s="425"/>
      <c r="G47" s="425"/>
      <c r="H47" s="425"/>
      <c r="I47" s="425"/>
      <c r="J47" s="425"/>
      <c r="K47" s="425"/>
      <c r="L47" s="425"/>
    </row>
    <row r="48" spans="1:12">
      <c r="A48" s="476"/>
      <c r="B48" s="485"/>
      <c r="C48" s="425"/>
      <c r="D48" s="425"/>
      <c r="E48" s="425"/>
      <c r="F48" s="425"/>
      <c r="G48" s="425"/>
      <c r="H48" s="425"/>
      <c r="I48" s="425"/>
      <c r="J48" s="425"/>
      <c r="K48" s="425"/>
      <c r="L48" s="425"/>
    </row>
    <row r="49" spans="1:12">
      <c r="A49" s="476"/>
      <c r="B49" s="485"/>
      <c r="C49" s="425"/>
      <c r="D49" s="425"/>
      <c r="E49" s="425"/>
      <c r="F49" s="425"/>
      <c r="G49" s="425"/>
      <c r="H49" s="425"/>
      <c r="I49" s="425"/>
      <c r="J49" s="425"/>
      <c r="K49" s="425"/>
      <c r="L49" s="425"/>
    </row>
    <row r="50" spans="1:12">
      <c r="A50" s="482"/>
      <c r="B50" s="485"/>
      <c r="C50" s="425"/>
      <c r="D50" s="425"/>
      <c r="E50" s="425"/>
      <c r="F50" s="425"/>
      <c r="G50" s="425"/>
      <c r="H50" s="425"/>
      <c r="I50" s="425"/>
      <c r="J50" s="425"/>
      <c r="K50" s="425"/>
      <c r="L50" s="425"/>
    </row>
    <row r="51" spans="1:12">
      <c r="A51" s="482"/>
      <c r="B51" s="477"/>
      <c r="C51" s="425"/>
      <c r="D51" s="425"/>
      <c r="E51" s="425"/>
      <c r="F51" s="425"/>
      <c r="G51" s="425"/>
      <c r="H51" s="425"/>
      <c r="I51" s="425"/>
      <c r="J51" s="425"/>
      <c r="K51" s="425"/>
      <c r="L51" s="425"/>
    </row>
    <row r="52" spans="1:12">
      <c r="A52" s="486"/>
      <c r="B52" s="485"/>
      <c r="C52" s="425"/>
      <c r="D52" s="425"/>
      <c r="E52" s="425"/>
      <c r="F52" s="425"/>
      <c r="G52" s="425"/>
      <c r="H52" s="425"/>
      <c r="I52" s="425"/>
      <c r="J52" s="425"/>
      <c r="K52" s="425"/>
      <c r="L52" s="425"/>
    </row>
    <row r="53" spans="1:12">
      <c r="A53" s="482"/>
      <c r="B53" s="477"/>
      <c r="C53" s="487"/>
      <c r="D53" s="487"/>
      <c r="E53" s="487"/>
      <c r="F53" s="487"/>
      <c r="G53" s="487"/>
      <c r="H53" s="487"/>
      <c r="I53" s="487"/>
      <c r="J53" s="487"/>
      <c r="K53" s="487"/>
      <c r="L53" s="487"/>
    </row>
    <row r="54" spans="1:12">
      <c r="A54" s="482"/>
      <c r="B54" s="480"/>
      <c r="C54" s="488"/>
      <c r="D54" s="488"/>
      <c r="E54" s="488"/>
      <c r="F54" s="488"/>
      <c r="G54" s="488"/>
      <c r="H54" s="488"/>
      <c r="I54" s="488"/>
      <c r="J54" s="488"/>
      <c r="K54" s="488"/>
      <c r="L54" s="488"/>
    </row>
    <row r="55" spans="1:12">
      <c r="A55" s="482"/>
      <c r="B55" s="488"/>
      <c r="C55" s="488"/>
      <c r="D55" s="488"/>
      <c r="E55" s="488"/>
      <c r="F55" s="488"/>
      <c r="G55" s="488"/>
      <c r="H55" s="488"/>
      <c r="I55" s="488"/>
      <c r="J55" s="488"/>
      <c r="K55" s="488"/>
      <c r="L55" s="488"/>
    </row>
    <row r="56" spans="1:12">
      <c r="A56" s="477"/>
      <c r="B56" s="480"/>
      <c r="C56" s="480"/>
      <c r="D56" s="480"/>
      <c r="E56" s="480"/>
      <c r="F56" s="480"/>
      <c r="G56" s="480"/>
      <c r="H56" s="480"/>
      <c r="I56" s="480"/>
      <c r="J56" s="480"/>
      <c r="K56" s="480"/>
      <c r="L56" s="480"/>
    </row>
    <row r="57" spans="1:12">
      <c r="A57" s="480"/>
      <c r="B57" s="480"/>
      <c r="C57" s="480"/>
      <c r="D57" s="480"/>
      <c r="E57" s="480"/>
      <c r="F57" s="480"/>
      <c r="G57" s="480"/>
      <c r="H57" s="480"/>
      <c r="I57" s="480"/>
      <c r="J57" s="480"/>
      <c r="K57" s="480"/>
      <c r="L57" s="480"/>
    </row>
  </sheetData>
  <mergeCells count="1">
    <mergeCell ref="A2:L2"/>
  </mergeCells>
  <phoneticPr fontId="0" type="noConversion"/>
  <printOptions horizontalCentered="1" verticalCentered="1"/>
  <pageMargins left="0.74803149606299213" right="0.74803149606299213" top="0.98425196850393704" bottom="0.98425196850393704" header="0.51181102362204722" footer="0.51181102362204722"/>
  <pageSetup paperSize="9" scale="96"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38">
    <tabColor indexed="52"/>
  </sheetPr>
  <dimension ref="B2:M29"/>
  <sheetViews>
    <sheetView showGridLines="0" zoomScaleNormal="100" zoomScaleSheetLayoutView="75" workbookViewId="0">
      <selection activeCell="I17" sqref="I17"/>
    </sheetView>
  </sheetViews>
  <sheetFormatPr defaultRowHeight="12.75"/>
  <cols>
    <col min="1" max="1" width="2.140625" customWidth="1"/>
    <col min="2" max="2" width="41.5703125" customWidth="1"/>
  </cols>
  <sheetData>
    <row r="2" spans="2:13" ht="24" customHeight="1">
      <c r="B2" s="580" t="s">
        <v>2515</v>
      </c>
      <c r="C2" s="581"/>
      <c r="D2" s="581"/>
      <c r="E2" s="581"/>
      <c r="F2" s="581"/>
      <c r="G2" s="581"/>
      <c r="H2" s="581"/>
      <c r="I2" s="582"/>
      <c r="J2" s="582"/>
      <c r="K2" s="582"/>
      <c r="L2" s="582"/>
      <c r="M2" s="583"/>
    </row>
    <row r="3" spans="2:13">
      <c r="B3" s="391"/>
      <c r="C3" s="391"/>
      <c r="D3" s="391"/>
      <c r="E3" s="391"/>
      <c r="F3" s="391"/>
      <c r="G3" s="391"/>
      <c r="H3" s="391"/>
    </row>
    <row r="4" spans="2:13">
      <c r="G4" s="392"/>
      <c r="H4" s="392"/>
      <c r="M4" s="360" t="s">
        <v>2487</v>
      </c>
    </row>
    <row r="5" spans="2:13" ht="24">
      <c r="B5" s="393" t="s">
        <v>2062</v>
      </c>
      <c r="C5" s="394" t="s">
        <v>3103</v>
      </c>
      <c r="D5" s="393" t="str">
        <f>IF('F1'!AP37="","0",YEAR('F1'!AP37))</f>
        <v>0</v>
      </c>
      <c r="E5" s="393">
        <f t="shared" ref="E5:M5" si="0">D5+1</f>
        <v>1</v>
      </c>
      <c r="F5" s="393">
        <f t="shared" si="0"/>
        <v>2</v>
      </c>
      <c r="G5" s="393">
        <f t="shared" si="0"/>
        <v>3</v>
      </c>
      <c r="H5" s="393">
        <f t="shared" si="0"/>
        <v>4</v>
      </c>
      <c r="I5" s="393">
        <f t="shared" si="0"/>
        <v>5</v>
      </c>
      <c r="J5" s="393">
        <f t="shared" si="0"/>
        <v>6</v>
      </c>
      <c r="K5" s="393">
        <f t="shared" si="0"/>
        <v>7</v>
      </c>
      <c r="L5" s="393">
        <f t="shared" si="0"/>
        <v>8</v>
      </c>
      <c r="M5" s="393">
        <f t="shared" si="0"/>
        <v>9</v>
      </c>
    </row>
    <row r="6" spans="2:13">
      <c r="B6" s="429" t="s">
        <v>3104</v>
      </c>
      <c r="C6" s="395">
        <v>62219</v>
      </c>
      <c r="D6" s="416"/>
      <c r="E6" s="414"/>
      <c r="F6" s="417"/>
      <c r="G6" s="414"/>
      <c r="H6" s="416"/>
      <c r="I6" s="414"/>
      <c r="J6" s="414"/>
      <c r="K6" s="417"/>
      <c r="L6" s="414"/>
      <c r="M6" s="418"/>
    </row>
    <row r="7" spans="2:13">
      <c r="B7" s="430" t="s">
        <v>3105</v>
      </c>
      <c r="C7" s="396">
        <v>632</v>
      </c>
      <c r="D7" s="420"/>
      <c r="E7" s="420"/>
      <c r="F7" s="420"/>
      <c r="G7" s="420"/>
      <c r="H7" s="420"/>
      <c r="I7" s="420"/>
      <c r="J7" s="420"/>
      <c r="K7" s="420"/>
      <c r="L7" s="420"/>
      <c r="M7" s="419"/>
    </row>
    <row r="8" spans="2:13">
      <c r="B8" s="430" t="s">
        <v>3106</v>
      </c>
      <c r="C8" s="396">
        <v>64</v>
      </c>
      <c r="D8" s="420"/>
      <c r="E8" s="420"/>
      <c r="F8" s="420"/>
      <c r="G8" s="420"/>
      <c r="H8" s="420"/>
      <c r="I8" s="420"/>
      <c r="J8" s="420"/>
      <c r="K8" s="420"/>
      <c r="L8" s="420"/>
      <c r="M8" s="419"/>
    </row>
    <row r="9" spans="2:13">
      <c r="B9" s="430" t="s">
        <v>3107</v>
      </c>
      <c r="C9" s="396">
        <v>66</v>
      </c>
      <c r="D9" s="420"/>
      <c r="E9" s="420"/>
      <c r="F9" s="420"/>
      <c r="G9" s="420"/>
      <c r="H9" s="420"/>
      <c r="I9" s="420"/>
      <c r="J9" s="420"/>
      <c r="K9" s="420"/>
      <c r="L9" s="420"/>
      <c r="M9" s="419"/>
    </row>
    <row r="10" spans="2:13">
      <c r="B10" s="430" t="s">
        <v>3108</v>
      </c>
      <c r="C10" s="396">
        <v>67</v>
      </c>
      <c r="D10" s="420"/>
      <c r="E10" s="419"/>
      <c r="F10" s="415"/>
      <c r="G10" s="419"/>
      <c r="H10" s="420"/>
      <c r="I10" s="419"/>
      <c r="J10" s="419"/>
      <c r="K10" s="415"/>
      <c r="L10" s="419"/>
      <c r="M10" s="421"/>
    </row>
    <row r="11" spans="2:13">
      <c r="B11" s="430" t="s">
        <v>3109</v>
      </c>
      <c r="C11" s="396">
        <v>681</v>
      </c>
      <c r="D11" s="420"/>
      <c r="E11" s="420"/>
      <c r="F11" s="420"/>
      <c r="G11" s="420"/>
      <c r="H11" s="420"/>
      <c r="I11" s="420"/>
      <c r="J11" s="420"/>
      <c r="K11" s="420"/>
      <c r="L11" s="420"/>
      <c r="M11" s="419"/>
    </row>
    <row r="12" spans="2:13">
      <c r="B12" s="430" t="s">
        <v>3110</v>
      </c>
      <c r="C12" s="396">
        <v>86</v>
      </c>
      <c r="D12" s="420"/>
      <c r="E12" s="420"/>
      <c r="F12" s="420"/>
      <c r="G12" s="420"/>
      <c r="H12" s="420"/>
      <c r="I12" s="420"/>
      <c r="J12" s="420"/>
      <c r="K12" s="420"/>
      <c r="L12" s="420"/>
      <c r="M12" s="419"/>
    </row>
    <row r="13" spans="2:13">
      <c r="B13" s="431" t="s">
        <v>3111</v>
      </c>
      <c r="C13" s="396">
        <v>88</v>
      </c>
      <c r="D13" s="420"/>
      <c r="E13" s="420"/>
      <c r="F13" s="420"/>
      <c r="G13" s="420"/>
      <c r="H13" s="420"/>
      <c r="I13" s="420"/>
      <c r="J13" s="420"/>
      <c r="K13" s="420"/>
      <c r="L13" s="420"/>
      <c r="M13" s="419"/>
    </row>
    <row r="14" spans="2:13">
      <c r="B14" s="432" t="s">
        <v>3112</v>
      </c>
      <c r="C14" s="399"/>
      <c r="D14" s="433">
        <f t="shared" ref="D14:M14" si="1">SUM(D6:D13)</f>
        <v>0</v>
      </c>
      <c r="E14" s="428">
        <f t="shared" si="1"/>
        <v>0</v>
      </c>
      <c r="F14" s="434">
        <f t="shared" si="1"/>
        <v>0</v>
      </c>
      <c r="G14" s="428">
        <f t="shared" si="1"/>
        <v>0</v>
      </c>
      <c r="H14" s="433">
        <f t="shared" si="1"/>
        <v>0</v>
      </c>
      <c r="I14" s="428">
        <f t="shared" si="1"/>
        <v>0</v>
      </c>
      <c r="J14" s="428">
        <f t="shared" si="1"/>
        <v>0</v>
      </c>
      <c r="K14" s="434">
        <f t="shared" si="1"/>
        <v>0</v>
      </c>
      <c r="L14" s="428">
        <f t="shared" si="1"/>
        <v>0</v>
      </c>
      <c r="M14" s="435">
        <f t="shared" si="1"/>
        <v>0</v>
      </c>
    </row>
    <row r="15" spans="2:13">
      <c r="B15" s="436" t="s">
        <v>1221</v>
      </c>
      <c r="C15" s="397">
        <v>61</v>
      </c>
      <c r="D15" s="414"/>
      <c r="E15" s="414"/>
      <c r="F15" s="414"/>
      <c r="G15" s="414"/>
      <c r="H15" s="414"/>
      <c r="I15" s="414"/>
      <c r="J15" s="414"/>
      <c r="K15" s="414"/>
      <c r="L15" s="414"/>
      <c r="M15" s="414"/>
    </row>
    <row r="16" spans="2:13">
      <c r="B16" s="430" t="s">
        <v>3113</v>
      </c>
      <c r="C16" s="397">
        <v>62</v>
      </c>
      <c r="D16" s="422">
        <f t="shared" ref="D16:M16" si="2">SUM(D17:D20)</f>
        <v>0</v>
      </c>
      <c r="E16" s="422">
        <f t="shared" si="2"/>
        <v>0</v>
      </c>
      <c r="F16" s="422">
        <f t="shared" si="2"/>
        <v>0</v>
      </c>
      <c r="G16" s="422">
        <f t="shared" si="2"/>
        <v>0</v>
      </c>
      <c r="H16" s="422">
        <f t="shared" si="2"/>
        <v>0</v>
      </c>
      <c r="I16" s="422">
        <f t="shared" si="2"/>
        <v>0</v>
      </c>
      <c r="J16" s="422">
        <f t="shared" si="2"/>
        <v>0</v>
      </c>
      <c r="K16" s="422">
        <f t="shared" si="2"/>
        <v>0</v>
      </c>
      <c r="L16" s="422">
        <f t="shared" si="2"/>
        <v>0</v>
      </c>
      <c r="M16" s="422">
        <f t="shared" si="2"/>
        <v>0</v>
      </c>
    </row>
    <row r="17" spans="2:13">
      <c r="B17" s="431" t="s">
        <v>3114</v>
      </c>
      <c r="C17" s="397">
        <v>621</v>
      </c>
      <c r="D17" s="419"/>
      <c r="E17" s="415"/>
      <c r="F17" s="419"/>
      <c r="G17" s="415"/>
      <c r="H17" s="419"/>
      <c r="I17" s="415"/>
      <c r="J17" s="419"/>
      <c r="K17" s="415"/>
      <c r="L17" s="419"/>
      <c r="M17" s="424"/>
    </row>
    <row r="18" spans="2:13">
      <c r="B18" s="431" t="s">
        <v>3115</v>
      </c>
      <c r="C18" s="397" t="s">
        <v>1224</v>
      </c>
      <c r="D18" s="419"/>
      <c r="E18" s="419"/>
      <c r="F18" s="419"/>
      <c r="G18" s="419"/>
      <c r="H18" s="419"/>
      <c r="I18" s="419"/>
      <c r="J18" s="419"/>
      <c r="K18" s="419"/>
      <c r="L18" s="419"/>
      <c r="M18" s="419"/>
    </row>
    <row r="19" spans="2:13">
      <c r="B19" s="431" t="s">
        <v>241</v>
      </c>
      <c r="C19" s="397" t="s">
        <v>1223</v>
      </c>
      <c r="D19" s="419"/>
      <c r="E19" s="415"/>
      <c r="F19" s="419"/>
      <c r="G19" s="415"/>
      <c r="H19" s="419"/>
      <c r="I19" s="415"/>
      <c r="J19" s="419"/>
      <c r="K19" s="415"/>
      <c r="L19" s="419"/>
      <c r="M19" s="424"/>
    </row>
    <row r="20" spans="2:13">
      <c r="B20" s="431" t="s">
        <v>242</v>
      </c>
      <c r="C20" s="397" t="s">
        <v>1226</v>
      </c>
      <c r="D20" s="419"/>
      <c r="E20" s="419"/>
      <c r="F20" s="419"/>
      <c r="G20" s="419"/>
      <c r="H20" s="419"/>
      <c r="I20" s="419"/>
      <c r="J20" s="419"/>
      <c r="K20" s="419"/>
      <c r="L20" s="419"/>
      <c r="M20" s="419"/>
    </row>
    <row r="21" spans="2:13">
      <c r="B21" s="432" t="s">
        <v>2810</v>
      </c>
      <c r="C21" s="401"/>
      <c r="D21" s="428">
        <f t="shared" ref="D21:M21" si="3">D15+D16</f>
        <v>0</v>
      </c>
      <c r="E21" s="428">
        <f t="shared" si="3"/>
        <v>0</v>
      </c>
      <c r="F21" s="428">
        <f t="shared" si="3"/>
        <v>0</v>
      </c>
      <c r="G21" s="428">
        <f t="shared" si="3"/>
        <v>0</v>
      </c>
      <c r="H21" s="428">
        <f t="shared" si="3"/>
        <v>0</v>
      </c>
      <c r="I21" s="428">
        <f t="shared" si="3"/>
        <v>0</v>
      </c>
      <c r="J21" s="428">
        <f t="shared" si="3"/>
        <v>0</v>
      </c>
      <c r="K21" s="428">
        <f t="shared" si="3"/>
        <v>0</v>
      </c>
      <c r="L21" s="428">
        <f t="shared" si="3"/>
        <v>0</v>
      </c>
      <c r="M21" s="428">
        <f t="shared" si="3"/>
        <v>0</v>
      </c>
    </row>
    <row r="22" spans="2:13">
      <c r="B22" s="432" t="s">
        <v>2811</v>
      </c>
      <c r="C22" s="398"/>
      <c r="D22" s="428">
        <f t="shared" ref="D22:M22" si="4">D14+D21</f>
        <v>0</v>
      </c>
      <c r="E22" s="428">
        <f t="shared" si="4"/>
        <v>0</v>
      </c>
      <c r="F22" s="428">
        <f t="shared" si="4"/>
        <v>0</v>
      </c>
      <c r="G22" s="428">
        <f t="shared" si="4"/>
        <v>0</v>
      </c>
      <c r="H22" s="428">
        <f t="shared" si="4"/>
        <v>0</v>
      </c>
      <c r="I22" s="428">
        <f t="shared" si="4"/>
        <v>0</v>
      </c>
      <c r="J22" s="428">
        <f t="shared" si="4"/>
        <v>0</v>
      </c>
      <c r="K22" s="428">
        <f t="shared" si="4"/>
        <v>0</v>
      </c>
      <c r="L22" s="428">
        <f t="shared" si="4"/>
        <v>0</v>
      </c>
      <c r="M22" s="428">
        <f t="shared" si="4"/>
        <v>0</v>
      </c>
    </row>
    <row r="23" spans="2:13">
      <c r="B23" s="438" t="s">
        <v>245</v>
      </c>
      <c r="C23" s="399"/>
      <c r="D23" s="428">
        <f>'Quadro 9 POC'!H6</f>
        <v>0</v>
      </c>
      <c r="E23" s="428">
        <f>'Quadro 9 POC'!I6</f>
        <v>0</v>
      </c>
      <c r="F23" s="428">
        <f>'Quadro 9 POC'!J6</f>
        <v>0</v>
      </c>
      <c r="G23" s="428">
        <f>'Quadro 9 POC'!K6</f>
        <v>0</v>
      </c>
      <c r="H23" s="428">
        <f>'Quadro 9 POC'!L6</f>
        <v>0</v>
      </c>
      <c r="I23" s="428">
        <f>'Quadro 9 POC'!M6</f>
        <v>0</v>
      </c>
      <c r="J23" s="428">
        <f>'Quadro 9 POC'!N6</f>
        <v>0</v>
      </c>
      <c r="K23" s="428">
        <f>'Quadro 9 POC'!O6</f>
        <v>0</v>
      </c>
      <c r="L23" s="428">
        <f>'Quadro 9 POC'!P6</f>
        <v>0</v>
      </c>
      <c r="M23" s="428">
        <f>'Quadro 9 POC'!Q6</f>
        <v>0</v>
      </c>
    </row>
    <row r="24" spans="2:13">
      <c r="B24" s="432" t="s">
        <v>2812</v>
      </c>
      <c r="C24" s="398"/>
      <c r="D24" s="472" t="e">
        <f t="shared" ref="D24:M24" si="5">D22/D23</f>
        <v>#DIV/0!</v>
      </c>
      <c r="E24" s="472" t="e">
        <f t="shared" si="5"/>
        <v>#DIV/0!</v>
      </c>
      <c r="F24" s="472" t="e">
        <f t="shared" si="5"/>
        <v>#DIV/0!</v>
      </c>
      <c r="G24" s="472" t="e">
        <f t="shared" si="5"/>
        <v>#DIV/0!</v>
      </c>
      <c r="H24" s="472" t="e">
        <f t="shared" si="5"/>
        <v>#DIV/0!</v>
      </c>
      <c r="I24" s="472" t="e">
        <f t="shared" si="5"/>
        <v>#DIV/0!</v>
      </c>
      <c r="J24" s="472" t="e">
        <f t="shared" si="5"/>
        <v>#DIV/0!</v>
      </c>
      <c r="K24" s="472" t="e">
        <f t="shared" si="5"/>
        <v>#DIV/0!</v>
      </c>
      <c r="L24" s="472" t="e">
        <f t="shared" si="5"/>
        <v>#DIV/0!</v>
      </c>
      <c r="M24" s="472" t="e">
        <f t="shared" si="5"/>
        <v>#DIV/0!</v>
      </c>
    </row>
    <row r="25" spans="2:13">
      <c r="B25" s="432" t="s">
        <v>2813</v>
      </c>
      <c r="C25" s="473"/>
      <c r="D25" s="474" t="e">
        <f t="shared" ref="D25:M25" si="6">D21/D23</f>
        <v>#DIV/0!</v>
      </c>
      <c r="E25" s="474" t="e">
        <f t="shared" si="6"/>
        <v>#DIV/0!</v>
      </c>
      <c r="F25" s="474" t="e">
        <f t="shared" si="6"/>
        <v>#DIV/0!</v>
      </c>
      <c r="G25" s="474" t="e">
        <f t="shared" si="6"/>
        <v>#DIV/0!</v>
      </c>
      <c r="H25" s="474" t="e">
        <f t="shared" si="6"/>
        <v>#DIV/0!</v>
      </c>
      <c r="I25" s="474" t="e">
        <f t="shared" si="6"/>
        <v>#DIV/0!</v>
      </c>
      <c r="J25" s="474" t="e">
        <f t="shared" si="6"/>
        <v>#DIV/0!</v>
      </c>
      <c r="K25" s="474" t="e">
        <f t="shared" si="6"/>
        <v>#DIV/0!</v>
      </c>
      <c r="L25" s="474" t="e">
        <f t="shared" si="6"/>
        <v>#DIV/0!</v>
      </c>
      <c r="M25" s="474" t="e">
        <f t="shared" si="6"/>
        <v>#DIV/0!</v>
      </c>
    </row>
    <row r="26" spans="2:13">
      <c r="B26" s="301" t="s">
        <v>2507</v>
      </c>
    </row>
    <row r="27" spans="2:13">
      <c r="B27" t="s">
        <v>247</v>
      </c>
    </row>
    <row r="28" spans="2:13">
      <c r="B28" t="s">
        <v>248</v>
      </c>
    </row>
    <row r="29" spans="2:13">
      <c r="M29" s="323" t="s">
        <v>4033</v>
      </c>
    </row>
  </sheetData>
  <phoneticPr fontId="0" type="noConversion"/>
  <pageMargins left="0.7" right="0.28000000000000003" top="0.98425196850393704" bottom="0.98425196850393704" header="0.51181102362204722" footer="0.51181102362204722"/>
  <pageSetup paperSize="9" scale="98" orientation="landscape"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indexed="52"/>
  </sheetPr>
  <dimension ref="A1:AK64"/>
  <sheetViews>
    <sheetView showGridLines="0" topLeftCell="A35" zoomScaleNormal="100" workbookViewId="0">
      <selection activeCell="AI64" sqref="AI64"/>
    </sheetView>
  </sheetViews>
  <sheetFormatPr defaultColWidth="7.85546875" defaultRowHeight="12"/>
  <cols>
    <col min="1" max="1" width="2.140625" style="184" customWidth="1"/>
    <col min="2" max="2" width="3" style="184" customWidth="1"/>
    <col min="3" max="4" width="2.140625" style="184" customWidth="1"/>
    <col min="5" max="5" width="4.140625" style="184" customWidth="1"/>
    <col min="6" max="8" width="2.140625" style="184" customWidth="1"/>
    <col min="9" max="9" width="3.28515625" style="184" customWidth="1"/>
    <col min="10" max="17" width="2.140625" style="184" customWidth="1"/>
    <col min="18" max="18" width="8.140625" style="184" customWidth="1"/>
    <col min="19" max="28" width="2.140625" style="184" customWidth="1"/>
    <col min="29" max="29" width="3.85546875" style="184" customWidth="1"/>
    <col min="30" max="34" width="2.140625" style="184" customWidth="1"/>
    <col min="35" max="35" width="1.7109375" style="184" customWidth="1"/>
    <col min="36" max="36" width="2.140625" style="184" customWidth="1"/>
    <col min="37" max="37" width="2.140625" style="184" hidden="1" customWidth="1"/>
    <col min="38" max="39" width="2.140625" style="184" customWidth="1"/>
    <col min="40" max="40" width="2" style="184" customWidth="1"/>
    <col min="41" max="249" width="2.140625" style="184" customWidth="1"/>
    <col min="250" max="16384" width="7.85546875" style="184"/>
  </cols>
  <sheetData>
    <row r="1" spans="1:37" ht="4.5" customHeight="1">
      <c r="A1" s="185"/>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7"/>
    </row>
    <row r="2" spans="1:37" ht="24" customHeight="1">
      <c r="A2" s="615"/>
      <c r="B2" s="592" t="s">
        <v>2808</v>
      </c>
      <c r="C2" s="593"/>
      <c r="D2" s="593"/>
      <c r="E2" s="593"/>
      <c r="F2" s="593"/>
      <c r="G2" s="593"/>
      <c r="H2" s="593"/>
      <c r="I2" s="593"/>
      <c r="J2" s="593"/>
      <c r="K2" s="593"/>
      <c r="L2" s="593"/>
      <c r="M2" s="593"/>
      <c r="N2" s="593"/>
      <c r="O2" s="593"/>
      <c r="P2" s="593"/>
      <c r="Q2" s="593"/>
      <c r="R2" s="593"/>
      <c r="S2" s="593"/>
      <c r="T2" s="593"/>
      <c r="U2" s="593"/>
      <c r="V2" s="593"/>
      <c r="W2" s="593"/>
      <c r="X2" s="593"/>
      <c r="Y2" s="593"/>
      <c r="Z2" s="593"/>
      <c r="AA2" s="593"/>
      <c r="AB2" s="593"/>
      <c r="AC2" s="593"/>
      <c r="AD2" s="593"/>
      <c r="AE2" s="593"/>
      <c r="AF2" s="593"/>
      <c r="AG2" s="593"/>
      <c r="AH2" s="593"/>
      <c r="AI2" s="593"/>
      <c r="AJ2" s="190"/>
    </row>
    <row r="3" spans="1:37" s="291" customFormat="1" ht="6" customHeight="1">
      <c r="A3" s="287"/>
      <c r="B3" s="288"/>
      <c r="C3" s="288"/>
      <c r="D3" s="288"/>
      <c r="E3" s="288"/>
      <c r="F3" s="289"/>
      <c r="G3" s="289"/>
      <c r="H3" s="289"/>
      <c r="I3" s="289"/>
      <c r="J3" s="289"/>
      <c r="K3" s="289"/>
      <c r="L3" s="289"/>
      <c r="M3" s="289"/>
      <c r="N3" s="289"/>
      <c r="O3" s="289"/>
      <c r="P3" s="288"/>
      <c r="Q3" s="288"/>
      <c r="R3" s="288"/>
      <c r="S3" s="288"/>
      <c r="T3" s="288"/>
      <c r="U3" s="288"/>
      <c r="V3" s="288"/>
      <c r="W3" s="288"/>
      <c r="X3" s="288"/>
      <c r="Y3" s="288"/>
      <c r="Z3" s="288"/>
      <c r="AA3" s="288"/>
      <c r="AB3" s="288"/>
      <c r="AC3" s="288"/>
      <c r="AD3" s="288"/>
      <c r="AE3" s="288"/>
      <c r="AF3" s="288"/>
      <c r="AG3" s="288"/>
      <c r="AH3" s="288"/>
      <c r="AI3" s="288"/>
      <c r="AJ3" s="290"/>
    </row>
    <row r="4" spans="1:37" s="291" customFormat="1" ht="20.25" customHeight="1">
      <c r="A4" s="287"/>
      <c r="B4" s="288"/>
      <c r="C4" s="288"/>
      <c r="D4" s="288"/>
      <c r="E4" s="288"/>
      <c r="F4" s="289"/>
      <c r="G4" s="289"/>
      <c r="H4" s="289"/>
      <c r="I4" s="289"/>
      <c r="J4" s="289"/>
      <c r="K4" s="289"/>
      <c r="L4" s="289"/>
      <c r="M4" s="289"/>
      <c r="N4" s="289"/>
      <c r="O4" s="289"/>
      <c r="P4" s="288"/>
      <c r="Q4" s="288"/>
      <c r="R4" s="288"/>
      <c r="S4" s="288"/>
      <c r="T4" s="288"/>
      <c r="U4" s="288"/>
      <c r="V4" s="288"/>
      <c r="W4" s="288"/>
      <c r="X4" s="288"/>
      <c r="Y4" s="288"/>
      <c r="Z4" s="288"/>
      <c r="AA4" s="288"/>
      <c r="AB4" s="288"/>
      <c r="AC4" s="288"/>
      <c r="AD4" s="288"/>
      <c r="AE4" s="288"/>
      <c r="AF4" s="288"/>
      <c r="AG4" s="288"/>
      <c r="AH4" s="288"/>
      <c r="AI4" s="288"/>
      <c r="AJ4" s="290"/>
    </row>
    <row r="5" spans="1:37">
      <c r="A5" s="188"/>
      <c r="B5" s="189"/>
      <c r="C5" s="189"/>
      <c r="D5" s="189"/>
      <c r="E5" s="189"/>
      <c r="F5" s="189"/>
      <c r="G5" s="189"/>
      <c r="H5" s="189"/>
      <c r="I5" s="189"/>
      <c r="J5" s="189"/>
      <c r="K5" s="189"/>
      <c r="L5" s="189"/>
      <c r="M5" s="189"/>
      <c r="N5" s="189"/>
      <c r="O5" s="189"/>
      <c r="P5" s="189"/>
      <c r="Q5" s="189"/>
      <c r="R5" s="189"/>
      <c r="S5" s="189"/>
      <c r="T5" s="189"/>
      <c r="U5" s="189"/>
      <c r="V5" s="189"/>
      <c r="W5" s="189"/>
      <c r="X5" s="189"/>
      <c r="Y5" s="189"/>
      <c r="Z5" s="189"/>
      <c r="AA5" s="189"/>
      <c r="AB5" s="189"/>
      <c r="AC5" s="1898" t="s">
        <v>2481</v>
      </c>
      <c r="AD5" s="1898"/>
      <c r="AE5" s="1898"/>
      <c r="AF5" s="1898"/>
      <c r="AG5" s="1898"/>
      <c r="AH5" s="1898"/>
      <c r="AI5" s="292"/>
      <c r="AJ5" s="190"/>
    </row>
    <row r="6" spans="1:37" s="635" customFormat="1">
      <c r="A6" s="631"/>
      <c r="B6" s="632" t="s">
        <v>1001</v>
      </c>
      <c r="C6" s="632"/>
      <c r="D6" s="632"/>
      <c r="E6" s="632"/>
      <c r="F6" s="632"/>
      <c r="G6" s="632"/>
      <c r="H6" s="632"/>
      <c r="I6" s="632"/>
      <c r="J6" s="632"/>
      <c r="K6" s="632"/>
      <c r="L6" s="632"/>
      <c r="M6" s="632"/>
      <c r="N6" s="632"/>
      <c r="O6" s="632"/>
      <c r="P6" s="632"/>
      <c r="Q6" s="632"/>
      <c r="R6" s="632"/>
      <c r="S6" s="632"/>
      <c r="T6" s="632"/>
      <c r="U6" s="632"/>
      <c r="V6" s="632"/>
      <c r="W6" s="632"/>
      <c r="X6" s="632"/>
      <c r="Y6" s="632"/>
      <c r="Z6" s="632"/>
      <c r="AA6" s="632"/>
      <c r="AB6" s="632"/>
      <c r="AC6" s="632"/>
      <c r="AD6" s="632"/>
      <c r="AE6" s="632"/>
      <c r="AF6" s="632"/>
      <c r="AG6" s="632"/>
      <c r="AH6" s="632"/>
      <c r="AI6" s="633"/>
      <c r="AJ6" s="634"/>
    </row>
    <row r="7" spans="1:37" s="635" customFormat="1">
      <c r="A7" s="631"/>
      <c r="B7" s="632"/>
      <c r="C7" s="632"/>
      <c r="D7" s="632"/>
      <c r="E7" s="632"/>
      <c r="F7" s="632"/>
      <c r="G7" s="632"/>
      <c r="H7" s="632"/>
      <c r="I7" s="632"/>
      <c r="J7" s="632"/>
      <c r="K7" s="632"/>
      <c r="L7" s="632"/>
      <c r="M7" s="632"/>
      <c r="N7" s="632"/>
      <c r="O7" s="632"/>
      <c r="P7" s="632"/>
      <c r="Q7" s="632"/>
      <c r="R7" s="632"/>
      <c r="S7" s="632"/>
      <c r="T7" s="632"/>
      <c r="U7" s="632"/>
      <c r="V7" s="632"/>
      <c r="W7" s="632"/>
      <c r="X7" s="632"/>
      <c r="Y7" s="632"/>
      <c r="Z7" s="632"/>
      <c r="AA7" s="632"/>
      <c r="AB7" s="632"/>
      <c r="AC7" s="632"/>
      <c r="AD7" s="632"/>
      <c r="AE7" s="632"/>
      <c r="AF7" s="632"/>
      <c r="AG7" s="632"/>
      <c r="AH7" s="632"/>
      <c r="AI7" s="633"/>
      <c r="AJ7" s="634"/>
      <c r="AK7" s="635" t="b">
        <v>0</v>
      </c>
    </row>
    <row r="8" spans="1:37" s="635" customFormat="1">
      <c r="A8" s="631"/>
      <c r="B8" s="632"/>
      <c r="C8" s="632"/>
      <c r="D8" s="632"/>
      <c r="E8" s="632"/>
      <c r="F8" s="632"/>
      <c r="G8" s="632"/>
      <c r="H8" s="632"/>
      <c r="I8" s="632"/>
      <c r="J8" s="632"/>
      <c r="K8" s="632"/>
      <c r="L8" s="632"/>
      <c r="M8" s="632"/>
      <c r="N8" s="632"/>
      <c r="O8" s="632"/>
      <c r="P8" s="632"/>
      <c r="Q8" s="632"/>
      <c r="R8" s="632"/>
      <c r="S8" s="632"/>
      <c r="T8" s="632"/>
      <c r="U8" s="632"/>
      <c r="V8" s="632"/>
      <c r="W8" s="632"/>
      <c r="X8" s="632"/>
      <c r="Y8" s="632"/>
      <c r="Z8" s="632"/>
      <c r="AA8" s="632"/>
      <c r="AB8" s="632"/>
      <c r="AC8" s="632"/>
      <c r="AD8" s="632"/>
      <c r="AE8" s="632"/>
      <c r="AF8" s="632"/>
      <c r="AG8" s="632"/>
      <c r="AH8" s="632"/>
      <c r="AI8" s="633"/>
      <c r="AJ8" s="634"/>
    </row>
    <row r="9" spans="1:37" s="635" customFormat="1">
      <c r="A9" s="631"/>
      <c r="B9" s="632"/>
      <c r="C9" s="632"/>
      <c r="D9" s="632"/>
      <c r="E9" s="632"/>
      <c r="F9" s="632"/>
      <c r="G9" s="632"/>
      <c r="H9" s="632"/>
      <c r="I9" s="632"/>
      <c r="J9" s="632"/>
      <c r="K9" s="632"/>
      <c r="L9" s="632"/>
      <c r="M9" s="632"/>
      <c r="N9" s="632"/>
      <c r="O9" s="632"/>
      <c r="P9" s="632"/>
      <c r="Q9" s="632"/>
      <c r="R9" s="632"/>
      <c r="S9" s="632"/>
      <c r="T9" s="632"/>
      <c r="U9" s="632"/>
      <c r="V9" s="632"/>
      <c r="W9" s="632"/>
      <c r="X9" s="632"/>
      <c r="Y9" s="632"/>
      <c r="Z9" s="632"/>
      <c r="AA9" s="632"/>
      <c r="AB9" s="632"/>
      <c r="AC9" s="632"/>
      <c r="AD9" s="632"/>
      <c r="AE9" s="632"/>
      <c r="AF9" s="632"/>
      <c r="AG9" s="632"/>
      <c r="AH9" s="632"/>
      <c r="AI9" s="633"/>
      <c r="AJ9" s="634"/>
    </row>
    <row r="10" spans="1:37" s="635" customFormat="1">
      <c r="A10" s="631"/>
      <c r="B10" s="632"/>
      <c r="C10" s="632"/>
      <c r="D10" s="632"/>
      <c r="E10" s="632"/>
      <c r="F10" s="632"/>
      <c r="G10" s="632"/>
      <c r="H10" s="632"/>
      <c r="I10" s="632"/>
      <c r="J10" s="632"/>
      <c r="K10" s="632"/>
      <c r="L10" s="632"/>
      <c r="M10" s="632"/>
      <c r="N10" s="632"/>
      <c r="O10" s="632"/>
      <c r="P10" s="632"/>
      <c r="Q10" s="632"/>
      <c r="R10" s="632"/>
      <c r="S10" s="632"/>
      <c r="T10" s="632"/>
      <c r="U10" s="632"/>
      <c r="V10" s="632"/>
      <c r="W10" s="632"/>
      <c r="X10" s="632"/>
      <c r="Y10" s="632"/>
      <c r="Z10" s="632"/>
      <c r="AA10" s="632"/>
      <c r="AB10" s="632"/>
      <c r="AC10" s="632"/>
      <c r="AD10" s="632"/>
      <c r="AE10" s="632"/>
      <c r="AF10" s="632"/>
      <c r="AG10" s="632"/>
      <c r="AH10" s="632"/>
      <c r="AI10" s="633"/>
      <c r="AJ10" s="634"/>
    </row>
    <row r="11" spans="1:37" s="635" customFormat="1">
      <c r="A11" s="631"/>
      <c r="B11" s="633"/>
      <c r="C11" s="633"/>
      <c r="D11" s="633"/>
      <c r="E11" s="633"/>
      <c r="F11" s="633"/>
      <c r="G11" s="633"/>
      <c r="H11" s="633"/>
      <c r="I11" s="633"/>
      <c r="J11" s="633"/>
      <c r="K11" s="633"/>
      <c r="L11" s="633"/>
      <c r="M11" s="633"/>
      <c r="N11" s="633"/>
      <c r="O11" s="633"/>
      <c r="P11" s="633"/>
      <c r="Q11" s="633"/>
      <c r="R11" s="633"/>
      <c r="S11" s="633"/>
      <c r="T11" s="633"/>
      <c r="U11" s="633"/>
      <c r="V11" s="633"/>
      <c r="W11" s="633"/>
      <c r="X11" s="633"/>
      <c r="Y11" s="633"/>
      <c r="Z11" s="633"/>
      <c r="AA11" s="633"/>
      <c r="AB11" s="633"/>
      <c r="AC11" s="633"/>
      <c r="AD11" s="633"/>
      <c r="AE11" s="633"/>
      <c r="AF11" s="633"/>
      <c r="AG11" s="633"/>
      <c r="AH11" s="633"/>
      <c r="AI11" s="633"/>
      <c r="AJ11" s="634"/>
    </row>
    <row r="12" spans="1:37" s="635" customFormat="1">
      <c r="A12" s="631"/>
      <c r="B12" s="633"/>
      <c r="C12" s="633"/>
      <c r="D12" s="633"/>
      <c r="E12" s="633"/>
      <c r="F12" s="633"/>
      <c r="G12" s="633"/>
      <c r="H12" s="633"/>
      <c r="I12" s="633"/>
      <c r="J12" s="633"/>
      <c r="K12" s="633"/>
      <c r="L12" s="633"/>
      <c r="M12" s="633"/>
      <c r="N12" s="633"/>
      <c r="O12" s="633"/>
      <c r="P12" s="633"/>
      <c r="Q12" s="633"/>
      <c r="R12" s="633"/>
      <c r="S12" s="633"/>
      <c r="T12" s="633"/>
      <c r="U12" s="633"/>
      <c r="V12" s="633"/>
      <c r="W12" s="633"/>
      <c r="X12" s="633"/>
      <c r="Y12" s="633"/>
      <c r="Z12" s="633"/>
      <c r="AA12" s="633"/>
      <c r="AB12" s="633"/>
      <c r="AC12" s="633"/>
      <c r="AD12" s="633"/>
      <c r="AE12" s="633"/>
      <c r="AF12" s="633"/>
      <c r="AG12" s="633"/>
      <c r="AH12" s="633"/>
      <c r="AI12" s="633"/>
      <c r="AJ12" s="634"/>
    </row>
    <row r="13" spans="1:37" s="635" customFormat="1">
      <c r="A13" s="631"/>
      <c r="B13" s="236" t="s">
        <v>1002</v>
      </c>
      <c r="C13" s="636"/>
      <c r="D13" s="632"/>
      <c r="E13" s="632"/>
      <c r="F13" s="632"/>
      <c r="G13" s="632"/>
      <c r="H13" s="632"/>
      <c r="I13" s="632"/>
      <c r="J13" s="632"/>
      <c r="K13" s="632"/>
      <c r="L13" s="632"/>
      <c r="M13" s="632"/>
      <c r="N13" s="632"/>
      <c r="O13" s="632"/>
      <c r="P13" s="632"/>
      <c r="Q13" s="632"/>
      <c r="R13" s="632"/>
      <c r="S13" s="632"/>
      <c r="T13" s="632"/>
      <c r="U13" s="632"/>
      <c r="V13" s="632"/>
      <c r="W13" s="632"/>
      <c r="X13" s="632"/>
      <c r="Y13" s="632"/>
      <c r="Z13" s="632"/>
      <c r="AA13" s="632"/>
      <c r="AB13" s="632"/>
      <c r="AC13" s="632"/>
      <c r="AD13" s="632"/>
      <c r="AE13" s="632"/>
      <c r="AF13" s="632"/>
      <c r="AG13" s="632"/>
      <c r="AH13" s="632"/>
      <c r="AI13" s="633"/>
      <c r="AJ13" s="634"/>
    </row>
    <row r="14" spans="1:37" s="635" customFormat="1">
      <c r="A14" s="631"/>
      <c r="B14" s="632"/>
      <c r="C14" s="636"/>
      <c r="D14" s="632"/>
      <c r="E14" s="632"/>
      <c r="F14" s="632"/>
      <c r="G14" s="632"/>
      <c r="H14" s="632"/>
      <c r="I14" s="632"/>
      <c r="J14" s="632"/>
      <c r="K14" s="632"/>
      <c r="L14" s="632"/>
      <c r="M14" s="632"/>
      <c r="N14" s="632"/>
      <c r="O14" s="632"/>
      <c r="P14" s="632"/>
      <c r="Q14" s="632"/>
      <c r="R14" s="632"/>
      <c r="S14" s="632"/>
      <c r="T14" s="632"/>
      <c r="U14" s="632"/>
      <c r="V14" s="632"/>
      <c r="W14" s="632"/>
      <c r="X14" s="632"/>
      <c r="Y14" s="632"/>
      <c r="Z14" s="632"/>
      <c r="AA14" s="632"/>
      <c r="AB14" s="632"/>
      <c r="AC14" s="632"/>
      <c r="AD14" s="632"/>
      <c r="AE14" s="632"/>
      <c r="AF14" s="632"/>
      <c r="AG14" s="632"/>
      <c r="AH14" s="632"/>
      <c r="AI14" s="633"/>
      <c r="AJ14" s="634"/>
    </row>
    <row r="15" spans="1:37" s="635" customFormat="1">
      <c r="A15" s="631"/>
      <c r="B15" s="633"/>
      <c r="C15" s="633"/>
      <c r="D15" s="633"/>
      <c r="E15" s="633"/>
      <c r="F15" s="633"/>
      <c r="G15" s="633"/>
      <c r="H15" s="633"/>
      <c r="I15" s="633"/>
      <c r="J15" s="633"/>
      <c r="K15" s="633"/>
      <c r="L15" s="633"/>
      <c r="M15" s="633"/>
      <c r="N15" s="633"/>
      <c r="O15" s="633"/>
      <c r="P15" s="633"/>
      <c r="Q15" s="633"/>
      <c r="R15" s="633"/>
      <c r="S15" s="633"/>
      <c r="T15" s="633"/>
      <c r="U15" s="633"/>
      <c r="V15" s="633"/>
      <c r="W15" s="633"/>
      <c r="X15" s="633"/>
      <c r="Y15" s="633"/>
      <c r="Z15" s="633"/>
      <c r="AA15" s="633"/>
      <c r="AB15" s="633"/>
      <c r="AC15" s="633"/>
      <c r="AD15" s="633"/>
      <c r="AE15" s="633"/>
      <c r="AF15" s="633"/>
      <c r="AG15" s="633"/>
      <c r="AH15" s="633"/>
      <c r="AI15" s="633"/>
      <c r="AJ15" s="634"/>
      <c r="AK15" s="635" t="b">
        <v>0</v>
      </c>
    </row>
    <row r="16" spans="1:37" s="635" customFormat="1">
      <c r="A16" s="631"/>
      <c r="B16" s="633"/>
      <c r="C16" s="633"/>
      <c r="D16" s="633"/>
      <c r="E16" s="633"/>
      <c r="F16" s="633"/>
      <c r="G16" s="633"/>
      <c r="H16" s="633"/>
      <c r="I16" s="633"/>
      <c r="J16" s="633"/>
      <c r="K16" s="633"/>
      <c r="L16" s="637"/>
      <c r="M16" s="633"/>
      <c r="N16" s="633"/>
      <c r="O16" s="633"/>
      <c r="P16" s="633"/>
      <c r="Q16" s="633"/>
      <c r="R16" s="633"/>
      <c r="S16" s="1895"/>
      <c r="T16" s="1896"/>
      <c r="U16" s="1896"/>
      <c r="V16" s="1896"/>
      <c r="W16" s="1896"/>
      <c r="X16" s="1897"/>
      <c r="Y16" s="633"/>
      <c r="Z16" s="633"/>
      <c r="AA16" s="633"/>
      <c r="AB16" s="638"/>
      <c r="AC16" s="638"/>
      <c r="AD16" s="638"/>
      <c r="AE16" s="638"/>
      <c r="AF16" s="638"/>
      <c r="AG16" s="638"/>
      <c r="AH16" s="633"/>
      <c r="AI16" s="633"/>
      <c r="AJ16" s="634"/>
    </row>
    <row r="17" spans="1:37" s="635" customFormat="1">
      <c r="A17" s="631"/>
      <c r="B17" s="633"/>
      <c r="C17" s="633"/>
      <c r="D17" s="633"/>
      <c r="E17" s="633"/>
      <c r="F17" s="633"/>
      <c r="G17" s="633"/>
      <c r="H17" s="633"/>
      <c r="I17" s="633"/>
      <c r="J17" s="633"/>
      <c r="K17" s="633"/>
      <c r="L17" s="633"/>
      <c r="M17" s="633"/>
      <c r="N17" s="633"/>
      <c r="O17" s="633"/>
      <c r="P17" s="633"/>
      <c r="Q17" s="633"/>
      <c r="R17" s="633"/>
      <c r="S17" s="633"/>
      <c r="T17" s="633"/>
      <c r="U17" s="633"/>
      <c r="V17" s="633"/>
      <c r="W17" s="633"/>
      <c r="X17" s="633"/>
      <c r="Y17" s="633"/>
      <c r="Z17" s="633"/>
      <c r="AA17" s="633"/>
      <c r="AB17" s="633"/>
      <c r="AC17" s="633"/>
      <c r="AD17" s="633"/>
      <c r="AE17" s="633"/>
      <c r="AF17" s="633"/>
      <c r="AG17" s="633"/>
      <c r="AH17" s="633"/>
      <c r="AI17" s="633"/>
      <c r="AJ17" s="634"/>
    </row>
    <row r="18" spans="1:37" s="635" customFormat="1">
      <c r="A18" s="631"/>
      <c r="B18" s="633"/>
      <c r="C18" s="633"/>
      <c r="D18" s="633"/>
      <c r="E18" s="633"/>
      <c r="F18" s="633"/>
      <c r="G18" s="633"/>
      <c r="H18" s="633"/>
      <c r="I18" s="633"/>
      <c r="J18" s="633"/>
      <c r="K18" s="633"/>
      <c r="L18" s="637"/>
      <c r="M18" s="633"/>
      <c r="N18" s="633"/>
      <c r="O18" s="633"/>
      <c r="P18" s="633"/>
      <c r="Q18" s="633"/>
      <c r="R18" s="633"/>
      <c r="S18" s="1895"/>
      <c r="T18" s="1896"/>
      <c r="U18" s="1896"/>
      <c r="V18" s="1896"/>
      <c r="W18" s="1896"/>
      <c r="X18" s="1897"/>
      <c r="Y18" s="633"/>
      <c r="Z18" s="633"/>
      <c r="AA18" s="633"/>
      <c r="AB18" s="638"/>
      <c r="AC18" s="638"/>
      <c r="AD18" s="638"/>
      <c r="AE18" s="638"/>
      <c r="AF18" s="638"/>
      <c r="AG18" s="638"/>
      <c r="AH18" s="633"/>
      <c r="AI18" s="633"/>
      <c r="AJ18" s="634"/>
      <c r="AK18" s="635" t="b">
        <v>0</v>
      </c>
    </row>
    <row r="19" spans="1:37" s="635" customFormat="1">
      <c r="A19" s="631"/>
      <c r="B19" s="633"/>
      <c r="C19" s="633"/>
      <c r="D19" s="633"/>
      <c r="E19" s="633"/>
      <c r="F19" s="633"/>
      <c r="G19" s="633"/>
      <c r="H19" s="633"/>
      <c r="I19" s="633"/>
      <c r="J19" s="633"/>
      <c r="K19" s="633"/>
      <c r="L19" s="633"/>
      <c r="M19" s="633"/>
      <c r="N19" s="633"/>
      <c r="O19" s="633"/>
      <c r="P19" s="633"/>
      <c r="Q19" s="633"/>
      <c r="R19" s="633"/>
      <c r="S19" s="633"/>
      <c r="T19" s="633"/>
      <c r="U19" s="633"/>
      <c r="V19" s="633"/>
      <c r="W19" s="633"/>
      <c r="X19" s="633"/>
      <c r="Y19" s="633"/>
      <c r="Z19" s="633"/>
      <c r="AA19" s="633"/>
      <c r="AB19" s="633"/>
      <c r="AC19" s="633"/>
      <c r="AD19" s="633"/>
      <c r="AE19" s="633"/>
      <c r="AF19" s="633"/>
      <c r="AG19" s="633"/>
      <c r="AH19" s="633"/>
      <c r="AI19" s="633"/>
      <c r="AJ19" s="634"/>
    </row>
    <row r="20" spans="1:37" s="635" customFormat="1">
      <c r="A20" s="631"/>
      <c r="B20" s="236" t="s">
        <v>5442</v>
      </c>
      <c r="C20" s="636"/>
      <c r="D20" s="632"/>
      <c r="E20" s="632"/>
      <c r="F20" s="632"/>
      <c r="G20" s="632"/>
      <c r="H20" s="632"/>
      <c r="I20" s="632"/>
      <c r="J20" s="632"/>
      <c r="K20" s="632"/>
      <c r="L20" s="632"/>
      <c r="M20" s="632"/>
      <c r="N20" s="632"/>
      <c r="O20" s="632"/>
      <c r="P20" s="632"/>
      <c r="Q20" s="632"/>
      <c r="R20" s="632"/>
      <c r="S20" s="632"/>
      <c r="T20" s="632"/>
      <c r="U20" s="632"/>
      <c r="V20" s="632"/>
      <c r="W20" s="632"/>
      <c r="X20" s="632"/>
      <c r="Y20" s="632"/>
      <c r="Z20" s="632"/>
      <c r="AA20" s="632"/>
      <c r="AB20" s="632"/>
      <c r="AC20" s="632"/>
      <c r="AD20" s="632"/>
      <c r="AE20" s="632"/>
      <c r="AF20" s="632"/>
      <c r="AG20" s="632"/>
      <c r="AH20" s="632"/>
      <c r="AI20" s="633"/>
      <c r="AJ20" s="634"/>
      <c r="AK20" s="635" t="b">
        <v>0</v>
      </c>
    </row>
    <row r="21" spans="1:37" s="635" customFormat="1">
      <c r="A21" s="631"/>
      <c r="B21" s="633"/>
      <c r="C21" s="633"/>
      <c r="D21" s="633"/>
      <c r="E21" s="633"/>
      <c r="F21" s="633"/>
      <c r="G21" s="633"/>
      <c r="H21" s="633"/>
      <c r="I21" s="633"/>
      <c r="J21" s="633"/>
      <c r="K21" s="633"/>
      <c r="L21" s="633"/>
      <c r="M21" s="633"/>
      <c r="N21" s="633"/>
      <c r="O21" s="633"/>
      <c r="P21" s="633"/>
      <c r="Q21" s="633"/>
      <c r="R21" s="633"/>
      <c r="S21" s="633"/>
      <c r="T21" s="633"/>
      <c r="U21" s="633"/>
      <c r="V21" s="633"/>
      <c r="W21" s="633"/>
      <c r="X21" s="633"/>
      <c r="Y21" s="633"/>
      <c r="Z21" s="633"/>
      <c r="AA21" s="633"/>
      <c r="AB21" s="633"/>
      <c r="AC21" s="633"/>
      <c r="AD21" s="633"/>
      <c r="AE21" s="633"/>
      <c r="AF21" s="633"/>
      <c r="AG21" s="633"/>
      <c r="AH21" s="633"/>
      <c r="AI21" s="633"/>
      <c r="AJ21" s="634"/>
    </row>
    <row r="22" spans="1:37" s="635" customFormat="1">
      <c r="A22" s="631"/>
      <c r="B22" s="632" t="s">
        <v>5441</v>
      </c>
      <c r="C22" s="632"/>
      <c r="D22" s="632"/>
      <c r="E22" s="632"/>
      <c r="F22" s="632"/>
      <c r="G22" s="632"/>
      <c r="H22" s="632"/>
      <c r="I22" s="632"/>
      <c r="J22" s="632"/>
      <c r="K22" s="632"/>
      <c r="L22" s="632"/>
      <c r="M22" s="632"/>
      <c r="N22" s="632"/>
      <c r="O22" s="632"/>
      <c r="P22" s="632"/>
      <c r="Q22" s="632"/>
      <c r="R22" s="632"/>
      <c r="S22" s="632"/>
      <c r="T22" s="632"/>
      <c r="U22" s="632"/>
      <c r="V22" s="632"/>
      <c r="W22" s="632"/>
      <c r="X22" s="632"/>
      <c r="Y22" s="632"/>
      <c r="Z22" s="632"/>
      <c r="AA22" s="632"/>
      <c r="AB22" s="632"/>
      <c r="AC22" s="632"/>
      <c r="AD22" s="632"/>
      <c r="AE22" s="632"/>
      <c r="AF22" s="632"/>
      <c r="AG22" s="632"/>
      <c r="AH22" s="632"/>
      <c r="AI22" s="633"/>
      <c r="AJ22" s="634"/>
    </row>
    <row r="23" spans="1:37" s="635" customFormat="1">
      <c r="A23" s="631"/>
      <c r="B23" s="632"/>
      <c r="C23" s="636"/>
      <c r="D23" s="632"/>
      <c r="E23" s="632"/>
      <c r="F23" s="632"/>
      <c r="G23" s="632"/>
      <c r="H23" s="632"/>
      <c r="I23" s="632"/>
      <c r="J23" s="632"/>
      <c r="K23" s="632"/>
      <c r="L23" s="632"/>
      <c r="M23" s="632"/>
      <c r="N23" s="632"/>
      <c r="O23" s="632"/>
      <c r="P23" s="632"/>
      <c r="Q23" s="632"/>
      <c r="R23" s="632"/>
      <c r="S23" s="632"/>
      <c r="T23" s="632"/>
      <c r="U23" s="632"/>
      <c r="V23" s="632"/>
      <c r="W23" s="632"/>
      <c r="X23" s="632"/>
      <c r="Y23" s="632"/>
      <c r="Z23" s="632"/>
      <c r="AA23" s="632"/>
      <c r="AB23" s="632"/>
      <c r="AC23" s="632"/>
      <c r="AD23" s="632"/>
      <c r="AE23" s="632"/>
      <c r="AF23" s="632"/>
      <c r="AG23" s="632"/>
      <c r="AH23" s="632"/>
      <c r="AI23" s="633"/>
      <c r="AJ23" s="634"/>
      <c r="AK23" s="635" t="b">
        <v>0</v>
      </c>
    </row>
    <row r="24" spans="1:37" s="635" customFormat="1">
      <c r="A24" s="631"/>
      <c r="B24" s="633"/>
      <c r="C24" s="633"/>
      <c r="D24" s="633"/>
      <c r="E24" s="633"/>
      <c r="F24" s="633"/>
      <c r="G24" s="633"/>
      <c r="H24" s="633"/>
      <c r="I24" s="633"/>
      <c r="J24" s="633"/>
      <c r="K24" s="633"/>
      <c r="L24" s="633"/>
      <c r="M24" s="633"/>
      <c r="N24" s="633"/>
      <c r="O24" s="633"/>
      <c r="P24" s="633"/>
      <c r="Q24" s="633"/>
      <c r="R24" s="633"/>
      <c r="S24" s="633"/>
      <c r="T24" s="633"/>
      <c r="U24" s="633"/>
      <c r="V24" s="633"/>
      <c r="W24" s="633"/>
      <c r="X24" s="633"/>
      <c r="Y24" s="633"/>
      <c r="Z24" s="633"/>
      <c r="AA24" s="633"/>
      <c r="AB24" s="633"/>
      <c r="AC24" s="633"/>
      <c r="AD24" s="633"/>
      <c r="AE24" s="633"/>
      <c r="AF24" s="633"/>
      <c r="AG24" s="633"/>
      <c r="AH24" s="633"/>
      <c r="AI24" s="633"/>
      <c r="AJ24" s="634"/>
    </row>
    <row r="25" spans="1:37" s="635" customFormat="1">
      <c r="A25" s="631"/>
      <c r="B25" s="236" t="s">
        <v>1003</v>
      </c>
      <c r="C25" s="632"/>
      <c r="D25" s="632"/>
      <c r="E25" s="632"/>
      <c r="F25" s="632"/>
      <c r="G25" s="632"/>
      <c r="H25" s="632"/>
      <c r="I25" s="632"/>
      <c r="J25" s="632"/>
      <c r="K25" s="632"/>
      <c r="L25" s="632"/>
      <c r="M25" s="632"/>
      <c r="N25" s="632"/>
      <c r="O25" s="632"/>
      <c r="P25" s="632"/>
      <c r="Q25" s="632"/>
      <c r="R25" s="632"/>
      <c r="S25" s="632"/>
      <c r="T25" s="632"/>
      <c r="U25" s="632"/>
      <c r="V25" s="632"/>
      <c r="W25" s="632"/>
      <c r="X25" s="632"/>
      <c r="Y25" s="632"/>
      <c r="Z25" s="632"/>
      <c r="AA25" s="632"/>
      <c r="AB25" s="632"/>
      <c r="AC25" s="632"/>
      <c r="AD25" s="632"/>
      <c r="AE25" s="632"/>
      <c r="AF25" s="632"/>
      <c r="AG25" s="632"/>
      <c r="AH25" s="632"/>
      <c r="AI25" s="633"/>
      <c r="AJ25" s="634"/>
      <c r="AK25" s="635" t="b">
        <v>0</v>
      </c>
    </row>
    <row r="26" spans="1:37" s="635" customFormat="1">
      <c r="A26" s="631"/>
      <c r="B26" s="632"/>
      <c r="C26" s="632"/>
      <c r="D26" s="632"/>
      <c r="E26" s="632"/>
      <c r="F26" s="632"/>
      <c r="G26" s="632"/>
      <c r="H26" s="632"/>
      <c r="I26" s="632"/>
      <c r="J26" s="632"/>
      <c r="K26" s="632"/>
      <c r="L26" s="632"/>
      <c r="M26" s="632"/>
      <c r="N26" s="632"/>
      <c r="O26" s="632"/>
      <c r="P26" s="632"/>
      <c r="Q26" s="632"/>
      <c r="R26" s="632"/>
      <c r="S26" s="632"/>
      <c r="T26" s="632"/>
      <c r="U26" s="632"/>
      <c r="V26" s="632"/>
      <c r="W26" s="632"/>
      <c r="X26" s="632"/>
      <c r="Y26" s="632"/>
      <c r="Z26" s="632"/>
      <c r="AA26" s="632"/>
      <c r="AB26" s="632"/>
      <c r="AC26" s="632"/>
      <c r="AD26" s="632"/>
      <c r="AE26" s="632"/>
      <c r="AF26" s="632"/>
      <c r="AG26" s="632"/>
      <c r="AH26" s="632"/>
      <c r="AI26" s="633"/>
      <c r="AJ26" s="634"/>
    </row>
    <row r="27" spans="1:37" s="635" customFormat="1">
      <c r="A27" s="631"/>
      <c r="B27" s="633"/>
      <c r="C27" s="633"/>
      <c r="D27" s="633"/>
      <c r="E27" s="633"/>
      <c r="F27" s="633"/>
      <c r="G27" s="633"/>
      <c r="H27" s="633"/>
      <c r="I27" s="633"/>
      <c r="J27" s="633"/>
      <c r="K27" s="633"/>
      <c r="L27" s="633"/>
      <c r="M27" s="633"/>
      <c r="N27" s="633"/>
      <c r="O27" s="633"/>
      <c r="P27" s="633"/>
      <c r="Q27" s="633"/>
      <c r="R27" s="633"/>
      <c r="S27" s="633"/>
      <c r="T27" s="633"/>
      <c r="U27" s="633"/>
      <c r="V27" s="633"/>
      <c r="W27" s="633"/>
      <c r="X27" s="633"/>
      <c r="Y27" s="633"/>
      <c r="Z27" s="633"/>
      <c r="AA27" s="633"/>
      <c r="AB27" s="633"/>
      <c r="AC27" s="633"/>
      <c r="AD27" s="633"/>
      <c r="AE27" s="633"/>
      <c r="AF27" s="633"/>
      <c r="AG27" s="633"/>
      <c r="AH27" s="633"/>
      <c r="AI27" s="633"/>
      <c r="AJ27" s="634"/>
    </row>
    <row r="28" spans="1:37" s="635" customFormat="1">
      <c r="A28" s="631"/>
      <c r="B28" s="632" t="s">
        <v>5440</v>
      </c>
      <c r="C28" s="632"/>
      <c r="D28" s="632"/>
      <c r="E28" s="632"/>
      <c r="F28" s="632"/>
      <c r="G28" s="632"/>
      <c r="H28" s="632"/>
      <c r="I28" s="632"/>
      <c r="J28" s="632"/>
      <c r="K28" s="632"/>
      <c r="L28" s="632"/>
      <c r="M28" s="632"/>
      <c r="N28" s="632"/>
      <c r="O28" s="632"/>
      <c r="P28" s="632"/>
      <c r="Q28" s="632"/>
      <c r="R28" s="632"/>
      <c r="S28" s="632"/>
      <c r="T28" s="632"/>
      <c r="U28" s="632"/>
      <c r="V28" s="632"/>
      <c r="W28" s="632"/>
      <c r="X28" s="632"/>
      <c r="Y28" s="632"/>
      <c r="Z28" s="632"/>
      <c r="AA28" s="632"/>
      <c r="AB28" s="632"/>
      <c r="AC28" s="632"/>
      <c r="AD28" s="632"/>
      <c r="AE28" s="632"/>
      <c r="AF28" s="632"/>
      <c r="AG28" s="632"/>
      <c r="AH28" s="632"/>
      <c r="AI28" s="633"/>
      <c r="AJ28" s="634"/>
      <c r="AK28" s="635" t="b">
        <v>0</v>
      </c>
    </row>
    <row r="29" spans="1:37" s="635" customFormat="1">
      <c r="A29" s="631"/>
      <c r="B29" s="633"/>
      <c r="C29" s="633"/>
      <c r="D29" s="633"/>
      <c r="E29" s="633"/>
      <c r="F29" s="633"/>
      <c r="G29" s="633"/>
      <c r="H29" s="633"/>
      <c r="I29" s="633"/>
      <c r="J29" s="633"/>
      <c r="K29" s="633"/>
      <c r="L29" s="633"/>
      <c r="M29" s="633"/>
      <c r="N29" s="633"/>
      <c r="O29" s="633"/>
      <c r="P29" s="633"/>
      <c r="Q29" s="633"/>
      <c r="R29" s="633"/>
      <c r="S29" s="633"/>
      <c r="T29" s="633"/>
      <c r="U29" s="633"/>
      <c r="V29" s="633"/>
      <c r="W29" s="633"/>
      <c r="X29" s="633"/>
      <c r="Y29" s="633"/>
      <c r="Z29" s="633"/>
      <c r="AA29" s="633"/>
      <c r="AB29" s="633"/>
      <c r="AC29" s="633"/>
      <c r="AD29" s="633"/>
      <c r="AE29" s="633"/>
      <c r="AF29" s="633"/>
      <c r="AG29" s="633"/>
      <c r="AH29" s="633"/>
      <c r="AI29" s="633"/>
      <c r="AJ29" s="634"/>
    </row>
    <row r="30" spans="1:37" s="635" customFormat="1">
      <c r="A30" s="631"/>
      <c r="B30" s="236" t="s">
        <v>1090</v>
      </c>
      <c r="C30" s="632"/>
      <c r="D30" s="632"/>
      <c r="E30" s="632"/>
      <c r="F30" s="632"/>
      <c r="G30" s="632"/>
      <c r="H30" s="632"/>
      <c r="I30" s="632"/>
      <c r="J30" s="632"/>
      <c r="K30" s="632"/>
      <c r="L30" s="632"/>
      <c r="M30" s="632"/>
      <c r="N30" s="632"/>
      <c r="O30" s="632"/>
      <c r="P30" s="632"/>
      <c r="Q30" s="632"/>
      <c r="R30" s="632"/>
      <c r="S30" s="632"/>
      <c r="T30" s="632"/>
      <c r="U30" s="632"/>
      <c r="V30" s="632"/>
      <c r="W30" s="632"/>
      <c r="X30" s="632"/>
      <c r="Y30" s="632"/>
      <c r="Z30" s="632"/>
      <c r="AA30" s="632"/>
      <c r="AB30" s="632"/>
      <c r="AC30" s="632"/>
      <c r="AD30" s="632"/>
      <c r="AE30" s="632"/>
      <c r="AF30" s="632"/>
      <c r="AG30" s="632"/>
      <c r="AH30" s="632"/>
      <c r="AI30" s="633"/>
      <c r="AJ30" s="634"/>
    </row>
    <row r="31" spans="1:37" s="635" customFormat="1">
      <c r="A31" s="631"/>
      <c r="B31" s="632"/>
      <c r="C31" s="632"/>
      <c r="D31" s="632"/>
      <c r="E31" s="632"/>
      <c r="F31" s="632"/>
      <c r="G31" s="632"/>
      <c r="H31" s="632"/>
      <c r="I31" s="632"/>
      <c r="J31" s="632"/>
      <c r="K31" s="632"/>
      <c r="L31" s="632"/>
      <c r="M31" s="632"/>
      <c r="N31" s="632"/>
      <c r="O31" s="632"/>
      <c r="P31" s="632"/>
      <c r="Q31" s="632"/>
      <c r="R31" s="632"/>
      <c r="S31" s="632"/>
      <c r="T31" s="632"/>
      <c r="U31" s="632"/>
      <c r="V31" s="632"/>
      <c r="W31" s="632"/>
      <c r="X31" s="632"/>
      <c r="Y31" s="632"/>
      <c r="Z31" s="632"/>
      <c r="AA31" s="632"/>
      <c r="AB31" s="632"/>
      <c r="AC31" s="632"/>
      <c r="AD31" s="632"/>
      <c r="AE31" s="632"/>
      <c r="AF31" s="632"/>
      <c r="AG31" s="632"/>
      <c r="AH31" s="632"/>
      <c r="AI31" s="633"/>
      <c r="AJ31" s="634"/>
      <c r="AK31" s="635" t="b">
        <v>0</v>
      </c>
    </row>
    <row r="32" spans="1:37" s="635" customFormat="1">
      <c r="A32" s="631"/>
      <c r="B32" s="632"/>
      <c r="C32" s="632"/>
      <c r="D32" s="632"/>
      <c r="E32" s="632"/>
      <c r="F32" s="632"/>
      <c r="G32" s="632"/>
      <c r="H32" s="632"/>
      <c r="I32" s="632"/>
      <c r="J32" s="632"/>
      <c r="K32" s="632"/>
      <c r="L32" s="632"/>
      <c r="M32" s="632"/>
      <c r="N32" s="632"/>
      <c r="O32" s="632"/>
      <c r="P32" s="632"/>
      <c r="Q32" s="632"/>
      <c r="R32" s="632"/>
      <c r="S32" s="632"/>
      <c r="T32" s="632"/>
      <c r="U32" s="632"/>
      <c r="V32" s="632"/>
      <c r="W32" s="632"/>
      <c r="X32" s="632"/>
      <c r="Y32" s="632"/>
      <c r="Z32" s="632"/>
      <c r="AA32" s="632"/>
      <c r="AB32" s="632"/>
      <c r="AC32" s="632"/>
      <c r="AD32" s="632"/>
      <c r="AE32" s="632"/>
      <c r="AF32" s="632"/>
      <c r="AG32" s="632"/>
      <c r="AH32" s="632"/>
      <c r="AI32" s="633"/>
      <c r="AJ32" s="634"/>
    </row>
    <row r="33" spans="1:37" s="635" customFormat="1">
      <c r="A33" s="631"/>
      <c r="B33" s="633"/>
      <c r="C33" s="633"/>
      <c r="D33" s="633"/>
      <c r="E33" s="633"/>
      <c r="F33" s="633"/>
      <c r="G33" s="633"/>
      <c r="H33" s="633"/>
      <c r="I33" s="633"/>
      <c r="J33" s="633"/>
      <c r="K33" s="633"/>
      <c r="L33" s="633"/>
      <c r="M33" s="633"/>
      <c r="N33" s="633"/>
      <c r="O33" s="633"/>
      <c r="P33" s="633"/>
      <c r="Q33" s="633"/>
      <c r="R33" s="633"/>
      <c r="S33" s="633"/>
      <c r="T33" s="633"/>
      <c r="U33" s="633"/>
      <c r="V33" s="633"/>
      <c r="W33" s="633"/>
      <c r="X33" s="633"/>
      <c r="Y33" s="633"/>
      <c r="Z33" s="633"/>
      <c r="AA33" s="633"/>
      <c r="AB33" s="633"/>
      <c r="AC33" s="633"/>
      <c r="AD33" s="633"/>
      <c r="AE33" s="633"/>
      <c r="AF33" s="633"/>
      <c r="AG33" s="633"/>
      <c r="AH33" s="633"/>
      <c r="AI33" s="633"/>
      <c r="AJ33" s="634"/>
    </row>
    <row r="34" spans="1:37" s="635" customFormat="1">
      <c r="A34" s="631"/>
      <c r="B34" s="236" t="s">
        <v>1091</v>
      </c>
      <c r="C34" s="632"/>
      <c r="D34" s="632"/>
      <c r="E34" s="632"/>
      <c r="F34" s="632"/>
      <c r="G34" s="632"/>
      <c r="H34" s="632"/>
      <c r="I34" s="632"/>
      <c r="J34" s="632"/>
      <c r="K34" s="632"/>
      <c r="L34" s="632"/>
      <c r="M34" s="632"/>
      <c r="N34" s="632"/>
      <c r="O34" s="632"/>
      <c r="P34" s="632"/>
      <c r="Q34" s="632"/>
      <c r="R34" s="632"/>
      <c r="S34" s="632"/>
      <c r="T34" s="632"/>
      <c r="U34" s="632"/>
      <c r="V34" s="632"/>
      <c r="W34" s="632"/>
      <c r="X34" s="632"/>
      <c r="Y34" s="632"/>
      <c r="Z34" s="632"/>
      <c r="AA34" s="632"/>
      <c r="AB34" s="632"/>
      <c r="AC34" s="632"/>
      <c r="AD34" s="632"/>
      <c r="AE34" s="632"/>
      <c r="AF34" s="632"/>
      <c r="AG34" s="632"/>
      <c r="AH34" s="632"/>
      <c r="AI34" s="633"/>
      <c r="AJ34" s="634"/>
      <c r="AK34" s="635" t="b">
        <v>0</v>
      </c>
    </row>
    <row r="35" spans="1:37" s="635" customFormat="1">
      <c r="A35" s="631"/>
      <c r="B35" s="632"/>
      <c r="C35" s="632"/>
      <c r="D35" s="632"/>
      <c r="E35" s="632"/>
      <c r="F35" s="632"/>
      <c r="G35" s="632"/>
      <c r="H35" s="632"/>
      <c r="I35" s="632"/>
      <c r="J35" s="632"/>
      <c r="K35" s="632"/>
      <c r="L35" s="632"/>
      <c r="M35" s="632"/>
      <c r="N35" s="632"/>
      <c r="O35" s="632"/>
      <c r="P35" s="632"/>
      <c r="Q35" s="632"/>
      <c r="R35" s="632"/>
      <c r="S35" s="632"/>
      <c r="T35" s="632"/>
      <c r="U35" s="632"/>
      <c r="V35" s="632"/>
      <c r="W35" s="632"/>
      <c r="X35" s="632"/>
      <c r="Y35" s="632"/>
      <c r="Z35" s="632"/>
      <c r="AA35" s="632"/>
      <c r="AB35" s="632"/>
      <c r="AC35" s="632"/>
      <c r="AD35" s="632"/>
      <c r="AE35" s="632"/>
      <c r="AF35" s="632"/>
      <c r="AG35" s="632"/>
      <c r="AH35" s="632"/>
      <c r="AI35" s="633"/>
      <c r="AJ35" s="634"/>
    </row>
    <row r="36" spans="1:37" s="635" customFormat="1">
      <c r="A36" s="631"/>
      <c r="B36" s="633" t="s">
        <v>712</v>
      </c>
      <c r="C36" s="633"/>
      <c r="D36" s="633"/>
      <c r="E36" s="633"/>
      <c r="F36" s="633"/>
      <c r="G36" s="633"/>
      <c r="H36" s="633"/>
      <c r="I36" s="633"/>
      <c r="J36" s="633"/>
      <c r="K36" s="633"/>
      <c r="L36" s="633"/>
      <c r="M36" s="633"/>
      <c r="N36" s="633"/>
      <c r="O36" s="633"/>
      <c r="P36" s="633"/>
      <c r="Q36" s="633"/>
      <c r="R36" s="633"/>
      <c r="S36" s="633"/>
      <c r="T36" s="633"/>
      <c r="U36" s="633"/>
      <c r="V36" s="633"/>
      <c r="W36" s="633"/>
      <c r="X36" s="633"/>
      <c r="Y36" s="633"/>
      <c r="Z36" s="633"/>
      <c r="AA36" s="633"/>
      <c r="AB36" s="633"/>
      <c r="AC36" s="633"/>
      <c r="AD36" s="633"/>
      <c r="AE36" s="633"/>
      <c r="AF36" s="633"/>
      <c r="AG36" s="633"/>
      <c r="AH36" s="633"/>
      <c r="AI36" s="633"/>
      <c r="AJ36" s="634"/>
    </row>
    <row r="37" spans="1:37" s="635" customFormat="1">
      <c r="A37" s="631"/>
      <c r="B37" s="632"/>
      <c r="C37" s="632"/>
      <c r="D37" s="632"/>
      <c r="E37" s="632"/>
      <c r="F37" s="632"/>
      <c r="G37" s="632"/>
      <c r="H37" s="632"/>
      <c r="I37" s="632"/>
      <c r="J37" s="632"/>
      <c r="K37" s="632"/>
      <c r="L37" s="632"/>
      <c r="M37" s="632"/>
      <c r="N37" s="632"/>
      <c r="O37" s="632"/>
      <c r="P37" s="632"/>
      <c r="Q37" s="632"/>
      <c r="R37" s="632"/>
      <c r="S37" s="632"/>
      <c r="T37" s="632"/>
      <c r="U37" s="632"/>
      <c r="V37" s="632"/>
      <c r="W37" s="632"/>
      <c r="X37" s="632"/>
      <c r="Y37" s="632"/>
      <c r="Z37" s="632"/>
      <c r="AA37" s="632"/>
      <c r="AB37" s="632"/>
      <c r="AC37" s="632"/>
      <c r="AD37" s="632"/>
      <c r="AE37" s="632"/>
      <c r="AF37" s="632"/>
      <c r="AG37" s="632"/>
      <c r="AH37" s="632"/>
      <c r="AI37" s="633"/>
      <c r="AJ37" s="634"/>
    </row>
    <row r="38" spans="1:37" s="635" customFormat="1">
      <c r="A38" s="631"/>
      <c r="B38" s="236" t="s">
        <v>2452</v>
      </c>
      <c r="C38" s="632"/>
      <c r="D38" s="632"/>
      <c r="E38" s="632"/>
      <c r="F38" s="632"/>
      <c r="G38" s="632"/>
      <c r="H38" s="632"/>
      <c r="I38" s="632"/>
      <c r="J38" s="632"/>
      <c r="K38" s="632"/>
      <c r="L38" s="632"/>
      <c r="M38" s="632"/>
      <c r="N38" s="632"/>
      <c r="O38" s="632"/>
      <c r="P38" s="632"/>
      <c r="Q38" s="632"/>
      <c r="R38" s="632"/>
      <c r="S38" s="632"/>
      <c r="T38" s="632"/>
      <c r="U38" s="632"/>
      <c r="V38" s="632"/>
      <c r="W38" s="632"/>
      <c r="X38" s="632"/>
      <c r="Y38" s="632"/>
      <c r="Z38" s="632"/>
      <c r="AA38" s="632"/>
      <c r="AB38" s="632"/>
      <c r="AC38" s="632"/>
      <c r="AD38" s="632"/>
      <c r="AE38" s="632"/>
      <c r="AF38" s="632"/>
      <c r="AG38" s="632"/>
      <c r="AH38" s="632"/>
      <c r="AI38" s="633"/>
      <c r="AJ38" s="634"/>
    </row>
    <row r="39" spans="1:37" s="635" customFormat="1">
      <c r="A39" s="631"/>
      <c r="B39" s="633"/>
      <c r="C39" s="633"/>
      <c r="D39" s="633"/>
      <c r="E39" s="633"/>
      <c r="F39" s="633"/>
      <c r="G39" s="633"/>
      <c r="H39" s="633"/>
      <c r="I39" s="633"/>
      <c r="J39" s="633"/>
      <c r="K39" s="633"/>
      <c r="L39" s="633"/>
      <c r="M39" s="633"/>
      <c r="N39" s="633"/>
      <c r="O39" s="633"/>
      <c r="P39" s="633"/>
      <c r="Q39" s="633"/>
      <c r="R39" s="633"/>
      <c r="S39" s="633"/>
      <c r="T39" s="633"/>
      <c r="U39" s="633"/>
      <c r="V39" s="633"/>
      <c r="W39" s="633"/>
      <c r="X39" s="633"/>
      <c r="Y39" s="633"/>
      <c r="Z39" s="633"/>
      <c r="AA39" s="633"/>
      <c r="AB39" s="633"/>
      <c r="AC39" s="633"/>
      <c r="AD39" s="633"/>
      <c r="AE39" s="633"/>
      <c r="AF39" s="633"/>
      <c r="AG39" s="633"/>
      <c r="AH39" s="633"/>
      <c r="AI39" s="633"/>
      <c r="AJ39" s="634"/>
      <c r="AK39" s="635" t="b">
        <v>0</v>
      </c>
    </row>
    <row r="40" spans="1:37">
      <c r="A40" s="188"/>
      <c r="B40" s="189"/>
      <c r="C40" s="189"/>
      <c r="D40" s="189"/>
      <c r="E40" s="189"/>
      <c r="F40" s="189"/>
      <c r="G40" s="189"/>
      <c r="H40" s="189"/>
      <c r="I40" s="189"/>
      <c r="J40" s="189"/>
      <c r="K40" s="189"/>
      <c r="L40" s="189"/>
      <c r="M40" s="189"/>
      <c r="N40" s="189"/>
      <c r="O40" s="189"/>
      <c r="P40" s="189"/>
      <c r="Q40" s="189"/>
      <c r="R40" s="189"/>
      <c r="S40" s="189"/>
      <c r="T40" s="189"/>
      <c r="U40" s="189"/>
      <c r="V40" s="189"/>
      <c r="W40" s="189"/>
      <c r="X40" s="189"/>
      <c r="Y40" s="189"/>
      <c r="Z40" s="189"/>
      <c r="AA40" s="189"/>
      <c r="AB40" s="189"/>
      <c r="AC40" s="189"/>
      <c r="AD40" s="189"/>
      <c r="AE40" s="189"/>
      <c r="AF40" s="189"/>
      <c r="AG40" s="189"/>
      <c r="AH40" s="189"/>
      <c r="AI40" s="189"/>
      <c r="AJ40" s="190"/>
    </row>
    <row r="41" spans="1:37" ht="13.5" customHeight="1">
      <c r="A41" s="188"/>
      <c r="B41" s="189"/>
      <c r="C41" s="189"/>
      <c r="D41" s="189"/>
      <c r="E41" s="189"/>
      <c r="F41" s="189"/>
      <c r="G41" s="189"/>
      <c r="H41" s="189"/>
      <c r="I41" s="189"/>
      <c r="J41" s="189"/>
      <c r="K41" s="189"/>
      <c r="L41" s="189"/>
      <c r="M41" s="189"/>
      <c r="N41" s="189"/>
      <c r="O41" s="189"/>
      <c r="P41" s="189"/>
      <c r="Q41" s="189"/>
      <c r="R41" s="189"/>
      <c r="S41" s="189"/>
      <c r="T41" s="189"/>
      <c r="U41" s="189"/>
      <c r="V41" s="189"/>
      <c r="W41" s="189"/>
      <c r="X41" s="189"/>
      <c r="Y41" s="189"/>
      <c r="Z41" s="189"/>
      <c r="AA41" s="189"/>
      <c r="AB41" s="189"/>
      <c r="AC41" s="189"/>
      <c r="AD41" s="189"/>
      <c r="AE41" s="189"/>
      <c r="AF41" s="189"/>
      <c r="AG41" s="189"/>
      <c r="AH41" s="189"/>
      <c r="AI41" s="189"/>
      <c r="AJ41" s="190"/>
    </row>
    <row r="42" spans="1:37" ht="12" customHeight="1">
      <c r="A42" s="188"/>
      <c r="B42" s="189"/>
      <c r="C42" s="189"/>
      <c r="D42" s="189"/>
      <c r="E42" s="189"/>
      <c r="F42" s="189"/>
      <c r="G42" s="189"/>
      <c r="H42" s="189"/>
      <c r="I42" s="189"/>
      <c r="J42" s="189"/>
      <c r="K42" s="189"/>
      <c r="L42" s="189"/>
      <c r="M42" s="189"/>
      <c r="N42" s="189"/>
      <c r="O42" s="189"/>
      <c r="P42" s="189"/>
      <c r="Q42" s="189"/>
      <c r="R42" s="189"/>
      <c r="S42" s="189"/>
      <c r="T42" s="189"/>
      <c r="U42" s="189"/>
      <c r="V42" s="189"/>
      <c r="W42" s="189"/>
      <c r="X42" s="189"/>
      <c r="Y42" s="189"/>
      <c r="Z42" s="189"/>
      <c r="AA42" s="189"/>
      <c r="AB42" s="189"/>
      <c r="AC42" s="189"/>
      <c r="AD42" s="189"/>
      <c r="AE42" s="189"/>
      <c r="AF42" s="189"/>
      <c r="AG42" s="189"/>
      <c r="AH42" s="189"/>
      <c r="AI42" s="189"/>
      <c r="AJ42" s="190"/>
    </row>
    <row r="43" spans="1:37" ht="11.25" customHeight="1">
      <c r="A43" s="191"/>
      <c r="B43" s="192"/>
      <c r="C43" s="192"/>
      <c r="D43" s="192"/>
      <c r="E43" s="192"/>
      <c r="F43" s="192"/>
      <c r="G43" s="192"/>
      <c r="H43" s="192"/>
      <c r="I43" s="192"/>
      <c r="J43" s="192"/>
      <c r="K43" s="192"/>
      <c r="L43" s="192"/>
      <c r="M43" s="192"/>
      <c r="N43" s="192"/>
      <c r="O43" s="192"/>
      <c r="P43" s="192"/>
      <c r="Q43" s="192"/>
      <c r="R43" s="192"/>
      <c r="S43" s="192"/>
      <c r="T43" s="192"/>
      <c r="U43" s="192"/>
      <c r="V43" s="192"/>
      <c r="W43" s="192"/>
      <c r="X43" s="192"/>
      <c r="Y43" s="192"/>
      <c r="Z43" s="192"/>
      <c r="AA43" s="192"/>
      <c r="AB43" s="192"/>
      <c r="AC43" s="192"/>
      <c r="AD43" s="192"/>
      <c r="AE43" s="192"/>
      <c r="AF43" s="192"/>
      <c r="AG43" s="192"/>
      <c r="AH43" s="192"/>
      <c r="AI43" s="192"/>
      <c r="AJ43" s="193"/>
    </row>
    <row r="44" spans="1:37" ht="11.25" customHeight="1">
      <c r="A44" s="192"/>
      <c r="B44" s="189"/>
      <c r="C44" s="189"/>
      <c r="D44" s="189"/>
      <c r="E44" s="189"/>
      <c r="F44" s="189"/>
      <c r="G44" s="189"/>
      <c r="H44" s="189"/>
      <c r="I44" s="189"/>
      <c r="J44" s="189"/>
      <c r="K44" s="189"/>
      <c r="L44" s="189"/>
      <c r="M44" s="189"/>
      <c r="N44" s="189"/>
      <c r="O44" s="189"/>
      <c r="P44" s="189"/>
      <c r="Q44" s="189"/>
      <c r="R44" s="189"/>
      <c r="S44" s="189"/>
      <c r="T44" s="189"/>
      <c r="U44" s="189"/>
      <c r="V44" s="189"/>
      <c r="W44" s="189"/>
      <c r="X44" s="189"/>
      <c r="Y44" s="189"/>
      <c r="Z44" s="189"/>
      <c r="AA44" s="189"/>
      <c r="AB44" s="189"/>
      <c r="AC44" s="189"/>
      <c r="AD44" s="189"/>
      <c r="AE44" s="189"/>
      <c r="AF44" s="189"/>
      <c r="AG44" s="189"/>
      <c r="AH44" s="189"/>
      <c r="AI44" s="189"/>
      <c r="AJ44" s="192"/>
    </row>
    <row r="45" spans="1:37" ht="6" customHeight="1">
      <c r="A45" s="185"/>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7"/>
    </row>
    <row r="46" spans="1:37" ht="12.75">
      <c r="A46" s="616"/>
      <c r="B46" s="594" t="s">
        <v>2809</v>
      </c>
      <c r="C46" s="595"/>
      <c r="D46" s="595"/>
      <c r="E46" s="595"/>
      <c r="F46" s="595"/>
      <c r="G46" s="595"/>
      <c r="H46" s="595"/>
      <c r="I46" s="595"/>
      <c r="J46" s="595"/>
      <c r="K46" s="595"/>
      <c r="L46" s="595"/>
      <c r="M46" s="595"/>
      <c r="N46" s="595"/>
      <c r="O46" s="595"/>
      <c r="P46" s="595"/>
      <c r="Q46" s="595"/>
      <c r="R46" s="595"/>
      <c r="S46" s="595"/>
      <c r="T46" s="595"/>
      <c r="U46" s="595"/>
      <c r="V46" s="595"/>
      <c r="W46" s="595"/>
      <c r="X46" s="595"/>
      <c r="Y46" s="595"/>
      <c r="Z46" s="595"/>
      <c r="AA46" s="595"/>
      <c r="AB46" s="595"/>
      <c r="AC46" s="595"/>
      <c r="AD46" s="595"/>
      <c r="AE46" s="595"/>
      <c r="AF46" s="595"/>
      <c r="AG46" s="595"/>
      <c r="AH46" s="595"/>
      <c r="AI46" s="595"/>
      <c r="AJ46" s="201"/>
    </row>
    <row r="47" spans="1:37" ht="6.75" customHeight="1">
      <c r="A47" s="188"/>
      <c r="B47" s="196"/>
      <c r="C47" s="196"/>
      <c r="D47" s="196"/>
      <c r="E47" s="196"/>
      <c r="F47" s="196"/>
      <c r="G47" s="196"/>
      <c r="H47" s="196"/>
      <c r="I47" s="196"/>
      <c r="J47" s="196"/>
      <c r="K47" s="196"/>
      <c r="L47" s="196"/>
      <c r="M47" s="196"/>
      <c r="N47" s="196"/>
      <c r="O47" s="196"/>
      <c r="P47" s="196"/>
      <c r="Q47" s="196"/>
      <c r="R47" s="196"/>
      <c r="S47" s="196"/>
      <c r="T47" s="196"/>
      <c r="U47" s="196"/>
      <c r="V47" s="196"/>
      <c r="W47" s="196"/>
      <c r="X47" s="196"/>
      <c r="Y47" s="196"/>
      <c r="Z47" s="196"/>
      <c r="AA47" s="196"/>
      <c r="AB47" s="196"/>
      <c r="AC47" s="196"/>
      <c r="AD47" s="196"/>
      <c r="AE47" s="196"/>
      <c r="AF47" s="196"/>
      <c r="AG47" s="196"/>
      <c r="AH47" s="196"/>
      <c r="AI47" s="196"/>
      <c r="AJ47" s="198"/>
    </row>
    <row r="48" spans="1:37" ht="12.75">
      <c r="A48" s="188"/>
      <c r="B48" s="195"/>
      <c r="C48" s="196"/>
      <c r="D48" s="196"/>
      <c r="E48" s="196"/>
      <c r="F48" s="196"/>
      <c r="G48" s="196"/>
      <c r="H48" s="196"/>
      <c r="I48" s="196"/>
      <c r="J48" s="196"/>
      <c r="K48" s="196"/>
      <c r="L48" s="196"/>
      <c r="M48" s="196"/>
      <c r="N48" s="196"/>
      <c r="O48" s="196"/>
      <c r="P48" s="196"/>
      <c r="Q48" s="196"/>
      <c r="R48" s="196"/>
      <c r="S48" s="196"/>
      <c r="T48" s="196"/>
      <c r="U48" s="196"/>
      <c r="V48" s="196"/>
      <c r="W48" s="196"/>
      <c r="X48" s="196"/>
      <c r="Y48" s="196"/>
      <c r="Z48" s="196"/>
      <c r="AA48" s="196"/>
      <c r="AB48" s="196"/>
      <c r="AC48" s="196"/>
      <c r="AD48" s="196"/>
      <c r="AE48" s="196"/>
      <c r="AF48" s="196"/>
      <c r="AG48" s="196"/>
      <c r="AH48" s="196"/>
      <c r="AI48" s="196"/>
      <c r="AJ48" s="198"/>
    </row>
    <row r="49" spans="1:37" ht="12.75">
      <c r="A49" s="188"/>
      <c r="B49" s="195"/>
      <c r="C49" s="196"/>
      <c r="D49" s="196"/>
      <c r="E49" s="196"/>
      <c r="F49" s="196"/>
      <c r="G49" s="196"/>
      <c r="H49" s="196"/>
      <c r="I49" s="196"/>
      <c r="J49" s="196"/>
      <c r="K49" s="196"/>
      <c r="L49" s="196"/>
      <c r="M49" s="196"/>
      <c r="N49" s="196"/>
      <c r="O49" s="196"/>
      <c r="P49" s="196"/>
      <c r="Q49" s="196"/>
      <c r="R49" s="196"/>
      <c r="S49" s="196"/>
      <c r="T49" s="196"/>
      <c r="U49" s="196"/>
      <c r="V49" s="196"/>
      <c r="W49" s="196"/>
      <c r="X49" s="196"/>
      <c r="Y49" s="196"/>
      <c r="Z49" s="196"/>
      <c r="AA49" s="196"/>
      <c r="AB49" s="196"/>
      <c r="AC49" s="196"/>
      <c r="AD49" s="196"/>
      <c r="AE49" s="196"/>
      <c r="AF49" s="196"/>
      <c r="AG49" s="196"/>
      <c r="AH49" s="196"/>
      <c r="AI49" s="196"/>
      <c r="AJ49" s="198"/>
    </row>
    <row r="50" spans="1:37" ht="12.75">
      <c r="A50" s="188"/>
      <c r="B50" s="195"/>
      <c r="C50" s="196"/>
      <c r="D50" s="196"/>
      <c r="E50" s="196"/>
      <c r="F50" s="196"/>
      <c r="G50" s="196"/>
      <c r="H50" s="196"/>
      <c r="I50" s="196"/>
      <c r="J50" s="196"/>
      <c r="K50" s="196"/>
      <c r="L50" s="196"/>
      <c r="M50" s="196"/>
      <c r="N50" s="196"/>
      <c r="O50" s="196"/>
      <c r="P50" s="196"/>
      <c r="Q50" s="196"/>
      <c r="R50" s="196"/>
      <c r="S50" s="196"/>
      <c r="T50" s="196"/>
      <c r="U50" s="196"/>
      <c r="V50" s="196"/>
      <c r="W50" s="196"/>
      <c r="X50" s="196"/>
      <c r="Y50" s="196"/>
      <c r="Z50" s="196"/>
      <c r="AA50" s="196"/>
      <c r="AB50" s="196"/>
      <c r="AC50" s="196"/>
      <c r="AD50" s="196"/>
      <c r="AE50" s="196"/>
      <c r="AF50" s="196"/>
      <c r="AG50" s="196"/>
      <c r="AH50" s="196"/>
      <c r="AI50" s="196"/>
      <c r="AJ50" s="198"/>
    </row>
    <row r="51" spans="1:37" ht="12.75">
      <c r="A51" s="188"/>
      <c r="B51" s="196"/>
      <c r="C51" s="196"/>
      <c r="D51" s="195"/>
      <c r="E51" s="196"/>
      <c r="F51" s="196"/>
      <c r="G51" s="196"/>
      <c r="H51" s="196"/>
      <c r="I51" s="196"/>
      <c r="J51" s="196"/>
      <c r="K51" s="196"/>
      <c r="L51" s="196"/>
      <c r="M51" s="196"/>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98"/>
    </row>
    <row r="52" spans="1:37" ht="13.5" thickBot="1">
      <c r="A52" s="188"/>
      <c r="B52" s="361" t="s">
        <v>711</v>
      </c>
      <c r="C52" s="196"/>
      <c r="D52" s="196"/>
      <c r="E52" s="196"/>
      <c r="F52" s="197"/>
      <c r="G52" s="197"/>
      <c r="H52" s="197"/>
      <c r="I52" s="197"/>
      <c r="J52" s="197"/>
      <c r="K52" s="197"/>
      <c r="L52" s="197"/>
      <c r="M52" s="197"/>
      <c r="N52" s="197"/>
      <c r="O52" s="197"/>
      <c r="P52" s="197"/>
      <c r="Q52" s="197"/>
      <c r="R52" s="197"/>
      <c r="S52" s="197"/>
      <c r="T52" s="197"/>
      <c r="U52" s="197"/>
      <c r="V52" s="197"/>
      <c r="W52" s="197"/>
      <c r="X52" s="197"/>
      <c r="Y52" s="197"/>
      <c r="Z52" s="197"/>
      <c r="AA52" s="196"/>
      <c r="AB52" s="196"/>
      <c r="AC52" s="196"/>
      <c r="AD52" s="196"/>
      <c r="AE52" s="196"/>
      <c r="AF52" s="196"/>
      <c r="AG52" s="196"/>
      <c r="AH52" s="196"/>
      <c r="AI52" s="196"/>
      <c r="AJ52" s="198"/>
    </row>
    <row r="53" spans="1:37" ht="13.5" thickBot="1">
      <c r="A53" s="188"/>
      <c r="B53" s="196"/>
      <c r="C53" s="196"/>
      <c r="D53" s="196"/>
      <c r="E53" s="196"/>
      <c r="F53" s="196"/>
      <c r="G53" s="196"/>
      <c r="H53" s="196"/>
      <c r="I53" s="196"/>
      <c r="J53" s="196"/>
      <c r="K53" s="196"/>
      <c r="L53" s="196"/>
      <c r="M53" s="196"/>
      <c r="N53" s="196"/>
      <c r="O53" s="196"/>
      <c r="P53" s="196"/>
      <c r="Q53" s="196"/>
      <c r="R53" s="196"/>
      <c r="S53" s="196"/>
      <c r="T53" s="196"/>
      <c r="U53" s="196"/>
      <c r="V53" s="196"/>
      <c r="W53" s="196"/>
      <c r="X53" s="196"/>
      <c r="Y53" s="196"/>
      <c r="Z53" s="196"/>
      <c r="AA53" s="196"/>
      <c r="AB53" s="196"/>
      <c r="AC53" s="196"/>
      <c r="AD53" s="196"/>
      <c r="AE53" s="196"/>
      <c r="AF53" s="196"/>
      <c r="AG53" s="196"/>
      <c r="AH53" s="196"/>
      <c r="AI53" s="196"/>
      <c r="AJ53" s="198"/>
    </row>
    <row r="54" spans="1:37" ht="13.5" thickBot="1">
      <c r="A54" s="188"/>
      <c r="B54" s="361" t="s">
        <v>5453</v>
      </c>
      <c r="C54" s="196"/>
      <c r="D54" s="196"/>
      <c r="E54" s="196"/>
      <c r="F54" s="197"/>
      <c r="G54" s="197"/>
      <c r="H54" s="197"/>
      <c r="I54" s="197"/>
      <c r="J54" s="197"/>
      <c r="K54" s="197"/>
      <c r="L54" s="197"/>
      <c r="M54" s="197"/>
      <c r="N54" s="197"/>
      <c r="O54" s="197"/>
      <c r="P54" s="197"/>
      <c r="Q54" s="197"/>
      <c r="R54" s="197"/>
      <c r="S54" s="197"/>
      <c r="T54" s="197"/>
      <c r="U54" s="197"/>
      <c r="V54" s="197"/>
      <c r="W54" s="197"/>
      <c r="X54" s="197"/>
      <c r="Y54" s="197"/>
      <c r="Z54" s="197"/>
      <c r="AA54" s="196"/>
      <c r="AB54" s="361" t="s">
        <v>993</v>
      </c>
      <c r="AC54" s="196"/>
      <c r="AD54" s="1892"/>
      <c r="AE54" s="1893"/>
      <c r="AF54" s="1893"/>
      <c r="AG54" s="1893"/>
      <c r="AH54" s="1893"/>
      <c r="AI54" s="1894"/>
      <c r="AJ54" s="198"/>
    </row>
    <row r="55" spans="1:37" ht="13.5" customHeight="1">
      <c r="A55" s="188"/>
      <c r="B55" s="196"/>
      <c r="C55" s="196"/>
      <c r="D55" s="196"/>
      <c r="E55" s="196"/>
      <c r="F55" s="196"/>
      <c r="G55" s="196"/>
      <c r="H55" s="196"/>
      <c r="I55" s="196"/>
      <c r="J55" s="196"/>
      <c r="K55" s="196"/>
      <c r="L55" s="196"/>
      <c r="M55" s="196"/>
      <c r="N55" s="196"/>
      <c r="O55" s="196"/>
      <c r="P55" s="196"/>
      <c r="Q55" s="196"/>
      <c r="R55" s="196"/>
      <c r="S55" s="196"/>
      <c r="T55" s="196"/>
      <c r="U55" s="196"/>
      <c r="V55" s="196"/>
      <c r="W55" s="196"/>
      <c r="X55" s="196"/>
      <c r="Y55" s="196"/>
      <c r="Z55" s="196"/>
      <c r="AA55" s="196"/>
      <c r="AB55" s="196"/>
      <c r="AC55" s="196"/>
      <c r="AD55" s="196"/>
      <c r="AE55" s="196"/>
      <c r="AF55" s="196"/>
      <c r="AG55" s="196"/>
      <c r="AH55" s="196"/>
      <c r="AI55" s="196"/>
      <c r="AJ55" s="198"/>
    </row>
    <row r="56" spans="1:37" ht="13.5" thickBot="1">
      <c r="A56" s="188"/>
      <c r="B56" s="361" t="s">
        <v>711</v>
      </c>
      <c r="C56" s="196"/>
      <c r="D56" s="196"/>
      <c r="E56" s="196"/>
      <c r="F56" s="197"/>
      <c r="G56" s="197"/>
      <c r="H56" s="197"/>
      <c r="I56" s="197"/>
      <c r="J56" s="197"/>
      <c r="K56" s="197"/>
      <c r="L56" s="197"/>
      <c r="M56" s="197"/>
      <c r="N56" s="197"/>
      <c r="O56" s="197"/>
      <c r="P56" s="197"/>
      <c r="Q56" s="197"/>
      <c r="R56" s="197"/>
      <c r="S56" s="197"/>
      <c r="T56" s="197"/>
      <c r="U56" s="197"/>
      <c r="V56" s="197"/>
      <c r="W56" s="197"/>
      <c r="X56" s="197"/>
      <c r="Y56" s="197"/>
      <c r="Z56" s="197"/>
      <c r="AA56" s="196"/>
      <c r="AB56" s="196"/>
      <c r="AC56" s="196"/>
      <c r="AD56" s="196"/>
      <c r="AE56" s="196"/>
      <c r="AF56" s="196"/>
      <c r="AG56" s="196"/>
      <c r="AH56" s="196"/>
      <c r="AI56" s="196"/>
      <c r="AJ56" s="198"/>
    </row>
    <row r="57" spans="1:37" ht="13.5" thickBot="1">
      <c r="A57" s="188"/>
      <c r="B57" s="196"/>
      <c r="C57" s="196"/>
      <c r="D57" s="196"/>
      <c r="E57" s="196"/>
      <c r="F57" s="196"/>
      <c r="G57" s="196"/>
      <c r="H57" s="196"/>
      <c r="I57" s="196"/>
      <c r="J57" s="196"/>
      <c r="K57" s="196"/>
      <c r="L57" s="196"/>
      <c r="M57" s="196"/>
      <c r="N57" s="196"/>
      <c r="O57" s="196"/>
      <c r="P57" s="196"/>
      <c r="Q57" s="196"/>
      <c r="R57" s="196"/>
      <c r="S57" s="196"/>
      <c r="T57" s="196"/>
      <c r="U57" s="196"/>
      <c r="V57" s="196"/>
      <c r="W57" s="196"/>
      <c r="X57" s="196"/>
      <c r="Y57" s="196"/>
      <c r="Z57" s="196"/>
      <c r="AA57" s="196"/>
      <c r="AB57" s="196"/>
      <c r="AC57" s="196"/>
      <c r="AD57" s="196"/>
      <c r="AE57" s="196"/>
      <c r="AF57" s="196"/>
      <c r="AG57" s="196"/>
      <c r="AH57" s="196"/>
      <c r="AI57" s="196"/>
      <c r="AJ57" s="198"/>
    </row>
    <row r="58" spans="1:37" ht="13.5" thickBot="1">
      <c r="A58" s="188"/>
      <c r="B58" s="361" t="s">
        <v>5454</v>
      </c>
      <c r="C58" s="196"/>
      <c r="D58" s="196"/>
      <c r="E58" s="196"/>
      <c r="F58" s="197"/>
      <c r="G58" s="197"/>
      <c r="H58" s="197"/>
      <c r="I58" s="197"/>
      <c r="J58" s="197"/>
      <c r="K58" s="197"/>
      <c r="L58" s="197"/>
      <c r="M58" s="197"/>
      <c r="N58" s="197"/>
      <c r="O58" s="197"/>
      <c r="P58" s="197"/>
      <c r="Q58" s="197"/>
      <c r="R58" s="197"/>
      <c r="S58" s="197"/>
      <c r="T58" s="197"/>
      <c r="U58" s="197"/>
      <c r="V58" s="197"/>
      <c r="W58" s="197"/>
      <c r="X58" s="197"/>
      <c r="Y58" s="197"/>
      <c r="Z58" s="197"/>
      <c r="AA58" s="196"/>
      <c r="AB58" s="361" t="s">
        <v>994</v>
      </c>
      <c r="AC58" s="196"/>
      <c r="AD58" s="1892"/>
      <c r="AE58" s="1893"/>
      <c r="AF58" s="1893"/>
      <c r="AG58" s="1893"/>
      <c r="AH58" s="1893"/>
      <c r="AI58" s="1894"/>
      <c r="AJ58" s="198"/>
    </row>
    <row r="59" spans="1:37" ht="12.75">
      <c r="A59" s="188"/>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2"/>
      <c r="AD59" s="2"/>
      <c r="AE59" s="2"/>
      <c r="AF59" s="1"/>
      <c r="AG59" s="1"/>
      <c r="AH59" s="1"/>
      <c r="AI59" s="1"/>
      <c r="AJ59" s="198"/>
    </row>
    <row r="60" spans="1:37" ht="12.75">
      <c r="A60" s="188"/>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98"/>
    </row>
    <row r="61" spans="1:37" ht="12.75">
      <c r="A61" s="188"/>
      <c r="B61" s="195" t="s">
        <v>5443</v>
      </c>
      <c r="C61" s="196" t="s">
        <v>995</v>
      </c>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98"/>
    </row>
    <row r="62" spans="1:37" ht="12.75">
      <c r="A62" s="191"/>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199"/>
      <c r="AD62" s="199"/>
      <c r="AE62" s="199"/>
      <c r="AF62" s="3"/>
      <c r="AG62" s="3"/>
      <c r="AH62" s="3"/>
      <c r="AI62" s="3"/>
      <c r="AJ62" s="200"/>
    </row>
    <row r="63" spans="1:37" ht="12.75">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296"/>
      <c r="AK63" s="296"/>
    </row>
    <row r="64" spans="1:37" ht="12.75">
      <c r="B64" s="1"/>
      <c r="C64" s="194"/>
      <c r="D64" s="194"/>
      <c r="E64" s="194"/>
      <c r="F64" s="194"/>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
      <c r="AF64" s="1"/>
      <c r="AG64" s="1"/>
      <c r="AH64" s="1"/>
      <c r="AI64" s="1"/>
      <c r="AJ64" s="296" t="s">
        <v>2480</v>
      </c>
    </row>
  </sheetData>
  <mergeCells count="5">
    <mergeCell ref="AD58:AI58"/>
    <mergeCell ref="S16:X16"/>
    <mergeCell ref="S18:X18"/>
    <mergeCell ref="AC5:AH5"/>
    <mergeCell ref="AD54:AI54"/>
  </mergeCells>
  <phoneticPr fontId="0" type="noConversion"/>
  <printOptions horizontalCentered="1"/>
  <pageMargins left="0.31" right="0.27" top="0.7" bottom="0.48" header="0.87" footer="0.62"/>
  <pageSetup paperSize="9" scale="95" orientation="portrait" horizontalDpi="4294967292"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44" r:id="rId4" name="Check Box 4">
              <controlPr defaultSize="0" autoFill="0" autoLine="0" autoPict="0">
                <anchor>
                  <from>
                    <xdr:col>29</xdr:col>
                    <xdr:colOff>123825</xdr:colOff>
                    <xdr:row>6</xdr:row>
                    <xdr:rowOff>123825</xdr:rowOff>
                  </from>
                  <to>
                    <xdr:col>31</xdr:col>
                    <xdr:colOff>114300</xdr:colOff>
                    <xdr:row>8</xdr:row>
                    <xdr:rowOff>66675</xdr:rowOff>
                  </to>
                </anchor>
              </controlPr>
            </control>
          </mc:Choice>
        </mc:AlternateContent>
        <mc:AlternateContent xmlns:mc="http://schemas.openxmlformats.org/markup-compatibility/2006">
          <mc:Choice Requires="x14">
            <control shapeId="10246" r:id="rId5" name="Check Box 6">
              <controlPr defaultSize="0" autoFill="0" autoLine="0" autoPict="0">
                <anchor>
                  <from>
                    <xdr:col>30</xdr:col>
                    <xdr:colOff>19050</xdr:colOff>
                    <xdr:row>14</xdr:row>
                    <xdr:rowOff>76200</xdr:rowOff>
                  </from>
                  <to>
                    <xdr:col>32</xdr:col>
                    <xdr:colOff>0</xdr:colOff>
                    <xdr:row>16</xdr:row>
                    <xdr:rowOff>19050</xdr:rowOff>
                  </to>
                </anchor>
              </controlPr>
            </control>
          </mc:Choice>
        </mc:AlternateContent>
        <mc:AlternateContent xmlns:mc="http://schemas.openxmlformats.org/markup-compatibility/2006">
          <mc:Choice Requires="x14">
            <control shapeId="10249" r:id="rId6" name="Check Box 9">
              <controlPr defaultSize="0" autoFill="0" autoLine="0" autoPict="0">
                <anchor>
                  <from>
                    <xdr:col>30</xdr:col>
                    <xdr:colOff>28575</xdr:colOff>
                    <xdr:row>17</xdr:row>
                    <xdr:rowOff>9525</xdr:rowOff>
                  </from>
                  <to>
                    <xdr:col>32</xdr:col>
                    <xdr:colOff>19050</xdr:colOff>
                    <xdr:row>18</xdr:row>
                    <xdr:rowOff>95250</xdr:rowOff>
                  </to>
                </anchor>
              </controlPr>
            </control>
          </mc:Choice>
        </mc:AlternateContent>
        <mc:AlternateContent xmlns:mc="http://schemas.openxmlformats.org/markup-compatibility/2006">
          <mc:Choice Requires="x14">
            <control shapeId="10251" r:id="rId7" name="Check Box 11">
              <controlPr defaultSize="0" autoFill="0" autoLine="0" autoPict="0">
                <anchor>
                  <from>
                    <xdr:col>30</xdr:col>
                    <xdr:colOff>19050</xdr:colOff>
                    <xdr:row>19</xdr:row>
                    <xdr:rowOff>95250</xdr:rowOff>
                  </from>
                  <to>
                    <xdr:col>32</xdr:col>
                    <xdr:colOff>0</xdr:colOff>
                    <xdr:row>21</xdr:row>
                    <xdr:rowOff>19050</xdr:rowOff>
                  </to>
                </anchor>
              </controlPr>
            </control>
          </mc:Choice>
        </mc:AlternateContent>
        <mc:AlternateContent xmlns:mc="http://schemas.openxmlformats.org/markup-compatibility/2006">
          <mc:Choice Requires="x14">
            <control shapeId="10253" r:id="rId8" name="Check Box 13">
              <controlPr defaultSize="0" autoFill="0" autoLine="0" autoPict="0">
                <anchor>
                  <from>
                    <xdr:col>30</xdr:col>
                    <xdr:colOff>28575</xdr:colOff>
                    <xdr:row>22</xdr:row>
                    <xdr:rowOff>114300</xdr:rowOff>
                  </from>
                  <to>
                    <xdr:col>32</xdr:col>
                    <xdr:colOff>19050</xdr:colOff>
                    <xdr:row>24</xdr:row>
                    <xdr:rowOff>47625</xdr:rowOff>
                  </to>
                </anchor>
              </controlPr>
            </control>
          </mc:Choice>
        </mc:AlternateContent>
        <mc:AlternateContent xmlns:mc="http://schemas.openxmlformats.org/markup-compatibility/2006">
          <mc:Choice Requires="x14">
            <control shapeId="10255" r:id="rId9" name="Check Box 15">
              <controlPr defaultSize="0" autoFill="0" autoLine="0" autoPict="0">
                <anchor>
                  <from>
                    <xdr:col>30</xdr:col>
                    <xdr:colOff>28575</xdr:colOff>
                    <xdr:row>25</xdr:row>
                    <xdr:rowOff>19050</xdr:rowOff>
                  </from>
                  <to>
                    <xdr:col>32</xdr:col>
                    <xdr:colOff>19050</xdr:colOff>
                    <xdr:row>26</xdr:row>
                    <xdr:rowOff>114300</xdr:rowOff>
                  </to>
                </anchor>
              </controlPr>
            </control>
          </mc:Choice>
        </mc:AlternateContent>
        <mc:AlternateContent xmlns:mc="http://schemas.openxmlformats.org/markup-compatibility/2006">
          <mc:Choice Requires="x14">
            <control shapeId="10257" r:id="rId10" name="Check Box 17">
              <controlPr defaultSize="0" autoFill="0" autoLine="0" autoPict="0">
                <anchor>
                  <from>
                    <xdr:col>30</xdr:col>
                    <xdr:colOff>28575</xdr:colOff>
                    <xdr:row>28</xdr:row>
                    <xdr:rowOff>95250</xdr:rowOff>
                  </from>
                  <to>
                    <xdr:col>32</xdr:col>
                    <xdr:colOff>19050</xdr:colOff>
                    <xdr:row>30</xdr:row>
                    <xdr:rowOff>19050</xdr:rowOff>
                  </to>
                </anchor>
              </controlPr>
            </control>
          </mc:Choice>
        </mc:AlternateContent>
        <mc:AlternateContent xmlns:mc="http://schemas.openxmlformats.org/markup-compatibility/2006">
          <mc:Choice Requires="x14">
            <control shapeId="10259" r:id="rId11" name="Check Box 19">
              <controlPr defaultSize="0" autoFill="0" autoLine="0" autoPict="0">
                <anchor>
                  <from>
                    <xdr:col>30</xdr:col>
                    <xdr:colOff>28575</xdr:colOff>
                    <xdr:row>32</xdr:row>
                    <xdr:rowOff>114300</xdr:rowOff>
                  </from>
                  <to>
                    <xdr:col>32</xdr:col>
                    <xdr:colOff>28575</xdr:colOff>
                    <xdr:row>34</xdr:row>
                    <xdr:rowOff>47625</xdr:rowOff>
                  </to>
                </anchor>
              </controlPr>
            </control>
          </mc:Choice>
        </mc:AlternateContent>
        <mc:AlternateContent xmlns:mc="http://schemas.openxmlformats.org/markup-compatibility/2006">
          <mc:Choice Requires="x14">
            <control shapeId="10261" r:id="rId12" name="Check Box 21">
              <controlPr defaultSize="0" autoFill="0" autoLine="0" autoPict="0">
                <anchor>
                  <from>
                    <xdr:col>30</xdr:col>
                    <xdr:colOff>19050</xdr:colOff>
                    <xdr:row>12</xdr:row>
                    <xdr:rowOff>66675</xdr:rowOff>
                  </from>
                  <to>
                    <xdr:col>32</xdr:col>
                    <xdr:colOff>0</xdr:colOff>
                    <xdr:row>13</xdr:row>
                    <xdr:rowOff>142875</xdr:rowOff>
                  </to>
                </anchor>
              </controlPr>
            </control>
          </mc:Choice>
        </mc:AlternateContent>
        <mc:AlternateContent xmlns:mc="http://schemas.openxmlformats.org/markup-compatibility/2006">
          <mc:Choice Requires="x14">
            <control shapeId="10262" r:id="rId13" name="Check Box 22">
              <controlPr defaultSize="0" autoFill="0" autoLine="0" autoPict="0">
                <anchor>
                  <from>
                    <xdr:col>30</xdr:col>
                    <xdr:colOff>66675</xdr:colOff>
                    <xdr:row>36</xdr:row>
                    <xdr:rowOff>19050</xdr:rowOff>
                  </from>
                  <to>
                    <xdr:col>32</xdr:col>
                    <xdr:colOff>28575</xdr:colOff>
                    <xdr:row>37</xdr:row>
                    <xdr:rowOff>95250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B2:J33"/>
  <sheetViews>
    <sheetView showGridLines="0" topLeftCell="A10" workbookViewId="0">
      <selection activeCell="B24" sqref="B24:I25"/>
    </sheetView>
  </sheetViews>
  <sheetFormatPr defaultColWidth="9.140625" defaultRowHeight="14.25"/>
  <cols>
    <col min="1" max="1" width="1.28515625" style="364" customWidth="1"/>
    <col min="2" max="2" width="12" style="364" customWidth="1"/>
    <col min="3" max="8" width="9.140625" style="364"/>
    <col min="9" max="9" width="10.85546875" style="364" customWidth="1"/>
    <col min="10" max="10" width="9.140625" style="364"/>
    <col min="11" max="11" width="2.7109375" style="364" customWidth="1"/>
    <col min="12" max="16384" width="9.140625" style="364"/>
  </cols>
  <sheetData>
    <row r="2" spans="2:10" ht="24" customHeight="1">
      <c r="B2" s="708" t="s">
        <v>5462</v>
      </c>
      <c r="C2" s="709"/>
      <c r="D2" s="709"/>
      <c r="E2" s="709"/>
      <c r="F2" s="709"/>
      <c r="G2" s="709"/>
      <c r="H2" s="709"/>
      <c r="I2" s="709"/>
      <c r="J2" s="710"/>
    </row>
    <row r="15" spans="2:10" ht="15">
      <c r="B15" s="365" t="s">
        <v>5460</v>
      </c>
    </row>
    <row r="16" spans="2:10">
      <c r="B16" s="366" t="s">
        <v>5456</v>
      </c>
    </row>
    <row r="18" spans="2:2" ht="15">
      <c r="B18" s="365" t="s">
        <v>5461</v>
      </c>
    </row>
    <row r="19" spans="2:2">
      <c r="B19" s="366" t="s">
        <v>5457</v>
      </c>
    </row>
    <row r="21" spans="2:2" ht="15">
      <c r="B21" s="365" t="s">
        <v>2510</v>
      </c>
    </row>
    <row r="22" spans="2:2">
      <c r="B22" s="366" t="s">
        <v>1234</v>
      </c>
    </row>
    <row r="24" spans="2:2" ht="15">
      <c r="B24" s="365" t="s">
        <v>2511</v>
      </c>
    </row>
    <row r="25" spans="2:2">
      <c r="B25" s="366" t="s">
        <v>5458</v>
      </c>
    </row>
    <row r="27" spans="2:2" ht="15">
      <c r="B27" s="365" t="s">
        <v>1233</v>
      </c>
    </row>
    <row r="28" spans="2:2">
      <c r="B28" s="366" t="s">
        <v>1232</v>
      </c>
    </row>
    <row r="32" spans="2:2" ht="15" thickBot="1"/>
    <row r="33" spans="2:9" ht="15.75" thickBot="1">
      <c r="B33" s="365" t="s">
        <v>5459</v>
      </c>
      <c r="C33" s="367"/>
      <c r="D33" s="367"/>
      <c r="E33" s="367"/>
      <c r="F33" s="367"/>
      <c r="G33" s="367"/>
      <c r="H33" s="368" t="s">
        <v>993</v>
      </c>
      <c r="I33" s="369"/>
    </row>
  </sheetData>
  <phoneticPr fontId="0" type="noConversion"/>
  <printOptions horizontalCentered="1"/>
  <pageMargins left="0.43307086614173229" right="0.35433070866141736" top="1.3779527559055118" bottom="0.98425196850393704" header="0.98425196850393704" footer="0.51181102362204722"/>
  <pageSetup paperSize="9" orientation="portrait" r:id="rId1"/>
  <headerFooter alignWithMargins="0">
    <oddFooter>&amp;LAnexo II&amp;RDeclaração - DL 409/99</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9"/>
  <dimension ref="C3:AT119"/>
  <sheetViews>
    <sheetView showGridLines="0" zoomScale="75" zoomScaleNormal="75" zoomScaleSheetLayoutView="100" workbookViewId="0">
      <selection activeCell="BD84" sqref="BD84"/>
    </sheetView>
  </sheetViews>
  <sheetFormatPr defaultColWidth="7.85546875" defaultRowHeight="12.75"/>
  <cols>
    <col min="1" max="1" width="3.42578125" style="202" customWidth="1"/>
    <col min="2" max="2" width="3.85546875" style="202" customWidth="1"/>
    <col min="3" max="24" width="2.140625" style="202" customWidth="1"/>
    <col min="25" max="25" width="3.85546875" style="202" customWidth="1"/>
    <col min="26" max="26" width="8.42578125" style="202" customWidth="1"/>
    <col min="27" max="31" width="2.140625" style="202" customWidth="1"/>
    <col min="32" max="32" width="3.85546875" style="202" customWidth="1"/>
    <col min="33" max="34" width="4" style="202" customWidth="1"/>
    <col min="35" max="35" width="11.85546875" style="202" customWidth="1"/>
    <col min="36" max="36" width="2.140625" style="202" customWidth="1"/>
    <col min="37" max="37" width="11.85546875" style="202" customWidth="1"/>
    <col min="38" max="38" width="24.28515625" style="202" customWidth="1"/>
    <col min="39" max="39" width="3.28515625" style="202" customWidth="1"/>
    <col min="40" max="40" width="11.85546875" style="202" customWidth="1"/>
    <col min="41" max="41" width="10.85546875" style="202" hidden="1" customWidth="1"/>
    <col min="42" max="42" width="11.42578125" style="202" hidden="1" customWidth="1"/>
    <col min="43" max="251" width="2.140625" style="202" customWidth="1"/>
    <col min="252" max="16384" width="7.85546875" style="202"/>
  </cols>
  <sheetData>
    <row r="3" spans="3:42">
      <c r="C3" s="209"/>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1"/>
      <c r="AM3" s="203"/>
    </row>
    <row r="4" spans="3:42">
      <c r="C4" s="212"/>
      <c r="D4" s="205" t="s">
        <v>1691</v>
      </c>
      <c r="E4" s="203"/>
      <c r="F4" s="203"/>
      <c r="G4" s="203"/>
      <c r="H4" s="203"/>
      <c r="I4" s="203"/>
      <c r="J4" s="203"/>
      <c r="K4" s="203"/>
      <c r="L4" s="203"/>
      <c r="M4" s="203"/>
      <c r="N4" s="203"/>
      <c r="O4" s="203"/>
      <c r="P4" s="203"/>
      <c r="Q4" s="203"/>
      <c r="R4" s="203"/>
      <c r="S4" s="203"/>
      <c r="T4" s="203"/>
      <c r="U4" s="203"/>
      <c r="V4" s="203"/>
      <c r="W4" s="203"/>
      <c r="X4" s="203"/>
      <c r="Y4" s="203"/>
      <c r="Z4" s="203"/>
      <c r="AA4" s="203"/>
      <c r="AB4" s="203"/>
      <c r="AC4" s="203"/>
      <c r="AD4" s="203"/>
      <c r="AE4" s="203"/>
      <c r="AF4" s="203"/>
      <c r="AG4" s="203"/>
      <c r="AH4" s="203"/>
      <c r="AI4" s="203"/>
      <c r="AJ4" s="203"/>
      <c r="AK4" s="203"/>
      <c r="AL4" s="213"/>
      <c r="AM4" s="203"/>
    </row>
    <row r="5" spans="3:42" ht="3.75" customHeight="1">
      <c r="C5" s="214"/>
      <c r="D5" s="203"/>
      <c r="E5" s="203"/>
      <c r="F5" s="203"/>
      <c r="G5" s="203"/>
      <c r="H5" s="203"/>
      <c r="I5" s="203"/>
      <c r="J5" s="203"/>
      <c r="K5" s="203"/>
      <c r="L5" s="203"/>
      <c r="M5" s="203"/>
      <c r="N5" s="203"/>
      <c r="O5" s="203"/>
      <c r="P5" s="203"/>
      <c r="Q5" s="203"/>
      <c r="R5" s="203"/>
      <c r="S5" s="203"/>
      <c r="T5" s="203"/>
      <c r="U5" s="203"/>
      <c r="V5" s="203"/>
      <c r="W5" s="203"/>
      <c r="X5" s="203"/>
      <c r="Y5" s="203"/>
      <c r="Z5" s="203"/>
      <c r="AA5" s="203"/>
      <c r="AB5" s="203"/>
      <c r="AC5" s="203"/>
      <c r="AD5" s="203"/>
      <c r="AE5" s="203"/>
      <c r="AF5" s="203"/>
      <c r="AG5" s="203"/>
      <c r="AH5" s="203"/>
      <c r="AI5" s="203"/>
      <c r="AJ5" s="203"/>
      <c r="AK5" s="203"/>
      <c r="AL5" s="213"/>
      <c r="AM5" s="203"/>
    </row>
    <row r="6" spans="3:42">
      <c r="C6" s="214"/>
      <c r="D6" s="205" t="s">
        <v>2841</v>
      </c>
      <c r="E6" s="205"/>
      <c r="F6" s="205"/>
      <c r="G6" s="205"/>
      <c r="H6" s="205"/>
      <c r="I6" s="205"/>
      <c r="J6" s="205"/>
      <c r="K6" s="205"/>
      <c r="L6" s="205"/>
      <c r="M6" s="205"/>
      <c r="N6" s="205"/>
      <c r="O6" s="205"/>
      <c r="P6" s="205"/>
      <c r="Q6" s="205"/>
      <c r="R6" s="205"/>
      <c r="S6" s="205"/>
      <c r="T6" s="205"/>
      <c r="U6" s="205"/>
      <c r="V6" s="205"/>
      <c r="W6" s="205"/>
      <c r="X6" s="205"/>
      <c r="Y6" s="205"/>
      <c r="Z6" s="205"/>
      <c r="AA6" s="205"/>
      <c r="AB6" s="205"/>
      <c r="AC6" s="205"/>
      <c r="AD6" s="205"/>
      <c r="AE6" s="205"/>
      <c r="AF6" s="205"/>
      <c r="AG6" s="203"/>
      <c r="AH6" s="203"/>
      <c r="AI6" s="203"/>
      <c r="AJ6" s="203"/>
      <c r="AK6" s="203"/>
      <c r="AL6" s="213"/>
      <c r="AM6" s="203"/>
    </row>
    <row r="7" spans="3:42">
      <c r="C7" s="214"/>
      <c r="D7" s="205"/>
      <c r="E7" s="205"/>
      <c r="F7" s="205"/>
      <c r="G7" s="205"/>
      <c r="H7" s="205"/>
      <c r="I7" s="205"/>
      <c r="J7" s="205"/>
      <c r="K7" s="205"/>
      <c r="L7" s="205"/>
      <c r="M7" s="205"/>
      <c r="N7" s="205"/>
      <c r="O7" s="205"/>
      <c r="P7" s="205"/>
      <c r="Q7" s="205"/>
      <c r="R7" s="205"/>
      <c r="S7" s="205"/>
      <c r="T7" s="205"/>
      <c r="U7" s="205"/>
      <c r="V7" s="205"/>
      <c r="W7" s="205"/>
      <c r="X7" s="205"/>
      <c r="Y7" s="205"/>
      <c r="Z7" s="205"/>
      <c r="AA7" s="205"/>
      <c r="AB7" s="205"/>
      <c r="AC7" s="205"/>
      <c r="AD7" s="205"/>
      <c r="AE7" s="205"/>
      <c r="AF7" s="205"/>
      <c r="AG7" s="203"/>
      <c r="AH7" s="203"/>
      <c r="AI7" s="203"/>
      <c r="AJ7" s="203"/>
      <c r="AK7" s="203"/>
      <c r="AL7" s="213"/>
      <c r="AM7" s="203"/>
    </row>
    <row r="8" spans="3:42">
      <c r="C8" s="214"/>
      <c r="D8" s="205"/>
      <c r="E8" s="205"/>
      <c r="F8" s="205" t="s">
        <v>2065</v>
      </c>
      <c r="G8" s="205"/>
      <c r="H8" s="205"/>
      <c r="I8" s="205"/>
      <c r="J8" s="205"/>
      <c r="K8" s="205"/>
      <c r="L8" s="205"/>
      <c r="M8" s="205"/>
      <c r="N8" s="205"/>
      <c r="O8" s="205"/>
      <c r="P8" s="205"/>
      <c r="Q8" s="205"/>
      <c r="R8" s="205"/>
      <c r="S8" s="205"/>
      <c r="T8" s="205"/>
      <c r="U8" s="205"/>
      <c r="V8" s="205"/>
      <c r="W8" s="205"/>
      <c r="X8" s="205"/>
      <c r="Y8" s="205"/>
      <c r="Z8" s="343"/>
      <c r="AA8" s="343"/>
      <c r="AB8" s="205"/>
      <c r="AC8" s="205"/>
      <c r="AD8" s="205"/>
      <c r="AE8" s="207"/>
      <c r="AF8" s="237"/>
      <c r="AG8" s="237"/>
      <c r="AH8" s="203"/>
      <c r="AI8" s="1055"/>
      <c r="AJ8" s="203"/>
      <c r="AK8" s="203"/>
      <c r="AL8" s="213"/>
      <c r="AM8" s="203"/>
    </row>
    <row r="9" spans="3:42" ht="9" customHeight="1">
      <c r="C9" s="214"/>
      <c r="D9" s="205"/>
      <c r="E9" s="205"/>
      <c r="F9" s="205"/>
      <c r="G9" s="205"/>
      <c r="H9" s="205"/>
      <c r="I9" s="205"/>
      <c r="J9" s="205"/>
      <c r="K9" s="205"/>
      <c r="L9" s="205"/>
      <c r="M9" s="205"/>
      <c r="N9" s="205"/>
      <c r="O9" s="205"/>
      <c r="P9" s="205"/>
      <c r="Q9" s="205"/>
      <c r="R9" s="205"/>
      <c r="S9" s="205"/>
      <c r="T9" s="205"/>
      <c r="U9" s="205"/>
      <c r="V9" s="205"/>
      <c r="W9" s="205"/>
      <c r="X9" s="205"/>
      <c r="Y9" s="205"/>
      <c r="Z9" s="205"/>
      <c r="AA9" s="205"/>
      <c r="AB9" s="205"/>
      <c r="AC9" s="205"/>
      <c r="AD9" s="205"/>
      <c r="AE9" s="207"/>
      <c r="AF9" s="205"/>
      <c r="AG9" s="206"/>
      <c r="AH9" s="203"/>
      <c r="AI9" s="203"/>
      <c r="AJ9" s="203"/>
      <c r="AK9" s="203"/>
      <c r="AL9" s="213"/>
      <c r="AM9" s="203"/>
    </row>
    <row r="10" spans="3:42">
      <c r="C10" s="214"/>
      <c r="D10" s="205"/>
      <c r="E10" s="205"/>
      <c r="F10" s="205" t="s">
        <v>758</v>
      </c>
      <c r="G10" s="205"/>
      <c r="H10" s="205"/>
      <c r="I10" s="205"/>
      <c r="J10" s="205"/>
      <c r="K10" s="205"/>
      <c r="L10" s="205"/>
      <c r="M10" s="205"/>
      <c r="N10" s="205"/>
      <c r="O10" s="205"/>
      <c r="P10" s="205"/>
      <c r="Q10" s="205"/>
      <c r="R10" s="205"/>
      <c r="S10" s="205"/>
      <c r="T10" s="205"/>
      <c r="U10" s="205"/>
      <c r="V10" s="205"/>
      <c r="W10" s="205"/>
      <c r="X10" s="205"/>
      <c r="Y10" s="205"/>
      <c r="Z10" s="343"/>
      <c r="AA10" s="343"/>
      <c r="AB10" s="205"/>
      <c r="AC10" s="205"/>
      <c r="AD10" s="205"/>
      <c r="AE10" s="207"/>
      <c r="AF10" s="205"/>
      <c r="AG10" s="206"/>
      <c r="AH10" s="203"/>
      <c r="AI10" s="1055"/>
      <c r="AJ10" s="203"/>
      <c r="AK10" s="1055"/>
      <c r="AL10" s="213"/>
      <c r="AM10" s="203"/>
      <c r="AO10" s="202" t="b">
        <v>0</v>
      </c>
      <c r="AP10" s="202" t="b">
        <v>0</v>
      </c>
    </row>
    <row r="11" spans="3:42" ht="9" customHeight="1">
      <c r="C11" s="214"/>
      <c r="D11" s="205"/>
      <c r="E11" s="205"/>
      <c r="F11" s="205"/>
      <c r="G11" s="205"/>
      <c r="H11" s="205"/>
      <c r="I11" s="205"/>
      <c r="J11" s="205"/>
      <c r="K11" s="205"/>
      <c r="L11" s="205"/>
      <c r="M11" s="205"/>
      <c r="N11" s="205"/>
      <c r="O11" s="205"/>
      <c r="P11" s="205"/>
      <c r="Q11" s="205"/>
      <c r="R11" s="205"/>
      <c r="S11" s="205"/>
      <c r="T11" s="205"/>
      <c r="U11" s="205"/>
      <c r="V11" s="205"/>
      <c r="W11" s="205"/>
      <c r="X11" s="205"/>
      <c r="Y11" s="205"/>
      <c r="Z11" s="205"/>
      <c r="AA11" s="205"/>
      <c r="AB11" s="205"/>
      <c r="AC11" s="205"/>
      <c r="AD11" s="205"/>
      <c r="AE11" s="207"/>
      <c r="AF11" s="205"/>
      <c r="AG11" s="206"/>
      <c r="AH11" s="203"/>
      <c r="AI11" s="203"/>
      <c r="AJ11" s="203"/>
      <c r="AK11" s="203"/>
      <c r="AL11" s="213"/>
      <c r="AM11" s="203"/>
    </row>
    <row r="12" spans="3:42">
      <c r="C12" s="214"/>
      <c r="D12" s="205"/>
      <c r="E12" s="205"/>
      <c r="F12" s="205" t="s">
        <v>759</v>
      </c>
      <c r="G12" s="205"/>
      <c r="H12" s="205"/>
      <c r="I12" s="205"/>
      <c r="J12" s="205"/>
      <c r="K12" s="205"/>
      <c r="L12" s="205"/>
      <c r="M12" s="205"/>
      <c r="N12" s="205"/>
      <c r="O12" s="205"/>
      <c r="P12" s="205"/>
      <c r="Q12" s="205"/>
      <c r="R12" s="205"/>
      <c r="S12" s="205"/>
      <c r="T12" s="205"/>
      <c r="U12" s="205"/>
      <c r="V12" s="205"/>
      <c r="W12" s="205"/>
      <c r="X12" s="205"/>
      <c r="Y12" s="205"/>
      <c r="Z12" s="343"/>
      <c r="AA12" s="343"/>
      <c r="AB12" s="205"/>
      <c r="AC12" s="205"/>
      <c r="AD12" s="205"/>
      <c r="AE12" s="207"/>
      <c r="AF12" s="205"/>
      <c r="AG12" s="206"/>
      <c r="AH12" s="203"/>
      <c r="AI12" s="1055"/>
      <c r="AJ12" s="203"/>
      <c r="AK12" s="1055"/>
      <c r="AL12" s="213"/>
      <c r="AM12" s="203"/>
      <c r="AO12" s="202" t="b">
        <v>0</v>
      </c>
      <c r="AP12" s="202" t="b">
        <v>1</v>
      </c>
    </row>
    <row r="13" spans="3:42" ht="9" customHeight="1">
      <c r="C13" s="214"/>
      <c r="D13" s="205"/>
      <c r="E13" s="205"/>
      <c r="F13" s="205"/>
      <c r="G13" s="205"/>
      <c r="H13" s="205"/>
      <c r="I13" s="205"/>
      <c r="J13" s="205"/>
      <c r="K13" s="205"/>
      <c r="L13" s="205"/>
      <c r="M13" s="205"/>
      <c r="N13" s="205"/>
      <c r="O13" s="205"/>
      <c r="P13" s="205"/>
      <c r="Q13" s="205"/>
      <c r="R13" s="205"/>
      <c r="S13" s="205"/>
      <c r="T13" s="205"/>
      <c r="U13" s="205"/>
      <c r="V13" s="205"/>
      <c r="W13" s="205"/>
      <c r="X13" s="205"/>
      <c r="Y13" s="205"/>
      <c r="Z13" s="205"/>
      <c r="AA13" s="205"/>
      <c r="AB13" s="205"/>
      <c r="AC13" s="205"/>
      <c r="AD13" s="205"/>
      <c r="AE13" s="207"/>
      <c r="AF13" s="205"/>
      <c r="AG13" s="206"/>
      <c r="AH13" s="203"/>
      <c r="AI13" s="203"/>
      <c r="AJ13" s="203"/>
      <c r="AK13" s="203"/>
      <c r="AL13" s="213"/>
      <c r="AM13" s="203"/>
    </row>
    <row r="14" spans="3:42">
      <c r="C14" s="214"/>
      <c r="D14" s="205"/>
      <c r="E14" s="205"/>
      <c r="F14" s="205" t="s">
        <v>2066</v>
      </c>
      <c r="G14" s="205"/>
      <c r="H14" s="205"/>
      <c r="I14" s="205"/>
      <c r="J14" s="205"/>
      <c r="K14" s="205"/>
      <c r="L14" s="205"/>
      <c r="M14" s="205"/>
      <c r="N14" s="205"/>
      <c r="O14" s="205"/>
      <c r="P14" s="205"/>
      <c r="Q14" s="205"/>
      <c r="R14" s="205"/>
      <c r="S14" s="205"/>
      <c r="T14" s="205"/>
      <c r="U14" s="205"/>
      <c r="V14" s="205"/>
      <c r="W14" s="205"/>
      <c r="X14" s="205"/>
      <c r="Y14" s="205"/>
      <c r="Z14" s="343"/>
      <c r="AA14" s="343"/>
      <c r="AB14" s="205"/>
      <c r="AC14" s="205"/>
      <c r="AD14" s="205"/>
      <c r="AE14" s="207"/>
      <c r="AF14" s="205"/>
      <c r="AG14" s="206"/>
      <c r="AH14" s="203"/>
      <c r="AI14" s="1055"/>
      <c r="AJ14" s="203"/>
      <c r="AK14" s="203"/>
      <c r="AL14" s="213"/>
      <c r="AM14" s="203"/>
      <c r="AO14" s="202" t="b">
        <v>1</v>
      </c>
      <c r="AP14" s="202" t="b">
        <v>0</v>
      </c>
    </row>
    <row r="15" spans="3:42">
      <c r="C15" s="214"/>
      <c r="D15" s="203"/>
      <c r="E15" s="203"/>
      <c r="F15" s="203"/>
      <c r="G15" s="203"/>
      <c r="H15" s="203"/>
      <c r="I15" s="203"/>
      <c r="J15" s="203"/>
      <c r="K15" s="203"/>
      <c r="L15" s="203"/>
      <c r="M15" s="203"/>
      <c r="N15" s="203"/>
      <c r="O15" s="203"/>
      <c r="P15" s="203"/>
      <c r="Q15" s="203"/>
      <c r="R15" s="203"/>
      <c r="S15" s="203"/>
      <c r="T15" s="203"/>
      <c r="U15" s="203"/>
      <c r="V15" s="203"/>
      <c r="W15" s="203"/>
      <c r="X15" s="203"/>
      <c r="Y15" s="203"/>
      <c r="Z15" s="203"/>
      <c r="AA15" s="203"/>
      <c r="AB15" s="203"/>
      <c r="AC15" s="203"/>
      <c r="AD15" s="203"/>
      <c r="AE15" s="203"/>
      <c r="AF15" s="203"/>
      <c r="AG15" s="203"/>
      <c r="AH15" s="203"/>
      <c r="AI15" s="203"/>
      <c r="AJ15" s="203"/>
      <c r="AK15" s="203"/>
      <c r="AL15" s="213"/>
      <c r="AM15" s="203"/>
    </row>
    <row r="16" spans="3:42">
      <c r="C16" s="214"/>
      <c r="D16" s="203"/>
      <c r="E16" s="203"/>
      <c r="F16" s="203"/>
      <c r="G16" s="203"/>
      <c r="H16" s="203"/>
      <c r="I16" s="203"/>
      <c r="J16" s="203"/>
      <c r="K16" s="203"/>
      <c r="L16" s="203"/>
      <c r="M16" s="203"/>
      <c r="N16" s="203"/>
      <c r="O16" s="203"/>
      <c r="P16" s="203"/>
      <c r="Q16" s="203"/>
      <c r="R16" s="203"/>
      <c r="S16" s="203"/>
      <c r="T16" s="203"/>
      <c r="U16" s="203"/>
      <c r="V16" s="203"/>
      <c r="W16" s="203"/>
      <c r="X16" s="203"/>
      <c r="Y16" s="203"/>
      <c r="Z16" s="203"/>
      <c r="AA16" s="203"/>
      <c r="AB16" s="203"/>
      <c r="AC16" s="203"/>
      <c r="AD16" s="203"/>
      <c r="AE16" s="203"/>
      <c r="AF16" s="203"/>
      <c r="AG16" s="203"/>
      <c r="AH16" s="203"/>
      <c r="AI16" s="203"/>
      <c r="AJ16" s="203"/>
      <c r="AK16" s="203"/>
      <c r="AL16" s="213"/>
      <c r="AM16" s="203"/>
    </row>
    <row r="17" spans="3:39">
      <c r="C17" s="214"/>
      <c r="D17" s="203"/>
      <c r="E17" s="203"/>
      <c r="F17" s="203"/>
      <c r="G17" s="203"/>
      <c r="H17" s="203"/>
      <c r="I17" s="203"/>
      <c r="J17" s="203"/>
      <c r="K17" s="203"/>
      <c r="L17" s="203"/>
      <c r="M17" s="203"/>
      <c r="N17" s="203"/>
      <c r="O17" s="203"/>
      <c r="P17" s="203"/>
      <c r="Q17" s="203"/>
      <c r="R17" s="203"/>
      <c r="S17" s="203"/>
      <c r="T17" s="203"/>
      <c r="U17" s="203"/>
      <c r="V17" s="203"/>
      <c r="W17" s="203"/>
      <c r="X17" s="203"/>
      <c r="Y17" s="203"/>
      <c r="Z17" s="203"/>
      <c r="AA17" s="203"/>
      <c r="AB17" s="203"/>
      <c r="AC17" s="203"/>
      <c r="AD17" s="203"/>
      <c r="AE17" s="203"/>
      <c r="AF17" s="203"/>
      <c r="AG17" s="203"/>
      <c r="AH17" s="203"/>
      <c r="AI17" s="203"/>
      <c r="AJ17" s="203"/>
      <c r="AK17" s="203"/>
      <c r="AL17" s="213"/>
      <c r="AM17" s="203"/>
    </row>
    <row r="18" spans="3:39">
      <c r="C18" s="214"/>
      <c r="D18" s="203"/>
      <c r="E18" s="203"/>
      <c r="F18" s="203"/>
      <c r="G18" s="203"/>
      <c r="H18" s="203"/>
      <c r="I18" s="203"/>
      <c r="J18" s="203"/>
      <c r="K18" s="203"/>
      <c r="L18" s="203"/>
      <c r="M18" s="203"/>
      <c r="N18" s="203"/>
      <c r="O18" s="203"/>
      <c r="P18" s="203"/>
      <c r="Q18" s="203"/>
      <c r="R18" s="203"/>
      <c r="S18" s="203"/>
      <c r="T18" s="203"/>
      <c r="U18" s="203"/>
      <c r="V18" s="203"/>
      <c r="W18" s="203"/>
      <c r="X18" s="203"/>
      <c r="Y18" s="203"/>
      <c r="Z18" s="203"/>
      <c r="AA18" s="203"/>
      <c r="AB18" s="203"/>
      <c r="AC18" s="203"/>
      <c r="AD18" s="203"/>
      <c r="AE18" s="203"/>
      <c r="AF18" s="203"/>
      <c r="AG18" s="203"/>
      <c r="AH18" s="203"/>
      <c r="AI18" s="203"/>
      <c r="AJ18" s="203"/>
      <c r="AK18" s="203"/>
      <c r="AL18" s="213"/>
      <c r="AM18" s="203"/>
    </row>
    <row r="19" spans="3:39">
      <c r="C19" s="214"/>
      <c r="D19" s="203"/>
      <c r="E19" s="203"/>
      <c r="F19" s="203"/>
      <c r="G19" s="203"/>
      <c r="H19" s="203"/>
      <c r="I19" s="203"/>
      <c r="J19" s="203"/>
      <c r="K19" s="203"/>
      <c r="L19" s="203"/>
      <c r="M19" s="203"/>
      <c r="N19" s="203"/>
      <c r="O19" s="203"/>
      <c r="P19" s="203"/>
      <c r="Q19" s="203"/>
      <c r="R19" s="203"/>
      <c r="S19" s="203"/>
      <c r="T19" s="203"/>
      <c r="U19" s="203"/>
      <c r="V19" s="203"/>
      <c r="W19" s="203"/>
      <c r="X19" s="203"/>
      <c r="Y19" s="203"/>
      <c r="Z19" s="203"/>
      <c r="AA19" s="203"/>
      <c r="AB19" s="203"/>
      <c r="AC19" s="203"/>
      <c r="AD19" s="203"/>
      <c r="AE19" s="203"/>
      <c r="AF19" s="203"/>
      <c r="AG19" s="203"/>
      <c r="AH19" s="203"/>
      <c r="AI19" s="203"/>
      <c r="AJ19" s="203"/>
      <c r="AK19" s="203"/>
      <c r="AL19" s="213"/>
      <c r="AM19" s="203"/>
    </row>
    <row r="20" spans="3:39">
      <c r="C20" s="214"/>
      <c r="D20" s="205"/>
      <c r="E20" s="203"/>
      <c r="F20" s="205"/>
      <c r="G20" s="203"/>
      <c r="H20" s="203"/>
      <c r="I20" s="203"/>
      <c r="J20" s="203"/>
      <c r="K20" s="203"/>
      <c r="L20" s="203"/>
      <c r="M20" s="203"/>
      <c r="N20" s="203"/>
      <c r="O20" s="203"/>
      <c r="P20" s="203"/>
      <c r="Q20" s="203"/>
      <c r="R20" s="203"/>
      <c r="S20" s="203"/>
      <c r="T20" s="203"/>
      <c r="U20" s="203"/>
      <c r="V20" s="203"/>
      <c r="W20" s="203"/>
      <c r="X20" s="203"/>
      <c r="Y20" s="203"/>
      <c r="Z20" s="208"/>
      <c r="AA20" s="208"/>
      <c r="AB20" s="208"/>
      <c r="AC20" s="208"/>
      <c r="AD20" s="208"/>
      <c r="AE20" s="208"/>
      <c r="AF20" s="208"/>
      <c r="AG20" s="203"/>
      <c r="AH20" s="203"/>
      <c r="AJ20" s="203"/>
      <c r="AK20" s="203"/>
      <c r="AL20" s="213"/>
      <c r="AM20" s="203"/>
    </row>
    <row r="21" spans="3:39">
      <c r="C21" s="214"/>
      <c r="D21" s="205" t="s">
        <v>4458</v>
      </c>
      <c r="E21" s="203"/>
      <c r="F21" s="205" t="s">
        <v>4457</v>
      </c>
      <c r="G21" s="203"/>
      <c r="H21" s="203"/>
      <c r="I21" s="203"/>
      <c r="J21" s="203"/>
      <c r="K21" s="203"/>
      <c r="L21" s="203"/>
      <c r="M21" s="203"/>
      <c r="N21" s="203"/>
      <c r="O21" s="203"/>
      <c r="P21" s="203"/>
      <c r="Q21" s="203"/>
      <c r="R21" s="203"/>
      <c r="S21" s="203"/>
      <c r="T21" s="203"/>
      <c r="U21" s="203"/>
      <c r="V21" s="203"/>
      <c r="W21" s="203"/>
      <c r="X21" s="203"/>
      <c r="Y21" s="203"/>
      <c r="Z21" s="208"/>
      <c r="AA21" s="208"/>
      <c r="AB21" s="208"/>
      <c r="AC21" s="208"/>
      <c r="AD21" s="208"/>
      <c r="AE21" s="208"/>
      <c r="AF21" s="208"/>
      <c r="AG21" s="203"/>
      <c r="AH21" s="203"/>
      <c r="AJ21" s="203"/>
      <c r="AK21" s="203"/>
      <c r="AL21" s="213"/>
      <c r="AM21" s="203"/>
    </row>
    <row r="22" spans="3:39">
      <c r="C22" s="214"/>
      <c r="D22" s="205"/>
      <c r="E22" s="203"/>
      <c r="F22" s="205" t="s">
        <v>842</v>
      </c>
      <c r="G22" s="203"/>
      <c r="H22" s="203"/>
      <c r="I22" s="203"/>
      <c r="J22" s="203"/>
      <c r="K22" s="203"/>
      <c r="L22" s="203"/>
      <c r="M22" s="203"/>
      <c r="N22" s="203"/>
      <c r="O22" s="203"/>
      <c r="P22" s="203"/>
      <c r="Q22" s="203"/>
      <c r="R22" s="203"/>
      <c r="S22" s="203"/>
      <c r="T22" s="203"/>
      <c r="U22" s="203"/>
      <c r="V22" s="203"/>
      <c r="W22" s="203"/>
      <c r="X22" s="203"/>
      <c r="Y22" s="203"/>
      <c r="Z22" s="208"/>
      <c r="AA22" s="208"/>
      <c r="AB22" s="208"/>
      <c r="AC22" s="208"/>
      <c r="AD22" s="208"/>
      <c r="AE22" s="208"/>
      <c r="AF22" s="208"/>
      <c r="AG22" s="203"/>
      <c r="AH22" s="203"/>
      <c r="AJ22" s="203"/>
      <c r="AK22" s="203"/>
      <c r="AL22" s="213"/>
      <c r="AM22" s="203"/>
    </row>
    <row r="23" spans="3:39">
      <c r="C23" s="214"/>
      <c r="D23" s="205"/>
      <c r="E23" s="203"/>
      <c r="F23" s="205" t="s">
        <v>4196</v>
      </c>
      <c r="G23" s="203"/>
      <c r="H23" s="203"/>
      <c r="I23" s="203"/>
      <c r="J23" s="203"/>
      <c r="K23" s="203"/>
      <c r="L23" s="203"/>
      <c r="M23" s="203"/>
      <c r="N23" s="203"/>
      <c r="O23" s="203"/>
      <c r="P23" s="203"/>
      <c r="Q23" s="203"/>
      <c r="R23" s="203"/>
      <c r="S23" s="203"/>
      <c r="T23" s="203"/>
      <c r="U23" s="203"/>
      <c r="V23" s="203"/>
      <c r="W23" s="203"/>
      <c r="X23" s="203"/>
      <c r="Y23" s="203"/>
      <c r="Z23" s="208"/>
      <c r="AA23" s="208"/>
      <c r="AB23" s="208"/>
      <c r="AC23" s="208"/>
      <c r="AD23" s="208"/>
      <c r="AE23" s="208"/>
      <c r="AF23" s="208"/>
      <c r="AG23" s="203"/>
      <c r="AH23" s="203"/>
      <c r="AJ23" s="203"/>
      <c r="AK23" s="1055"/>
      <c r="AL23" s="213"/>
      <c r="AM23" s="203"/>
    </row>
    <row r="24" spans="3:39">
      <c r="C24" s="214"/>
      <c r="D24" s="205"/>
      <c r="E24" s="203"/>
      <c r="F24" s="203"/>
      <c r="G24" s="203"/>
      <c r="H24" s="203"/>
      <c r="I24" s="203"/>
      <c r="J24" s="203"/>
      <c r="K24" s="203"/>
      <c r="L24" s="203"/>
      <c r="M24" s="203"/>
      <c r="N24" s="203"/>
      <c r="O24" s="203"/>
      <c r="P24" s="203"/>
      <c r="Q24" s="203"/>
      <c r="R24" s="203"/>
      <c r="S24" s="203"/>
      <c r="T24" s="203"/>
      <c r="U24" s="203"/>
      <c r="V24" s="203"/>
      <c r="W24" s="203"/>
      <c r="X24" s="203"/>
      <c r="Y24" s="203"/>
      <c r="Z24" s="208"/>
      <c r="AA24" s="208"/>
      <c r="AB24" s="208"/>
      <c r="AC24" s="208"/>
      <c r="AD24" s="208"/>
      <c r="AE24" s="208"/>
      <c r="AF24" s="208"/>
      <c r="AG24" s="203"/>
      <c r="AH24" s="203"/>
      <c r="AI24" s="203"/>
      <c r="AJ24" s="203"/>
      <c r="AK24" s="203"/>
      <c r="AL24" s="213"/>
      <c r="AM24" s="203"/>
    </row>
    <row r="25" spans="3:39">
      <c r="C25" s="214"/>
      <c r="D25" s="205"/>
      <c r="E25" s="203"/>
      <c r="F25" s="203"/>
      <c r="G25" s="203"/>
      <c r="H25" s="203"/>
      <c r="I25" s="203"/>
      <c r="J25" s="203"/>
      <c r="K25" s="203"/>
      <c r="L25" s="203"/>
      <c r="M25" s="203"/>
      <c r="N25" s="203"/>
      <c r="O25" s="203"/>
      <c r="P25" s="203"/>
      <c r="Q25" s="203"/>
      <c r="R25" s="203"/>
      <c r="S25" s="203"/>
      <c r="T25" s="203"/>
      <c r="U25" s="203"/>
      <c r="V25" s="203"/>
      <c r="W25" s="203"/>
      <c r="X25" s="203"/>
      <c r="Y25" s="203"/>
      <c r="Z25" s="208"/>
      <c r="AA25" s="208"/>
      <c r="AB25" s="208"/>
      <c r="AC25" s="208"/>
      <c r="AD25" s="208"/>
      <c r="AE25" s="208"/>
      <c r="AF25" s="208"/>
      <c r="AG25" s="203"/>
      <c r="AH25" s="203"/>
      <c r="AI25" s="203"/>
      <c r="AJ25" s="203"/>
      <c r="AK25" s="203"/>
      <c r="AL25" s="213"/>
      <c r="AM25" s="203"/>
    </row>
    <row r="26" spans="3:39">
      <c r="C26" s="214"/>
      <c r="D26" s="205"/>
      <c r="E26" s="203"/>
      <c r="F26" s="203"/>
      <c r="G26" s="203"/>
      <c r="H26" s="203"/>
      <c r="I26" s="203"/>
      <c r="J26" s="203"/>
      <c r="K26" s="203"/>
      <c r="L26" s="203"/>
      <c r="M26" s="203"/>
      <c r="N26" s="203"/>
      <c r="O26" s="203"/>
      <c r="P26" s="203"/>
      <c r="Q26" s="203"/>
      <c r="R26" s="203"/>
      <c r="S26" s="203"/>
      <c r="T26" s="203"/>
      <c r="U26" s="203"/>
      <c r="V26" s="203"/>
      <c r="W26" s="203"/>
      <c r="X26" s="203"/>
      <c r="Y26" s="203"/>
      <c r="Z26" s="208"/>
      <c r="AA26" s="208"/>
      <c r="AB26" s="208"/>
      <c r="AC26" s="208"/>
      <c r="AD26" s="208"/>
      <c r="AE26" s="208"/>
      <c r="AF26" s="208"/>
      <c r="AG26" s="203"/>
      <c r="AH26" s="203"/>
      <c r="AI26" s="203"/>
      <c r="AJ26" s="203"/>
      <c r="AK26" s="203"/>
      <c r="AL26" s="213"/>
      <c r="AM26" s="203"/>
    </row>
    <row r="27" spans="3:39">
      <c r="C27" s="214"/>
      <c r="D27" s="205"/>
      <c r="E27" s="203"/>
      <c r="F27" s="203"/>
      <c r="G27" s="203"/>
      <c r="H27" s="203"/>
      <c r="I27" s="203"/>
      <c r="J27" s="203"/>
      <c r="K27" s="203"/>
      <c r="L27" s="203"/>
      <c r="M27" s="203"/>
      <c r="N27" s="203"/>
      <c r="O27" s="203"/>
      <c r="P27" s="203"/>
      <c r="Q27" s="203"/>
      <c r="R27" s="203"/>
      <c r="S27" s="203"/>
      <c r="T27" s="203"/>
      <c r="U27" s="203"/>
      <c r="V27" s="203"/>
      <c r="W27" s="203"/>
      <c r="X27" s="203"/>
      <c r="Y27" s="203"/>
      <c r="Z27" s="208"/>
      <c r="AA27" s="208"/>
      <c r="AB27" s="208"/>
      <c r="AC27" s="208"/>
      <c r="AD27" s="208"/>
      <c r="AE27" s="208"/>
      <c r="AF27" s="208"/>
      <c r="AG27" s="203"/>
      <c r="AH27" s="203"/>
      <c r="AI27" s="203"/>
      <c r="AJ27" s="203"/>
      <c r="AK27" s="203"/>
      <c r="AL27" s="213"/>
      <c r="AM27" s="203"/>
    </row>
    <row r="28" spans="3:39">
      <c r="C28" s="212"/>
      <c r="D28" s="205" t="s">
        <v>2807</v>
      </c>
      <c r="E28" s="205"/>
      <c r="F28" s="205"/>
      <c r="G28" s="205"/>
      <c r="H28" s="205"/>
      <c r="I28" s="205"/>
      <c r="J28" s="205"/>
      <c r="K28" s="205"/>
      <c r="L28" s="205"/>
      <c r="M28" s="205"/>
      <c r="N28" s="205"/>
      <c r="O28" s="205"/>
      <c r="P28" s="205"/>
      <c r="Q28" s="205"/>
      <c r="R28" s="205"/>
      <c r="S28" s="205"/>
      <c r="T28" s="205"/>
      <c r="U28" s="205"/>
      <c r="V28" s="205"/>
      <c r="W28" s="205"/>
      <c r="X28" s="205"/>
      <c r="Y28" s="205"/>
      <c r="Z28" s="205"/>
      <c r="AA28" s="205"/>
      <c r="AB28" s="205"/>
      <c r="AC28" s="205"/>
      <c r="AD28" s="205"/>
      <c r="AE28" s="205"/>
      <c r="AF28" s="205"/>
      <c r="AG28" s="205"/>
      <c r="AH28" s="205"/>
      <c r="AI28" s="205"/>
      <c r="AJ28" s="203"/>
      <c r="AK28" s="203"/>
      <c r="AL28" s="213"/>
      <c r="AM28" s="203"/>
    </row>
    <row r="29" spans="3:39">
      <c r="C29" s="212"/>
      <c r="D29" s="205"/>
      <c r="E29" s="205" t="s">
        <v>160</v>
      </c>
      <c r="F29" s="205"/>
      <c r="G29" s="205"/>
      <c r="H29" s="205"/>
      <c r="I29" s="205"/>
      <c r="J29" s="205"/>
      <c r="K29" s="205"/>
      <c r="L29" s="205"/>
      <c r="M29" s="205"/>
      <c r="N29" s="205"/>
      <c r="O29" s="205"/>
      <c r="P29" s="205"/>
      <c r="Q29" s="205"/>
      <c r="R29" s="205"/>
      <c r="S29" s="205"/>
      <c r="T29" s="205"/>
      <c r="U29" s="205"/>
      <c r="V29" s="205"/>
      <c r="W29" s="205"/>
      <c r="X29" s="205"/>
      <c r="Y29" s="205"/>
      <c r="Z29" s="205"/>
      <c r="AA29" s="205"/>
      <c r="AB29" s="205"/>
      <c r="AC29" s="205"/>
      <c r="AD29" s="205"/>
      <c r="AE29" s="205"/>
      <c r="AF29" s="205"/>
      <c r="AG29" s="205"/>
      <c r="AH29" s="205"/>
      <c r="AI29" s="205"/>
      <c r="AJ29" s="203"/>
      <c r="AK29" s="203"/>
      <c r="AL29" s="213"/>
      <c r="AM29" s="203"/>
    </row>
    <row r="30" spans="3:39">
      <c r="C30" s="214"/>
      <c r="D30" s="203"/>
      <c r="E30" s="203"/>
      <c r="F30" s="203"/>
      <c r="G30" s="203"/>
      <c r="H30" s="203"/>
      <c r="I30" s="203"/>
      <c r="J30" s="203"/>
      <c r="K30" s="203"/>
      <c r="L30" s="203"/>
      <c r="M30" s="203"/>
      <c r="N30" s="203"/>
      <c r="O30" s="203"/>
      <c r="P30" s="203"/>
      <c r="Q30" s="203"/>
      <c r="R30" s="203"/>
      <c r="S30" s="203"/>
      <c r="T30" s="203"/>
      <c r="U30" s="203"/>
      <c r="V30" s="203"/>
      <c r="W30" s="203"/>
      <c r="X30" s="203"/>
      <c r="Y30" s="203"/>
      <c r="Z30" s="203"/>
      <c r="AA30" s="203"/>
      <c r="AB30" s="203"/>
      <c r="AC30" s="203"/>
      <c r="AD30" s="203"/>
      <c r="AE30" s="203"/>
      <c r="AF30" s="203"/>
      <c r="AG30" s="203"/>
      <c r="AH30" s="203"/>
      <c r="AI30" s="203"/>
      <c r="AJ30" s="203"/>
      <c r="AK30" s="203"/>
      <c r="AL30" s="213"/>
      <c r="AM30" s="203"/>
    </row>
    <row r="31" spans="3:39">
      <c r="C31" s="214"/>
      <c r="D31" s="203"/>
      <c r="E31" s="203"/>
      <c r="F31" s="203"/>
      <c r="G31" s="203"/>
      <c r="H31" s="203"/>
      <c r="I31" s="203"/>
      <c r="J31" s="203"/>
      <c r="K31" s="203"/>
      <c r="L31" s="203"/>
      <c r="M31" s="203"/>
      <c r="N31" s="203"/>
      <c r="O31" s="203"/>
      <c r="P31" s="203"/>
      <c r="Q31" s="203"/>
      <c r="R31" s="203"/>
      <c r="S31" s="203"/>
      <c r="T31" s="203"/>
      <c r="U31" s="203"/>
      <c r="V31" s="203"/>
      <c r="W31" s="203"/>
      <c r="X31" s="203"/>
      <c r="Y31" s="203"/>
      <c r="Z31" s="203"/>
      <c r="AA31" s="203"/>
      <c r="AB31" s="203"/>
      <c r="AC31" s="203"/>
      <c r="AD31" s="203"/>
      <c r="AE31" s="203"/>
      <c r="AF31" s="203"/>
      <c r="AG31" s="203"/>
      <c r="AH31" s="203"/>
      <c r="AI31" s="203"/>
      <c r="AJ31" s="203"/>
      <c r="AK31" s="203"/>
      <c r="AL31" s="213"/>
      <c r="AM31" s="203"/>
    </row>
    <row r="32" spans="3:39">
      <c r="C32" s="214"/>
      <c r="D32" s="205" t="s">
        <v>996</v>
      </c>
      <c r="E32" s="203"/>
      <c r="F32" s="203"/>
      <c r="G32" s="203"/>
      <c r="H32" s="203"/>
      <c r="I32" s="203"/>
      <c r="J32" s="203"/>
      <c r="K32" s="203"/>
      <c r="L32" s="203"/>
      <c r="M32" s="203"/>
      <c r="N32" s="203"/>
      <c r="O32" s="203"/>
      <c r="P32" s="203"/>
      <c r="Q32" s="203"/>
      <c r="R32" s="1902" t="s">
        <v>709</v>
      </c>
      <c r="S32" s="1902"/>
      <c r="T32" s="1902"/>
      <c r="U32" s="1902"/>
      <c r="V32" s="1902"/>
      <c r="W32" s="1902"/>
      <c r="X32" s="1902"/>
      <c r="Y32" s="1902"/>
      <c r="Z32" s="1902"/>
      <c r="AA32" s="1902"/>
      <c r="AB32" s="203"/>
      <c r="AC32" s="203"/>
      <c r="AD32" s="205" t="s">
        <v>710</v>
      </c>
      <c r="AE32" s="205"/>
      <c r="AF32" s="205"/>
      <c r="AG32" s="205"/>
      <c r="AH32" s="205"/>
      <c r="AI32" s="203"/>
      <c r="AJ32" s="203"/>
      <c r="AK32" s="203"/>
      <c r="AL32" s="213"/>
      <c r="AM32" s="203"/>
    </row>
    <row r="33" spans="3:39" ht="3.75" customHeight="1">
      <c r="C33" s="214"/>
      <c r="D33" s="203"/>
      <c r="E33" s="203"/>
      <c r="F33" s="203"/>
      <c r="G33" s="203"/>
      <c r="H33" s="203"/>
      <c r="I33" s="203"/>
      <c r="J33" s="203"/>
      <c r="K33" s="203"/>
      <c r="L33" s="203"/>
      <c r="M33" s="203"/>
      <c r="N33" s="203"/>
      <c r="O33" s="203"/>
      <c r="P33" s="203"/>
      <c r="Q33" s="203"/>
      <c r="R33" s="203"/>
      <c r="S33" s="203"/>
      <c r="T33" s="203"/>
      <c r="U33" s="203"/>
      <c r="V33" s="203"/>
      <c r="W33" s="203"/>
      <c r="X33" s="203"/>
      <c r="Y33" s="203"/>
      <c r="Z33" s="203"/>
      <c r="AA33" s="203"/>
      <c r="AB33" s="203"/>
      <c r="AC33" s="203"/>
      <c r="AD33" s="203"/>
      <c r="AE33" s="203"/>
      <c r="AF33" s="203"/>
      <c r="AG33" s="203"/>
      <c r="AH33" s="203"/>
      <c r="AI33" s="203"/>
      <c r="AJ33" s="203"/>
      <c r="AK33" s="203"/>
      <c r="AL33" s="213"/>
      <c r="AM33" s="203"/>
    </row>
    <row r="34" spans="3:39">
      <c r="C34" s="214"/>
      <c r="D34" s="205" t="s">
        <v>2067</v>
      </c>
      <c r="E34" s="1903"/>
      <c r="F34" s="1903"/>
      <c r="G34" s="1903"/>
      <c r="H34" s="1903"/>
      <c r="I34" s="1903"/>
      <c r="J34" s="1903"/>
      <c r="K34" s="1903"/>
      <c r="L34" s="1903"/>
      <c r="M34" s="1903"/>
      <c r="N34" s="1903"/>
      <c r="O34" s="1903"/>
      <c r="P34" s="1903"/>
      <c r="Q34" s="203"/>
      <c r="R34" s="1903"/>
      <c r="S34" s="1903"/>
      <c r="T34" s="1903"/>
      <c r="U34" s="1903"/>
      <c r="V34" s="1903"/>
      <c r="W34" s="1903"/>
      <c r="X34" s="1903"/>
      <c r="Y34" s="1903"/>
      <c r="Z34" s="1903"/>
      <c r="AA34" s="1903"/>
      <c r="AB34" s="203"/>
      <c r="AC34" s="203"/>
      <c r="AD34" s="1899"/>
      <c r="AE34" s="1900"/>
      <c r="AF34" s="1900"/>
      <c r="AG34" s="1900"/>
      <c r="AH34" s="1901"/>
      <c r="AI34" s="203"/>
      <c r="AJ34" s="203"/>
      <c r="AK34" s="203"/>
      <c r="AL34" s="213"/>
      <c r="AM34" s="203"/>
    </row>
    <row r="35" spans="3:39">
      <c r="C35" s="214"/>
      <c r="D35" s="203"/>
      <c r="E35" s="203"/>
      <c r="F35" s="203"/>
      <c r="G35" s="203"/>
      <c r="H35" s="203"/>
      <c r="I35" s="203"/>
      <c r="J35" s="203"/>
      <c r="K35" s="203"/>
      <c r="L35" s="203"/>
      <c r="M35" s="203"/>
      <c r="N35" s="203"/>
      <c r="O35" s="203"/>
      <c r="P35" s="203"/>
      <c r="Q35" s="203"/>
      <c r="R35" s="203"/>
      <c r="S35" s="203"/>
      <c r="T35" s="203"/>
      <c r="U35" s="203"/>
      <c r="V35" s="203"/>
      <c r="W35" s="203"/>
      <c r="X35" s="203"/>
      <c r="Y35" s="203"/>
      <c r="Z35" s="203"/>
      <c r="AA35" s="203"/>
      <c r="AB35" s="203"/>
      <c r="AC35" s="203"/>
      <c r="AD35" s="203"/>
      <c r="AE35" s="203"/>
      <c r="AF35" s="203"/>
      <c r="AG35" s="203"/>
      <c r="AH35" s="203"/>
      <c r="AI35" s="203"/>
      <c r="AJ35" s="203"/>
      <c r="AK35" s="203"/>
      <c r="AL35" s="213"/>
      <c r="AM35" s="203"/>
    </row>
    <row r="36" spans="3:39">
      <c r="C36" s="214"/>
      <c r="D36" s="205" t="s">
        <v>2068</v>
      </c>
      <c r="E36" s="1903"/>
      <c r="F36" s="1903"/>
      <c r="G36" s="1903"/>
      <c r="H36" s="1903"/>
      <c r="I36" s="1903"/>
      <c r="J36" s="1903"/>
      <c r="K36" s="1903"/>
      <c r="L36" s="1903"/>
      <c r="M36" s="1903"/>
      <c r="N36" s="1903"/>
      <c r="O36" s="1903"/>
      <c r="P36" s="1903"/>
      <c r="Q36" s="203"/>
      <c r="R36" s="1903"/>
      <c r="S36" s="1903"/>
      <c r="T36" s="1903"/>
      <c r="U36" s="1903"/>
      <c r="V36" s="1903"/>
      <c r="W36" s="1903"/>
      <c r="X36" s="1903"/>
      <c r="Y36" s="1903"/>
      <c r="Z36" s="1903"/>
      <c r="AA36" s="1903"/>
      <c r="AB36" s="203"/>
      <c r="AC36" s="203"/>
      <c r="AD36" s="1899"/>
      <c r="AE36" s="1900"/>
      <c r="AF36" s="1900"/>
      <c r="AG36" s="1900"/>
      <c r="AH36" s="1901"/>
      <c r="AI36" s="203"/>
      <c r="AJ36" s="203"/>
      <c r="AK36" s="203"/>
      <c r="AL36" s="213"/>
      <c r="AM36" s="203"/>
    </row>
    <row r="37" spans="3:39">
      <c r="C37" s="214"/>
      <c r="D37" s="203"/>
      <c r="E37" s="203"/>
      <c r="F37" s="203"/>
      <c r="G37" s="203"/>
      <c r="H37" s="203"/>
      <c r="I37" s="203"/>
      <c r="J37" s="203"/>
      <c r="K37" s="203"/>
      <c r="L37" s="203"/>
      <c r="M37" s="203"/>
      <c r="N37" s="203"/>
      <c r="O37" s="203"/>
      <c r="P37" s="203"/>
      <c r="Q37" s="203"/>
      <c r="R37" s="203"/>
      <c r="S37" s="203"/>
      <c r="T37" s="203"/>
      <c r="U37" s="203"/>
      <c r="V37" s="203"/>
      <c r="W37" s="203"/>
      <c r="X37" s="203"/>
      <c r="Y37" s="203"/>
      <c r="Z37" s="203"/>
      <c r="AA37" s="203"/>
      <c r="AB37" s="203"/>
      <c r="AC37" s="203"/>
      <c r="AD37" s="203"/>
      <c r="AE37" s="203"/>
      <c r="AF37" s="203"/>
      <c r="AG37" s="203"/>
      <c r="AH37" s="203"/>
      <c r="AI37" s="203"/>
      <c r="AJ37" s="203"/>
      <c r="AK37" s="203"/>
      <c r="AL37" s="213"/>
      <c r="AM37" s="203"/>
    </row>
    <row r="38" spans="3:39">
      <c r="C38" s="214"/>
      <c r="D38" s="205" t="s">
        <v>2069</v>
      </c>
      <c r="E38" s="1903"/>
      <c r="F38" s="1903"/>
      <c r="G38" s="1903"/>
      <c r="H38" s="1903"/>
      <c r="I38" s="1903"/>
      <c r="J38" s="1903"/>
      <c r="K38" s="1903"/>
      <c r="L38" s="1903"/>
      <c r="M38" s="1903"/>
      <c r="N38" s="1903"/>
      <c r="O38" s="1903"/>
      <c r="P38" s="1903"/>
      <c r="Q38" s="203"/>
      <c r="R38" s="1903"/>
      <c r="S38" s="1903"/>
      <c r="T38" s="1903"/>
      <c r="U38" s="1903"/>
      <c r="V38" s="1903"/>
      <c r="W38" s="1903"/>
      <c r="X38" s="1903"/>
      <c r="Y38" s="1903"/>
      <c r="Z38" s="1903"/>
      <c r="AA38" s="1903"/>
      <c r="AB38" s="203"/>
      <c r="AC38" s="203"/>
      <c r="AD38" s="1899"/>
      <c r="AE38" s="1900"/>
      <c r="AF38" s="1900"/>
      <c r="AG38" s="1900"/>
      <c r="AH38" s="1901"/>
      <c r="AI38" s="203"/>
      <c r="AJ38" s="203"/>
      <c r="AK38" s="203"/>
      <c r="AL38" s="213"/>
      <c r="AM38" s="203"/>
    </row>
    <row r="39" spans="3:39">
      <c r="C39" s="214"/>
      <c r="D39" s="203"/>
      <c r="E39" s="203"/>
      <c r="F39" s="203"/>
      <c r="G39" s="203"/>
      <c r="H39" s="203"/>
      <c r="I39" s="203"/>
      <c r="J39" s="203"/>
      <c r="K39" s="203"/>
      <c r="L39" s="203"/>
      <c r="M39" s="203"/>
      <c r="N39" s="203"/>
      <c r="O39" s="203"/>
      <c r="P39" s="203"/>
      <c r="Q39" s="203"/>
      <c r="R39" s="203"/>
      <c r="S39" s="203"/>
      <c r="T39" s="203"/>
      <c r="U39" s="203"/>
      <c r="V39" s="203"/>
      <c r="W39" s="203"/>
      <c r="X39" s="203"/>
      <c r="Y39" s="203"/>
      <c r="Z39" s="203"/>
      <c r="AA39" s="203"/>
      <c r="AB39" s="203"/>
      <c r="AC39" s="203"/>
      <c r="AD39" s="203"/>
      <c r="AE39" s="203"/>
      <c r="AF39" s="203"/>
      <c r="AG39" s="203"/>
      <c r="AH39" s="203"/>
      <c r="AI39" s="203"/>
      <c r="AJ39" s="203"/>
      <c r="AK39" s="203"/>
      <c r="AL39" s="213"/>
      <c r="AM39" s="203"/>
    </row>
    <row r="40" spans="3:39">
      <c r="C40" s="214"/>
      <c r="D40" s="205" t="s">
        <v>2070</v>
      </c>
      <c r="E40" s="1903"/>
      <c r="F40" s="1903"/>
      <c r="G40" s="1903"/>
      <c r="H40" s="1903"/>
      <c r="I40" s="1903"/>
      <c r="J40" s="1903"/>
      <c r="K40" s="1903"/>
      <c r="L40" s="1903"/>
      <c r="M40" s="1903"/>
      <c r="N40" s="1903"/>
      <c r="O40" s="1903"/>
      <c r="P40" s="1903"/>
      <c r="Q40" s="203"/>
      <c r="R40" s="1903"/>
      <c r="S40" s="1903"/>
      <c r="T40" s="1903"/>
      <c r="U40" s="1903"/>
      <c r="V40" s="1903"/>
      <c r="W40" s="1903"/>
      <c r="X40" s="1903"/>
      <c r="Y40" s="1903"/>
      <c r="Z40" s="1903"/>
      <c r="AA40" s="1903"/>
      <c r="AB40" s="203"/>
      <c r="AC40" s="203"/>
      <c r="AD40" s="1899"/>
      <c r="AE40" s="1900"/>
      <c r="AF40" s="1900"/>
      <c r="AG40" s="1900"/>
      <c r="AH40" s="1901"/>
      <c r="AI40" s="203"/>
      <c r="AJ40" s="203"/>
      <c r="AK40" s="203"/>
      <c r="AL40" s="213"/>
      <c r="AM40" s="203"/>
    </row>
    <row r="41" spans="3:39">
      <c r="C41" s="214"/>
      <c r="D41" s="203"/>
      <c r="E41" s="203"/>
      <c r="F41" s="203"/>
      <c r="G41" s="203"/>
      <c r="H41" s="203"/>
      <c r="I41" s="203"/>
      <c r="J41" s="203"/>
      <c r="K41" s="203"/>
      <c r="L41" s="203"/>
      <c r="M41" s="203"/>
      <c r="N41" s="203"/>
      <c r="O41" s="203"/>
      <c r="P41" s="203"/>
      <c r="Q41" s="203"/>
      <c r="R41" s="203"/>
      <c r="S41" s="203"/>
      <c r="T41" s="203"/>
      <c r="U41" s="203"/>
      <c r="V41" s="203"/>
      <c r="W41" s="203"/>
      <c r="X41" s="203"/>
      <c r="Y41" s="203"/>
      <c r="Z41" s="203"/>
      <c r="AA41" s="203"/>
      <c r="AB41" s="203"/>
      <c r="AC41" s="203"/>
      <c r="AD41" s="203"/>
      <c r="AE41" s="203"/>
      <c r="AF41" s="203"/>
      <c r="AG41" s="203"/>
      <c r="AH41" s="203"/>
      <c r="AI41" s="203"/>
      <c r="AJ41" s="203"/>
      <c r="AK41" s="203"/>
      <c r="AL41" s="213"/>
      <c r="AM41" s="203"/>
    </row>
    <row r="42" spans="3:39">
      <c r="C42" s="214"/>
      <c r="D42" s="203"/>
      <c r="E42" s="203"/>
      <c r="F42" s="203"/>
      <c r="G42" s="203"/>
      <c r="H42" s="203"/>
      <c r="I42" s="203"/>
      <c r="J42" s="203"/>
      <c r="K42" s="203"/>
      <c r="L42" s="203"/>
      <c r="M42" s="203"/>
      <c r="N42" s="203"/>
      <c r="O42" s="203"/>
      <c r="P42" s="203"/>
      <c r="Q42" s="203"/>
      <c r="R42" s="203"/>
      <c r="S42" s="203"/>
      <c r="T42" s="203"/>
      <c r="U42" s="203"/>
      <c r="V42" s="203"/>
      <c r="W42" s="203"/>
      <c r="X42" s="203"/>
      <c r="Y42" s="203"/>
      <c r="Z42" s="203"/>
      <c r="AA42" s="203"/>
      <c r="AB42" s="203"/>
      <c r="AC42" s="203"/>
      <c r="AD42" s="203"/>
      <c r="AE42" s="203"/>
      <c r="AF42" s="203"/>
      <c r="AG42" s="203"/>
      <c r="AH42" s="203"/>
      <c r="AI42" s="203"/>
      <c r="AJ42" s="203"/>
      <c r="AK42" s="203"/>
      <c r="AL42" s="213"/>
      <c r="AM42" s="203"/>
    </row>
    <row r="43" spans="3:39">
      <c r="C43" s="214"/>
      <c r="D43" s="203"/>
      <c r="E43" s="203"/>
      <c r="F43" s="203"/>
      <c r="G43" s="203"/>
      <c r="H43" s="203"/>
      <c r="I43" s="203"/>
      <c r="J43" s="203"/>
      <c r="K43" s="203"/>
      <c r="L43" s="203"/>
      <c r="M43" s="203"/>
      <c r="N43" s="203"/>
      <c r="O43" s="203"/>
      <c r="P43" s="203"/>
      <c r="Q43" s="203"/>
      <c r="R43" s="203"/>
      <c r="S43" s="203"/>
      <c r="T43" s="203"/>
      <c r="U43" s="203"/>
      <c r="V43" s="203"/>
      <c r="W43" s="203"/>
      <c r="X43" s="203"/>
      <c r="Y43" s="203"/>
      <c r="Z43" s="203"/>
      <c r="AA43" s="203"/>
      <c r="AB43" s="203"/>
      <c r="AC43" s="203"/>
      <c r="AD43" s="203"/>
      <c r="AE43" s="203"/>
      <c r="AF43" s="203"/>
      <c r="AG43" s="203"/>
      <c r="AH43" s="203"/>
      <c r="AI43" s="203"/>
      <c r="AJ43" s="203"/>
      <c r="AK43" s="203"/>
      <c r="AL43" s="213"/>
      <c r="AM43" s="203"/>
    </row>
    <row r="44" spans="3:39">
      <c r="C44" s="214"/>
      <c r="D44" s="203"/>
      <c r="E44" s="203"/>
      <c r="F44" s="203"/>
      <c r="G44" s="203"/>
      <c r="H44" s="203"/>
      <c r="I44" s="203"/>
      <c r="J44" s="203"/>
      <c r="K44" s="203"/>
      <c r="L44" s="203"/>
      <c r="M44" s="203"/>
      <c r="N44" s="203"/>
      <c r="O44" s="203"/>
      <c r="P44" s="203"/>
      <c r="Q44" s="203"/>
      <c r="R44" s="203"/>
      <c r="S44" s="203"/>
      <c r="T44" s="203"/>
      <c r="U44" s="203"/>
      <c r="V44" s="203"/>
      <c r="W44" s="203"/>
      <c r="X44" s="203"/>
      <c r="Y44" s="203"/>
      <c r="Z44" s="203"/>
      <c r="AA44" s="203"/>
      <c r="AB44" s="203"/>
      <c r="AC44" s="203"/>
      <c r="AD44" s="203"/>
      <c r="AE44" s="203"/>
      <c r="AF44" s="203"/>
      <c r="AG44" s="203"/>
      <c r="AH44" s="203"/>
      <c r="AI44" s="203"/>
      <c r="AJ44" s="203"/>
      <c r="AK44" s="203"/>
      <c r="AL44" s="213"/>
      <c r="AM44" s="203"/>
    </row>
    <row r="45" spans="3:39">
      <c r="C45" s="214"/>
      <c r="D45" s="203"/>
      <c r="E45" s="203"/>
      <c r="F45" s="203"/>
      <c r="G45" s="203"/>
      <c r="H45" s="203"/>
      <c r="I45" s="203"/>
      <c r="J45" s="203"/>
      <c r="K45" s="203"/>
      <c r="L45" s="203"/>
      <c r="M45" s="203"/>
      <c r="N45" s="203"/>
      <c r="O45" s="203"/>
      <c r="P45" s="203"/>
      <c r="Q45" s="203"/>
      <c r="R45" s="203"/>
      <c r="S45" s="203"/>
      <c r="T45" s="203"/>
      <c r="U45" s="203"/>
      <c r="V45" s="203"/>
      <c r="W45" s="203"/>
      <c r="X45" s="203"/>
      <c r="Y45" s="203"/>
      <c r="Z45" s="203"/>
      <c r="AA45" s="203"/>
      <c r="AB45" s="203"/>
      <c r="AC45" s="203"/>
      <c r="AD45" s="203"/>
      <c r="AE45" s="203"/>
      <c r="AF45" s="203"/>
      <c r="AG45" s="203"/>
      <c r="AH45" s="203"/>
      <c r="AI45" s="203"/>
      <c r="AJ45" s="203"/>
      <c r="AK45" s="203"/>
      <c r="AL45" s="213"/>
      <c r="AM45" s="203"/>
    </row>
    <row r="46" spans="3:39">
      <c r="C46" s="214"/>
      <c r="D46" s="203"/>
      <c r="E46" s="203"/>
      <c r="F46" s="203"/>
      <c r="G46" s="203"/>
      <c r="H46" s="203"/>
      <c r="I46" s="203"/>
      <c r="J46" s="203"/>
      <c r="K46" s="203"/>
      <c r="L46" s="203"/>
      <c r="M46" s="203"/>
      <c r="N46" s="203"/>
      <c r="O46" s="203"/>
      <c r="P46" s="203"/>
      <c r="Q46" s="203"/>
      <c r="R46" s="203"/>
      <c r="S46" s="203"/>
      <c r="T46" s="203"/>
      <c r="U46" s="203"/>
      <c r="V46" s="203"/>
      <c r="W46" s="203"/>
      <c r="X46" s="203"/>
      <c r="Y46" s="203"/>
      <c r="Z46" s="203"/>
      <c r="AA46" s="203"/>
      <c r="AB46" s="203"/>
      <c r="AC46" s="203"/>
      <c r="AD46" s="203"/>
      <c r="AE46" s="203"/>
      <c r="AF46" s="203"/>
      <c r="AG46" s="203"/>
      <c r="AH46" s="203"/>
      <c r="AI46" s="203"/>
      <c r="AJ46" s="203"/>
      <c r="AK46" s="203"/>
      <c r="AL46" s="213"/>
      <c r="AM46" s="203"/>
    </row>
    <row r="47" spans="3:39">
      <c r="C47" s="214"/>
      <c r="D47" s="203"/>
      <c r="E47" s="203"/>
      <c r="F47" s="203"/>
      <c r="G47" s="203"/>
      <c r="H47" s="203"/>
      <c r="I47" s="203"/>
      <c r="J47" s="203"/>
      <c r="K47" s="203"/>
      <c r="L47" s="203"/>
      <c r="M47" s="203"/>
      <c r="N47" s="203"/>
      <c r="O47" s="203"/>
      <c r="P47" s="203"/>
      <c r="Q47" s="203"/>
      <c r="R47" s="203"/>
      <c r="S47" s="203"/>
      <c r="T47" s="203"/>
      <c r="U47" s="203"/>
      <c r="V47" s="203"/>
      <c r="W47" s="203"/>
      <c r="X47" s="203"/>
      <c r="Y47" s="203"/>
      <c r="Z47" s="203"/>
      <c r="AA47" s="203"/>
      <c r="AB47" s="203"/>
      <c r="AC47" s="203"/>
      <c r="AD47" s="203"/>
      <c r="AE47" s="203"/>
      <c r="AF47" s="203"/>
      <c r="AG47" s="203"/>
      <c r="AH47" s="203"/>
      <c r="AI47" s="203"/>
      <c r="AJ47" s="203"/>
      <c r="AK47" s="203"/>
      <c r="AL47" s="213"/>
      <c r="AM47" s="203"/>
    </row>
    <row r="48" spans="3:39">
      <c r="C48" s="214"/>
      <c r="D48" s="203"/>
      <c r="E48" s="203"/>
      <c r="F48" s="203"/>
      <c r="G48" s="203"/>
      <c r="H48" s="203"/>
      <c r="I48" s="203"/>
      <c r="J48" s="203"/>
      <c r="K48" s="203"/>
      <c r="L48" s="203"/>
      <c r="M48" s="203"/>
      <c r="N48" s="203"/>
      <c r="O48" s="203"/>
      <c r="P48" s="203"/>
      <c r="Q48" s="203"/>
      <c r="R48" s="203"/>
      <c r="S48" s="203"/>
      <c r="T48" s="203"/>
      <c r="U48" s="203"/>
      <c r="V48" s="203"/>
      <c r="W48" s="203"/>
      <c r="X48" s="203"/>
      <c r="Y48" s="203"/>
      <c r="Z48" s="203"/>
      <c r="AA48" s="203"/>
      <c r="AB48" s="203"/>
      <c r="AC48" s="203"/>
      <c r="AD48" s="203"/>
      <c r="AE48" s="203"/>
      <c r="AF48" s="203"/>
      <c r="AG48" s="203"/>
      <c r="AH48" s="203"/>
      <c r="AI48" s="203"/>
      <c r="AJ48" s="203"/>
      <c r="AK48" s="203"/>
      <c r="AL48" s="213"/>
      <c r="AM48" s="203"/>
    </row>
    <row r="49" spans="3:39">
      <c r="C49" s="214"/>
      <c r="D49" s="203"/>
      <c r="E49" s="203"/>
      <c r="F49" s="203"/>
      <c r="G49" s="203"/>
      <c r="H49" s="203"/>
      <c r="I49" s="203"/>
      <c r="J49" s="203"/>
      <c r="K49" s="203"/>
      <c r="L49" s="203"/>
      <c r="M49" s="203"/>
      <c r="N49" s="203"/>
      <c r="O49" s="203"/>
      <c r="P49" s="203"/>
      <c r="Q49" s="203"/>
      <c r="R49" s="203"/>
      <c r="S49" s="203"/>
      <c r="T49" s="203"/>
      <c r="U49" s="203"/>
      <c r="V49" s="203"/>
      <c r="W49" s="203"/>
      <c r="X49" s="203"/>
      <c r="Y49" s="203"/>
      <c r="Z49" s="203"/>
      <c r="AA49" s="203"/>
      <c r="AB49" s="203"/>
      <c r="AC49" s="203"/>
      <c r="AD49" s="203"/>
      <c r="AE49" s="203"/>
      <c r="AF49" s="203"/>
      <c r="AG49" s="203"/>
      <c r="AH49" s="203"/>
      <c r="AI49" s="203"/>
      <c r="AJ49" s="203"/>
      <c r="AK49" s="203"/>
      <c r="AL49" s="213"/>
      <c r="AM49" s="203"/>
    </row>
    <row r="50" spans="3:39">
      <c r="C50" s="214"/>
      <c r="D50" s="203"/>
      <c r="E50" s="203"/>
      <c r="F50" s="203"/>
      <c r="G50" s="203"/>
      <c r="H50" s="203"/>
      <c r="I50" s="203"/>
      <c r="J50" s="203"/>
      <c r="K50" s="203"/>
      <c r="L50" s="203"/>
      <c r="M50" s="203"/>
      <c r="N50" s="203"/>
      <c r="O50" s="203"/>
      <c r="P50" s="203"/>
      <c r="Q50" s="203"/>
      <c r="R50" s="203"/>
      <c r="S50" s="203"/>
      <c r="T50" s="203"/>
      <c r="U50" s="203"/>
      <c r="V50" s="203"/>
      <c r="W50" s="203"/>
      <c r="X50" s="203"/>
      <c r="Y50" s="203"/>
      <c r="Z50" s="203"/>
      <c r="AA50" s="203"/>
      <c r="AB50" s="203"/>
      <c r="AC50" s="203"/>
      <c r="AD50" s="203"/>
      <c r="AE50" s="203"/>
      <c r="AF50" s="203"/>
      <c r="AG50" s="203"/>
      <c r="AH50" s="203"/>
      <c r="AI50" s="203"/>
      <c r="AJ50" s="203"/>
      <c r="AK50" s="203"/>
      <c r="AL50" s="213"/>
      <c r="AM50" s="203"/>
    </row>
    <row r="51" spans="3:39">
      <c r="C51" s="214"/>
      <c r="D51" s="203"/>
      <c r="E51" s="203"/>
      <c r="F51" s="203"/>
      <c r="G51" s="203"/>
      <c r="H51" s="203"/>
      <c r="I51" s="203"/>
      <c r="J51" s="203"/>
      <c r="K51" s="203"/>
      <c r="L51" s="203"/>
      <c r="M51" s="203"/>
      <c r="N51" s="203"/>
      <c r="O51" s="203"/>
      <c r="P51" s="203"/>
      <c r="Q51" s="203"/>
      <c r="R51" s="203"/>
      <c r="S51" s="203"/>
      <c r="T51" s="203"/>
      <c r="U51" s="203"/>
      <c r="V51" s="203"/>
      <c r="W51" s="203"/>
      <c r="X51" s="203"/>
      <c r="Y51" s="203"/>
      <c r="Z51" s="203"/>
      <c r="AA51" s="203"/>
      <c r="AB51" s="203"/>
      <c r="AC51" s="203"/>
      <c r="AD51" s="203"/>
      <c r="AE51" s="203"/>
      <c r="AF51" s="203"/>
      <c r="AG51" s="203"/>
      <c r="AH51" s="203"/>
      <c r="AI51" s="203"/>
      <c r="AJ51" s="203"/>
      <c r="AK51" s="203"/>
      <c r="AL51" s="213"/>
      <c r="AM51" s="203"/>
    </row>
    <row r="52" spans="3:39">
      <c r="C52" s="214"/>
      <c r="D52" s="203"/>
      <c r="E52" s="203"/>
      <c r="F52" s="203"/>
      <c r="G52" s="203"/>
      <c r="H52" s="203"/>
      <c r="I52" s="203"/>
      <c r="J52" s="203"/>
      <c r="K52" s="203"/>
      <c r="L52" s="203"/>
      <c r="M52" s="203"/>
      <c r="N52" s="203"/>
      <c r="O52" s="203"/>
      <c r="P52" s="203"/>
      <c r="Q52" s="203"/>
      <c r="R52" s="203"/>
      <c r="S52" s="203"/>
      <c r="T52" s="203"/>
      <c r="U52" s="203"/>
      <c r="V52" s="203"/>
      <c r="W52" s="203"/>
      <c r="X52" s="203"/>
      <c r="Y52" s="203"/>
      <c r="Z52" s="203"/>
      <c r="AA52" s="203"/>
      <c r="AB52" s="203"/>
      <c r="AC52" s="203"/>
      <c r="AD52" s="203"/>
      <c r="AE52" s="203"/>
      <c r="AF52" s="203"/>
      <c r="AG52" s="203"/>
      <c r="AH52" s="203"/>
      <c r="AI52" s="203"/>
      <c r="AJ52" s="203"/>
      <c r="AK52" s="203"/>
      <c r="AL52" s="213"/>
      <c r="AM52" s="203"/>
    </row>
    <row r="53" spans="3:39">
      <c r="C53" s="214"/>
      <c r="D53" s="203"/>
      <c r="E53" s="203"/>
      <c r="F53" s="203"/>
      <c r="G53" s="203"/>
      <c r="H53" s="203"/>
      <c r="I53" s="203"/>
      <c r="J53" s="203"/>
      <c r="K53" s="203"/>
      <c r="L53" s="203"/>
      <c r="M53" s="203"/>
      <c r="N53" s="203"/>
      <c r="O53" s="203"/>
      <c r="P53" s="203"/>
      <c r="Q53" s="203"/>
      <c r="R53" s="203"/>
      <c r="S53" s="203"/>
      <c r="T53" s="203"/>
      <c r="U53" s="203"/>
      <c r="V53" s="203"/>
      <c r="W53" s="203"/>
      <c r="X53" s="203"/>
      <c r="Y53" s="203"/>
      <c r="Z53" s="203"/>
      <c r="AA53" s="203"/>
      <c r="AB53" s="203"/>
      <c r="AC53" s="203"/>
      <c r="AD53" s="203"/>
      <c r="AE53" s="203"/>
      <c r="AF53" s="203"/>
      <c r="AG53" s="203"/>
      <c r="AH53" s="203"/>
      <c r="AI53" s="203"/>
      <c r="AJ53" s="203"/>
      <c r="AK53" s="203"/>
      <c r="AL53" s="213"/>
      <c r="AM53" s="203"/>
    </row>
    <row r="54" spans="3:39">
      <c r="C54" s="214"/>
      <c r="D54" s="203"/>
      <c r="E54" s="203"/>
      <c r="F54" s="203"/>
      <c r="G54" s="203"/>
      <c r="H54" s="203"/>
      <c r="I54" s="203"/>
      <c r="J54" s="203"/>
      <c r="K54" s="203"/>
      <c r="L54" s="203"/>
      <c r="M54" s="203"/>
      <c r="N54" s="203"/>
      <c r="O54" s="203"/>
      <c r="P54" s="203"/>
      <c r="Q54" s="203"/>
      <c r="R54" s="203"/>
      <c r="S54" s="203"/>
      <c r="T54" s="203"/>
      <c r="U54" s="203"/>
      <c r="V54" s="203"/>
      <c r="W54" s="203"/>
      <c r="X54" s="203"/>
      <c r="Y54" s="203"/>
      <c r="Z54" s="203"/>
      <c r="AA54" s="203"/>
      <c r="AB54" s="203"/>
      <c r="AC54" s="203"/>
      <c r="AD54" s="203"/>
      <c r="AE54" s="203"/>
      <c r="AF54" s="203"/>
      <c r="AG54" s="203"/>
      <c r="AH54" s="203"/>
      <c r="AI54" s="203"/>
      <c r="AJ54" s="203"/>
      <c r="AK54" s="203"/>
      <c r="AL54" s="213"/>
      <c r="AM54" s="203"/>
    </row>
    <row r="55" spans="3:39">
      <c r="C55" s="214"/>
      <c r="D55" s="203"/>
      <c r="E55" s="203"/>
      <c r="F55" s="203"/>
      <c r="G55" s="203"/>
      <c r="H55" s="203"/>
      <c r="I55" s="203"/>
      <c r="J55" s="203"/>
      <c r="K55" s="203"/>
      <c r="L55" s="203"/>
      <c r="M55" s="203"/>
      <c r="N55" s="203"/>
      <c r="O55" s="203"/>
      <c r="P55" s="203"/>
      <c r="Q55" s="203"/>
      <c r="R55" s="203"/>
      <c r="S55" s="203"/>
      <c r="T55" s="203"/>
      <c r="U55" s="203"/>
      <c r="V55" s="203"/>
      <c r="W55" s="203"/>
      <c r="X55" s="203"/>
      <c r="Y55" s="203"/>
      <c r="Z55" s="203"/>
      <c r="AA55" s="203"/>
      <c r="AB55" s="203"/>
      <c r="AC55" s="203"/>
      <c r="AD55" s="203"/>
      <c r="AE55" s="203"/>
      <c r="AF55" s="203"/>
      <c r="AG55" s="203"/>
      <c r="AH55" s="203"/>
      <c r="AI55" s="203"/>
      <c r="AJ55" s="203"/>
      <c r="AK55" s="203"/>
      <c r="AL55" s="213"/>
      <c r="AM55" s="203"/>
    </row>
    <row r="56" spans="3:39">
      <c r="C56" s="214"/>
      <c r="D56" s="203"/>
      <c r="E56" s="203"/>
      <c r="F56" s="203"/>
      <c r="G56" s="203"/>
      <c r="H56" s="203"/>
      <c r="I56" s="203"/>
      <c r="J56" s="203"/>
      <c r="K56" s="203"/>
      <c r="L56" s="203"/>
      <c r="M56" s="203"/>
      <c r="N56" s="203"/>
      <c r="O56" s="203"/>
      <c r="P56" s="203"/>
      <c r="Q56" s="203"/>
      <c r="R56" s="203"/>
      <c r="S56" s="203"/>
      <c r="T56" s="203"/>
      <c r="U56" s="203"/>
      <c r="V56" s="203"/>
      <c r="W56" s="203"/>
      <c r="X56" s="203"/>
      <c r="Y56" s="203"/>
      <c r="Z56" s="203"/>
      <c r="AA56" s="203"/>
      <c r="AB56" s="203"/>
      <c r="AC56" s="203"/>
      <c r="AD56" s="203"/>
      <c r="AE56" s="203"/>
      <c r="AF56" s="203"/>
      <c r="AG56" s="203"/>
      <c r="AH56" s="203"/>
      <c r="AI56" s="203"/>
      <c r="AJ56" s="203"/>
      <c r="AK56" s="203"/>
      <c r="AL56" s="213"/>
      <c r="AM56" s="203"/>
    </row>
    <row r="57" spans="3:39">
      <c r="C57" s="214"/>
      <c r="D57" s="203"/>
      <c r="E57" s="203"/>
      <c r="F57" s="203"/>
      <c r="G57" s="203"/>
      <c r="H57" s="203"/>
      <c r="I57" s="203"/>
      <c r="J57" s="203"/>
      <c r="K57" s="203"/>
      <c r="L57" s="203"/>
      <c r="M57" s="203"/>
      <c r="N57" s="203"/>
      <c r="O57" s="203"/>
      <c r="P57" s="203"/>
      <c r="Q57" s="203"/>
      <c r="R57" s="203"/>
      <c r="S57" s="203"/>
      <c r="T57" s="203"/>
      <c r="U57" s="203"/>
      <c r="V57" s="203"/>
      <c r="W57" s="203"/>
      <c r="X57" s="203"/>
      <c r="Y57" s="203"/>
      <c r="Z57" s="203"/>
      <c r="AA57" s="203"/>
      <c r="AB57" s="203"/>
      <c r="AC57" s="203"/>
      <c r="AD57" s="203"/>
      <c r="AE57" s="203"/>
      <c r="AF57" s="203"/>
      <c r="AG57" s="203"/>
      <c r="AH57" s="203"/>
      <c r="AI57" s="203"/>
      <c r="AJ57" s="203"/>
      <c r="AK57" s="203"/>
      <c r="AL57" s="213"/>
      <c r="AM57" s="203"/>
    </row>
    <row r="58" spans="3:39">
      <c r="C58" s="214"/>
      <c r="D58" s="203"/>
      <c r="E58" s="203"/>
      <c r="F58" s="203"/>
      <c r="G58" s="203"/>
      <c r="H58" s="203"/>
      <c r="I58" s="203"/>
      <c r="J58" s="203"/>
      <c r="K58" s="203"/>
      <c r="L58" s="203"/>
      <c r="M58" s="203"/>
      <c r="N58" s="203"/>
      <c r="O58" s="203"/>
      <c r="P58" s="203"/>
      <c r="Q58" s="203"/>
      <c r="R58" s="203"/>
      <c r="S58" s="203"/>
      <c r="T58" s="203"/>
      <c r="U58" s="203"/>
      <c r="V58" s="203"/>
      <c r="W58" s="203"/>
      <c r="X58" s="203"/>
      <c r="Y58" s="203"/>
      <c r="Z58" s="203"/>
      <c r="AA58" s="203"/>
      <c r="AB58" s="203"/>
      <c r="AC58" s="203"/>
      <c r="AD58" s="203"/>
      <c r="AE58" s="203"/>
      <c r="AF58" s="203"/>
      <c r="AG58" s="203"/>
      <c r="AH58" s="203"/>
      <c r="AI58" s="203"/>
      <c r="AJ58" s="203"/>
      <c r="AK58" s="203"/>
      <c r="AL58" s="213"/>
      <c r="AM58" s="203"/>
    </row>
    <row r="59" spans="3:39">
      <c r="C59" s="214"/>
      <c r="D59" s="203"/>
      <c r="E59" s="203"/>
      <c r="F59" s="203"/>
      <c r="G59" s="203"/>
      <c r="H59" s="203"/>
      <c r="I59" s="203"/>
      <c r="J59" s="203"/>
      <c r="K59" s="203"/>
      <c r="L59" s="203"/>
      <c r="M59" s="203"/>
      <c r="N59" s="203"/>
      <c r="O59" s="203"/>
      <c r="P59" s="203"/>
      <c r="Q59" s="203"/>
      <c r="R59" s="203"/>
      <c r="S59" s="203"/>
      <c r="T59" s="203"/>
      <c r="U59" s="203"/>
      <c r="V59" s="203"/>
      <c r="W59" s="203"/>
      <c r="X59" s="203"/>
      <c r="Y59" s="203"/>
      <c r="Z59" s="203"/>
      <c r="AA59" s="203"/>
      <c r="AB59" s="203"/>
      <c r="AC59" s="203"/>
      <c r="AD59" s="203"/>
      <c r="AE59" s="203"/>
      <c r="AF59" s="203"/>
      <c r="AG59" s="203"/>
      <c r="AH59" s="203"/>
      <c r="AI59" s="203"/>
      <c r="AJ59" s="203"/>
      <c r="AK59" s="203"/>
      <c r="AL59" s="213"/>
      <c r="AM59" s="203"/>
    </row>
    <row r="60" spans="3:39">
      <c r="C60" s="214"/>
      <c r="D60" s="203"/>
      <c r="E60" s="203"/>
      <c r="F60" s="203"/>
      <c r="G60" s="203"/>
      <c r="H60" s="203"/>
      <c r="I60" s="203"/>
      <c r="J60" s="203"/>
      <c r="K60" s="203"/>
      <c r="L60" s="203"/>
      <c r="M60" s="203"/>
      <c r="N60" s="203"/>
      <c r="O60" s="203"/>
      <c r="P60" s="203"/>
      <c r="Q60" s="203"/>
      <c r="R60" s="203"/>
      <c r="S60" s="203"/>
      <c r="T60" s="203"/>
      <c r="U60" s="203"/>
      <c r="V60" s="203"/>
      <c r="W60" s="203"/>
      <c r="X60" s="203"/>
      <c r="Y60" s="203"/>
      <c r="Z60" s="203"/>
      <c r="AA60" s="203"/>
      <c r="AB60" s="203"/>
      <c r="AC60" s="203"/>
      <c r="AD60" s="203"/>
      <c r="AE60" s="203"/>
      <c r="AF60" s="203"/>
      <c r="AG60" s="203"/>
      <c r="AH60" s="203"/>
      <c r="AI60" s="203"/>
      <c r="AJ60" s="203"/>
      <c r="AK60" s="203"/>
      <c r="AL60" s="213"/>
      <c r="AM60" s="203"/>
    </row>
    <row r="61" spans="3:39">
      <c r="C61" s="214"/>
      <c r="D61" s="203"/>
      <c r="E61" s="203"/>
      <c r="F61" s="203"/>
      <c r="G61" s="203"/>
      <c r="H61" s="203"/>
      <c r="I61" s="203"/>
      <c r="J61" s="203"/>
      <c r="K61" s="203"/>
      <c r="L61" s="203"/>
      <c r="M61" s="203"/>
      <c r="N61" s="203"/>
      <c r="O61" s="203"/>
      <c r="P61" s="203"/>
      <c r="Q61" s="203"/>
      <c r="R61" s="203"/>
      <c r="S61" s="203"/>
      <c r="T61" s="203"/>
      <c r="U61" s="203"/>
      <c r="V61" s="203"/>
      <c r="W61" s="203"/>
      <c r="X61" s="203"/>
      <c r="Y61" s="203"/>
      <c r="Z61" s="203"/>
      <c r="AA61" s="203"/>
      <c r="AB61" s="203"/>
      <c r="AC61" s="203"/>
      <c r="AD61" s="203"/>
      <c r="AE61" s="203"/>
      <c r="AF61" s="203"/>
      <c r="AG61" s="203"/>
      <c r="AH61" s="203"/>
      <c r="AI61" s="203"/>
      <c r="AJ61" s="203"/>
      <c r="AK61" s="203"/>
      <c r="AL61" s="213"/>
      <c r="AM61" s="203"/>
    </row>
    <row r="62" spans="3:39">
      <c r="C62" s="214"/>
      <c r="D62" s="203"/>
      <c r="E62" s="203"/>
      <c r="F62" s="203"/>
      <c r="G62" s="203"/>
      <c r="H62" s="203"/>
      <c r="I62" s="203"/>
      <c r="J62" s="203"/>
      <c r="K62" s="203"/>
      <c r="L62" s="203"/>
      <c r="M62" s="203"/>
      <c r="N62" s="203"/>
      <c r="O62" s="203"/>
      <c r="P62" s="203"/>
      <c r="Q62" s="203"/>
      <c r="R62" s="203"/>
      <c r="S62" s="203"/>
      <c r="T62" s="203"/>
      <c r="U62" s="203"/>
      <c r="V62" s="203"/>
      <c r="W62" s="203"/>
      <c r="X62" s="203"/>
      <c r="Y62" s="203"/>
      <c r="Z62" s="203"/>
      <c r="AA62" s="203"/>
      <c r="AB62" s="203"/>
      <c r="AC62" s="203"/>
      <c r="AD62" s="203"/>
      <c r="AE62" s="203"/>
      <c r="AF62" s="203"/>
      <c r="AG62" s="203"/>
      <c r="AH62" s="203"/>
      <c r="AI62" s="203"/>
      <c r="AJ62" s="203"/>
      <c r="AK62" s="203"/>
      <c r="AL62" s="213"/>
      <c r="AM62" s="203"/>
    </row>
    <row r="63" spans="3:39">
      <c r="C63" s="214"/>
      <c r="D63" s="203"/>
      <c r="E63" s="203"/>
      <c r="F63" s="203"/>
      <c r="G63" s="203"/>
      <c r="H63" s="203"/>
      <c r="I63" s="203"/>
      <c r="J63" s="203"/>
      <c r="K63" s="203"/>
      <c r="L63" s="203"/>
      <c r="M63" s="203"/>
      <c r="N63" s="203"/>
      <c r="O63" s="203"/>
      <c r="P63" s="203"/>
      <c r="Q63" s="203"/>
      <c r="R63" s="203"/>
      <c r="S63" s="203"/>
      <c r="T63" s="203"/>
      <c r="U63" s="203"/>
      <c r="V63" s="203"/>
      <c r="W63" s="203"/>
      <c r="X63" s="203"/>
      <c r="Y63" s="203"/>
      <c r="Z63" s="203"/>
      <c r="AA63" s="203"/>
      <c r="AB63" s="203"/>
      <c r="AC63" s="203"/>
      <c r="AD63" s="203"/>
      <c r="AE63" s="203"/>
      <c r="AF63" s="203"/>
      <c r="AG63" s="203"/>
      <c r="AH63" s="203"/>
      <c r="AI63" s="203"/>
      <c r="AJ63" s="203"/>
      <c r="AK63" s="203"/>
      <c r="AL63" s="213"/>
      <c r="AM63" s="203"/>
    </row>
    <row r="64" spans="3:39">
      <c r="C64" s="214"/>
      <c r="D64" s="203"/>
      <c r="E64" s="203"/>
      <c r="F64" s="203"/>
      <c r="G64" s="203"/>
      <c r="H64" s="203"/>
      <c r="I64" s="203"/>
      <c r="J64" s="203"/>
      <c r="K64" s="203"/>
      <c r="L64" s="203"/>
      <c r="M64" s="203"/>
      <c r="N64" s="203"/>
      <c r="O64" s="203"/>
      <c r="P64" s="203"/>
      <c r="Q64" s="203"/>
      <c r="R64" s="203"/>
      <c r="S64" s="203"/>
      <c r="T64" s="203"/>
      <c r="U64" s="203"/>
      <c r="V64" s="203"/>
      <c r="W64" s="203"/>
      <c r="X64" s="203"/>
      <c r="Y64" s="203"/>
      <c r="Z64" s="203"/>
      <c r="AA64" s="203"/>
      <c r="AB64" s="203"/>
      <c r="AC64" s="203"/>
      <c r="AD64" s="203"/>
      <c r="AE64" s="203"/>
      <c r="AF64" s="203"/>
      <c r="AG64" s="203"/>
      <c r="AH64" s="203"/>
      <c r="AI64" s="203"/>
      <c r="AJ64" s="203"/>
      <c r="AK64" s="203"/>
      <c r="AL64" s="213"/>
      <c r="AM64" s="203"/>
    </row>
    <row r="65" spans="3:46">
      <c r="C65" s="214"/>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13"/>
      <c r="AM65" s="203"/>
    </row>
    <row r="66" spans="3:46">
      <c r="C66" s="214"/>
      <c r="D66" s="203"/>
      <c r="E66" s="203"/>
      <c r="F66" s="203"/>
      <c r="G66" s="203"/>
      <c r="H66" s="203"/>
      <c r="I66" s="203"/>
      <c r="J66" s="203"/>
      <c r="K66" s="203"/>
      <c r="L66" s="203"/>
      <c r="M66" s="203"/>
      <c r="N66" s="203"/>
      <c r="O66" s="203"/>
      <c r="P66" s="203"/>
      <c r="Q66" s="203"/>
      <c r="R66" s="203"/>
      <c r="S66" s="203"/>
      <c r="T66" s="203"/>
      <c r="U66" s="203"/>
      <c r="V66" s="203"/>
      <c r="W66" s="203"/>
      <c r="X66" s="203"/>
      <c r="Y66" s="203"/>
      <c r="Z66" s="203"/>
      <c r="AA66" s="203"/>
      <c r="AB66" s="203"/>
      <c r="AC66" s="203"/>
      <c r="AD66" s="203"/>
      <c r="AE66" s="203"/>
      <c r="AF66" s="203"/>
      <c r="AG66" s="203"/>
      <c r="AH66" s="203"/>
      <c r="AI66" s="203"/>
      <c r="AJ66" s="203"/>
      <c r="AK66" s="203"/>
      <c r="AL66" s="213"/>
      <c r="AM66" s="203"/>
    </row>
    <row r="67" spans="3:46">
      <c r="C67" s="214"/>
      <c r="D67" s="203"/>
      <c r="E67" s="203"/>
      <c r="F67" s="203"/>
      <c r="G67" s="203"/>
      <c r="H67" s="203"/>
      <c r="I67" s="203"/>
      <c r="J67" s="203"/>
      <c r="K67" s="203"/>
      <c r="L67" s="203"/>
      <c r="M67" s="203"/>
      <c r="N67" s="203"/>
      <c r="O67" s="203"/>
      <c r="P67" s="203"/>
      <c r="Q67" s="203"/>
      <c r="R67" s="203"/>
      <c r="S67" s="203"/>
      <c r="T67" s="203"/>
      <c r="U67" s="203"/>
      <c r="V67" s="203"/>
      <c r="W67" s="203"/>
      <c r="X67" s="203"/>
      <c r="Y67" s="203"/>
      <c r="Z67" s="203"/>
      <c r="AA67" s="203"/>
      <c r="AB67" s="203"/>
      <c r="AC67" s="203"/>
      <c r="AD67" s="203"/>
      <c r="AE67" s="203"/>
      <c r="AF67" s="203"/>
      <c r="AG67" s="203"/>
      <c r="AH67" s="203"/>
      <c r="AI67" s="203"/>
      <c r="AJ67" s="203"/>
      <c r="AK67" s="203"/>
      <c r="AL67" s="213"/>
      <c r="AM67" s="203"/>
    </row>
    <row r="68" spans="3:46">
      <c r="C68" s="214"/>
      <c r="D68" s="203"/>
      <c r="E68" s="203"/>
      <c r="F68" s="203"/>
      <c r="G68" s="203"/>
      <c r="H68" s="203"/>
      <c r="I68" s="203"/>
      <c r="J68" s="203"/>
      <c r="K68" s="203"/>
      <c r="L68" s="203"/>
      <c r="M68" s="203"/>
      <c r="N68" s="203"/>
      <c r="O68" s="203"/>
      <c r="P68" s="203"/>
      <c r="Q68" s="203"/>
      <c r="R68" s="203"/>
      <c r="S68" s="203"/>
      <c r="T68" s="203"/>
      <c r="U68" s="203"/>
      <c r="V68" s="203"/>
      <c r="W68" s="203"/>
      <c r="X68" s="203"/>
      <c r="Y68" s="203"/>
      <c r="Z68" s="203"/>
      <c r="AA68" s="203"/>
      <c r="AB68" s="203"/>
      <c r="AC68" s="203"/>
      <c r="AD68" s="203"/>
      <c r="AE68" s="203"/>
      <c r="AF68" s="203"/>
      <c r="AG68" s="203"/>
      <c r="AH68" s="203"/>
      <c r="AI68" s="203"/>
      <c r="AJ68" s="203"/>
      <c r="AK68" s="203"/>
      <c r="AL68" s="213"/>
      <c r="AM68" s="203"/>
    </row>
    <row r="69" spans="3:46">
      <c r="C69" s="214"/>
      <c r="D69" s="203"/>
      <c r="E69" s="203"/>
      <c r="F69" s="203"/>
      <c r="G69" s="203"/>
      <c r="H69" s="203"/>
      <c r="I69" s="203"/>
      <c r="J69" s="203"/>
      <c r="K69" s="203"/>
      <c r="L69" s="203"/>
      <c r="M69" s="203"/>
      <c r="N69" s="203"/>
      <c r="O69" s="203"/>
      <c r="P69" s="203"/>
      <c r="Q69" s="203"/>
      <c r="R69" s="203"/>
      <c r="S69" s="203"/>
      <c r="T69" s="203"/>
      <c r="U69" s="203"/>
      <c r="V69" s="203"/>
      <c r="W69" s="203"/>
      <c r="X69" s="203"/>
      <c r="Y69" s="203"/>
      <c r="Z69" s="203"/>
      <c r="AA69" s="203"/>
      <c r="AB69" s="203"/>
      <c r="AC69" s="203"/>
      <c r="AD69" s="203"/>
      <c r="AE69" s="203"/>
      <c r="AF69" s="203"/>
      <c r="AG69" s="203"/>
      <c r="AH69" s="203"/>
      <c r="AI69" s="203"/>
      <c r="AJ69" s="203"/>
      <c r="AK69" s="203"/>
      <c r="AL69" s="213"/>
      <c r="AM69" s="203"/>
    </row>
    <row r="70" spans="3:46">
      <c r="C70" s="214"/>
      <c r="D70" s="203"/>
      <c r="E70" s="203"/>
      <c r="F70" s="203"/>
      <c r="G70" s="203"/>
      <c r="H70" s="203"/>
      <c r="I70" s="203"/>
      <c r="J70" s="203"/>
      <c r="K70" s="203"/>
      <c r="L70" s="203"/>
      <c r="M70" s="203"/>
      <c r="N70" s="203"/>
      <c r="O70" s="203"/>
      <c r="P70" s="203"/>
      <c r="Q70" s="203"/>
      <c r="R70" s="203"/>
      <c r="S70" s="203"/>
      <c r="T70" s="203"/>
      <c r="U70" s="203"/>
      <c r="V70" s="203"/>
      <c r="W70" s="203"/>
      <c r="X70" s="203"/>
      <c r="Y70" s="203"/>
      <c r="Z70" s="203"/>
      <c r="AA70" s="203"/>
      <c r="AB70" s="203"/>
      <c r="AC70" s="203"/>
      <c r="AD70" s="203"/>
      <c r="AE70" s="203"/>
      <c r="AF70" s="203"/>
      <c r="AG70" s="203"/>
      <c r="AH70" s="203"/>
      <c r="AI70" s="203"/>
      <c r="AJ70" s="203"/>
      <c r="AK70" s="203"/>
      <c r="AL70" s="213"/>
      <c r="AM70" s="203"/>
    </row>
    <row r="71" spans="3:46">
      <c r="C71" s="215"/>
      <c r="D71" s="204"/>
      <c r="E71" s="204"/>
      <c r="F71" s="204"/>
      <c r="G71" s="204"/>
      <c r="H71" s="204"/>
      <c r="I71" s="204"/>
      <c r="J71" s="204"/>
      <c r="K71" s="204"/>
      <c r="L71" s="204"/>
      <c r="M71" s="204"/>
      <c r="N71" s="204"/>
      <c r="O71" s="204"/>
      <c r="P71" s="204"/>
      <c r="Q71" s="204"/>
      <c r="R71" s="204"/>
      <c r="S71" s="204"/>
      <c r="T71" s="204"/>
      <c r="U71" s="204"/>
      <c r="V71" s="204"/>
      <c r="W71" s="204"/>
      <c r="X71" s="204"/>
      <c r="Y71" s="204"/>
      <c r="Z71" s="204"/>
      <c r="AA71" s="204"/>
      <c r="AB71" s="204"/>
      <c r="AC71" s="204"/>
      <c r="AD71" s="204"/>
      <c r="AE71" s="204"/>
      <c r="AF71" s="204"/>
      <c r="AG71" s="204"/>
      <c r="AH71" s="204"/>
      <c r="AI71" s="204"/>
      <c r="AJ71" s="204"/>
      <c r="AK71" s="204"/>
      <c r="AL71" s="216"/>
      <c r="AM71" s="203"/>
    </row>
    <row r="72" spans="3:46">
      <c r="AM72" s="741"/>
    </row>
    <row r="73" spans="3:46">
      <c r="C73" s="906" t="s">
        <v>4338</v>
      </c>
      <c r="D73" s="907"/>
      <c r="E73" s="907"/>
      <c r="F73" s="907"/>
      <c r="G73" s="907"/>
      <c r="H73" s="907"/>
      <c r="I73" s="907"/>
      <c r="J73" s="907"/>
      <c r="K73" s="907"/>
      <c r="L73" s="907"/>
      <c r="M73" s="907"/>
      <c r="N73" s="907"/>
      <c r="O73" s="907"/>
      <c r="P73" s="907"/>
      <c r="Q73" s="907"/>
      <c r="R73" s="907"/>
      <c r="S73" s="907"/>
      <c r="T73" s="907"/>
      <c r="U73" s="907"/>
      <c r="V73" s="907"/>
      <c r="W73" s="907"/>
      <c r="X73" s="907"/>
      <c r="Y73" s="907"/>
      <c r="Z73" s="907"/>
      <c r="AA73" s="907"/>
      <c r="AB73" s="907"/>
      <c r="AC73" s="907"/>
      <c r="AD73" s="907"/>
      <c r="AE73" s="907"/>
      <c r="AF73" s="907"/>
      <c r="AG73" s="907"/>
      <c r="AH73" s="907"/>
      <c r="AI73" s="907"/>
      <c r="AJ73" s="907"/>
      <c r="AK73" s="907"/>
      <c r="AL73" s="908"/>
      <c r="AM73" s="736"/>
      <c r="AN73" s="1721"/>
      <c r="AO73" s="1721"/>
      <c r="AP73" s="1721"/>
      <c r="AQ73" s="1721"/>
      <c r="AR73" s="1722"/>
      <c r="AS73" s="1722"/>
      <c r="AT73" s="1723"/>
    </row>
    <row r="74" spans="3:46" ht="6" customHeight="1">
      <c r="C74" s="732"/>
      <c r="D74" s="732"/>
      <c r="E74" s="732"/>
      <c r="F74" s="732"/>
      <c r="G74" s="732"/>
      <c r="H74" s="732"/>
      <c r="I74" s="732"/>
      <c r="J74" s="732"/>
      <c r="K74" s="732"/>
      <c r="L74" s="732"/>
      <c r="M74" s="732"/>
      <c r="N74" s="732"/>
      <c r="O74" s="732"/>
      <c r="P74" s="732"/>
      <c r="Q74" s="732"/>
      <c r="R74" s="732"/>
      <c r="S74" s="732"/>
      <c r="T74" s="732"/>
      <c r="U74" s="732"/>
      <c r="V74" s="732"/>
      <c r="W74" s="732"/>
      <c r="X74" s="732"/>
      <c r="Y74" s="732"/>
      <c r="Z74" s="732"/>
      <c r="AA74" s="732"/>
      <c r="AB74" s="732"/>
      <c r="AC74" s="732"/>
      <c r="AD74" s="732"/>
      <c r="AE74" s="732"/>
      <c r="AF74" s="732"/>
      <c r="AG74" s="732"/>
      <c r="AH74" s="732"/>
      <c r="AI74" s="732"/>
      <c r="AJ74" s="732"/>
      <c r="AK74" s="732"/>
      <c r="AL74" s="732"/>
      <c r="AM74" s="738"/>
      <c r="AN74" s="1724"/>
      <c r="AO74" s="1724"/>
      <c r="AP74" s="1724"/>
      <c r="AQ74" s="1724"/>
      <c r="AR74" s="1722"/>
      <c r="AS74" s="1722"/>
      <c r="AT74" s="1723"/>
    </row>
    <row r="75" spans="3:46">
      <c r="C75" s="729">
        <f>'F1'!$K$17</f>
        <v>0</v>
      </c>
      <c r="D75" s="730"/>
      <c r="E75" s="730"/>
      <c r="F75" s="730"/>
      <c r="G75" s="730"/>
      <c r="H75" s="730"/>
      <c r="I75" s="730"/>
      <c r="J75" s="730"/>
      <c r="K75" s="730"/>
      <c r="L75" s="730"/>
      <c r="M75" s="730"/>
      <c r="N75" s="730"/>
      <c r="O75" s="730"/>
      <c r="P75" s="730"/>
      <c r="Q75" s="730"/>
      <c r="R75" s="730"/>
      <c r="S75" s="730"/>
      <c r="T75" s="730"/>
      <c r="U75" s="730"/>
      <c r="V75" s="730"/>
      <c r="W75" s="730"/>
      <c r="X75" s="730"/>
      <c r="Y75" s="730"/>
      <c r="Z75" s="730"/>
      <c r="AA75" s="730"/>
      <c r="AB75" s="730"/>
      <c r="AC75" s="730"/>
      <c r="AD75" s="730"/>
      <c r="AE75" s="730"/>
      <c r="AF75" s="730"/>
      <c r="AG75" s="730"/>
      <c r="AH75" s="730"/>
      <c r="AI75" s="730"/>
      <c r="AJ75" s="730"/>
      <c r="AK75" s="730"/>
      <c r="AL75" s="731"/>
      <c r="AM75" s="739"/>
      <c r="AN75" s="1725"/>
      <c r="AO75" s="1725"/>
      <c r="AP75" s="1725"/>
      <c r="AQ75" s="1725"/>
      <c r="AR75" s="1722"/>
      <c r="AS75" s="1722"/>
      <c r="AT75" s="1723"/>
    </row>
    <row r="76" spans="3:46">
      <c r="AM76" s="741"/>
      <c r="AN76" s="1723"/>
      <c r="AO76" s="1723"/>
      <c r="AP76" s="1723"/>
      <c r="AQ76" s="1723"/>
      <c r="AR76" s="1723"/>
      <c r="AS76" s="1723"/>
      <c r="AT76" s="1723"/>
    </row>
    <row r="77" spans="3:46">
      <c r="AL77" s="286" t="s">
        <v>2479</v>
      </c>
      <c r="AN77" s="1723"/>
      <c r="AO77" s="1723"/>
      <c r="AP77" s="1723"/>
      <c r="AQ77" s="1723"/>
      <c r="AR77" s="1723"/>
      <c r="AS77" s="1723"/>
      <c r="AT77" s="1723"/>
    </row>
    <row r="78" spans="3:46">
      <c r="AN78" s="1723"/>
      <c r="AO78" s="1723"/>
      <c r="AP78" s="1723"/>
      <c r="AQ78" s="1723"/>
      <c r="AR78" s="1723"/>
      <c r="AS78" s="1723"/>
      <c r="AT78" s="1723"/>
    </row>
    <row r="119" spans="8:8">
      <c r="H119" s="202" t="b">
        <v>0</v>
      </c>
    </row>
  </sheetData>
  <sheetProtection password="99F3" sheet="1" formatCells="0" formatColumns="0" formatRows="0"/>
  <mergeCells count="13">
    <mergeCell ref="AD38:AH38"/>
    <mergeCell ref="AD40:AH40"/>
    <mergeCell ref="E38:P38"/>
    <mergeCell ref="E40:P40"/>
    <mergeCell ref="R38:AA38"/>
    <mergeCell ref="R40:AA40"/>
    <mergeCell ref="AD34:AH34"/>
    <mergeCell ref="AD36:AH36"/>
    <mergeCell ref="R32:AA32"/>
    <mergeCell ref="E34:P34"/>
    <mergeCell ref="E36:P36"/>
    <mergeCell ref="R34:AA34"/>
    <mergeCell ref="R36:AA36"/>
  </mergeCells>
  <phoneticPr fontId="0" type="noConversion"/>
  <dataValidations count="2">
    <dataValidation type="list" allowBlank="1" showInputMessage="1" showErrorMessage="1" sqref="AK23 AI14 AI12 AI10 AI8" xr:uid="{00000000-0002-0000-0700-000000000000}">
      <formula1>"SIM,NÃO"</formula1>
    </dataValidation>
    <dataValidation type="list" allowBlank="1" showInputMessage="1" showErrorMessage="1" sqref="AK10 AK12" xr:uid="{00000000-0002-0000-0700-000001000000}">
      <formula1>"ISENÇÃO,REDUÇÃO"</formula1>
    </dataValidation>
  </dataValidations>
  <printOptions horizontalCentered="1"/>
  <pageMargins left="0.62992125984251968" right="0.27559055118110237" top="1.1023622047244095" bottom="0.78740157480314965" header="0.9055118110236221" footer="1.1023622047244095"/>
  <pageSetup paperSize="9" scale="72" orientation="portrait" horizontalDpi="4294967292" verticalDpi="4294967292" r:id="rId1"/>
  <headerFooter alignWithMargins="0"/>
  <colBreaks count="1" manualBreakCount="1">
    <brk id="39" min="1" max="54"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B2:Q80"/>
  <sheetViews>
    <sheetView showGridLines="0" zoomScale="75" zoomScaleNormal="75" zoomScaleSheetLayoutView="100" workbookViewId="0">
      <selection activeCell="P10" sqref="P10"/>
    </sheetView>
  </sheetViews>
  <sheetFormatPr defaultColWidth="5.7109375" defaultRowHeight="12.75"/>
  <cols>
    <col min="1" max="1" width="3.5703125" style="489" customWidth="1"/>
    <col min="2" max="2" width="3" style="489" customWidth="1"/>
    <col min="3" max="3" width="31.140625" style="489" customWidth="1"/>
    <col min="4" max="4" width="16" style="489" customWidth="1"/>
    <col min="5" max="5" width="10" style="489" customWidth="1"/>
    <col min="6" max="6" width="16.140625" style="489" customWidth="1"/>
    <col min="7" max="8" width="5.7109375" style="489" customWidth="1"/>
    <col min="9" max="9" width="7" style="489" customWidth="1"/>
    <col min="10" max="10" width="5.7109375" style="489" customWidth="1"/>
    <col min="11" max="11" width="8.28515625" style="489" customWidth="1"/>
    <col min="12" max="12" width="3.85546875" style="489" customWidth="1"/>
    <col min="13" max="13" width="4.140625" style="489" customWidth="1"/>
    <col min="14" max="16384" width="5.7109375" style="489"/>
  </cols>
  <sheetData>
    <row r="2" spans="2:17" ht="13.5" customHeight="1">
      <c r="B2" s="762"/>
      <c r="C2" s="763"/>
      <c r="D2" s="763"/>
      <c r="E2" s="763"/>
      <c r="F2" s="763"/>
      <c r="G2" s="763"/>
      <c r="H2" s="763"/>
      <c r="I2" s="763"/>
      <c r="J2" s="763"/>
      <c r="K2" s="763"/>
      <c r="L2" s="764"/>
      <c r="M2" s="181"/>
    </row>
    <row r="3" spans="2:17" ht="19.5" customHeight="1">
      <c r="B3" s="765"/>
      <c r="C3" s="1904" t="s">
        <v>2512</v>
      </c>
      <c r="D3" s="1905"/>
      <c r="E3" s="1905"/>
      <c r="F3" s="1905"/>
      <c r="G3" s="1905"/>
      <c r="H3" s="1905"/>
      <c r="I3" s="1905"/>
      <c r="J3" s="1905"/>
      <c r="K3" s="1906"/>
      <c r="L3" s="766"/>
      <c r="M3" s="181"/>
    </row>
    <row r="4" spans="2:17" ht="9" customHeight="1">
      <c r="B4" s="765"/>
      <c r="C4" s="501"/>
      <c r="D4" s="501"/>
      <c r="E4" s="501"/>
      <c r="F4" s="501"/>
      <c r="G4" s="501"/>
      <c r="H4" s="501"/>
      <c r="I4" s="501"/>
      <c r="J4" s="501"/>
      <c r="K4" s="501"/>
      <c r="L4" s="766"/>
      <c r="M4" s="181"/>
    </row>
    <row r="5" spans="2:17" ht="13.5" customHeight="1">
      <c r="B5" s="765"/>
      <c r="C5" s="774" t="s">
        <v>4342</v>
      </c>
      <c r="D5" s="475"/>
      <c r="E5" s="475"/>
      <c r="F5" s="475"/>
      <c r="G5" s="475"/>
      <c r="H5" s="475"/>
      <c r="I5" s="475"/>
      <c r="J5" s="475"/>
      <c r="K5" s="475"/>
      <c r="L5" s="750"/>
      <c r="M5"/>
      <c r="N5"/>
      <c r="O5"/>
      <c r="P5"/>
      <c r="Q5"/>
    </row>
    <row r="6" spans="2:17">
      <c r="B6" s="765"/>
      <c r="C6" s="206"/>
      <c r="D6" s="206"/>
      <c r="E6" s="206"/>
      <c r="F6" s="206"/>
      <c r="G6" s="206"/>
      <c r="H6" s="206"/>
      <c r="I6" s="206"/>
      <c r="J6" s="206"/>
      <c r="K6" s="206"/>
      <c r="L6" s="766"/>
      <c r="M6" s="181"/>
    </row>
    <row r="7" spans="2:17">
      <c r="B7" s="765"/>
      <c r="C7" s="206"/>
      <c r="D7" s="206"/>
      <c r="E7" s="206"/>
      <c r="F7" s="206"/>
      <c r="G7" s="206"/>
      <c r="H7" s="206"/>
      <c r="I7" s="206"/>
      <c r="J7" s="206"/>
      <c r="K7" s="206"/>
      <c r="L7" s="766"/>
      <c r="M7" s="181"/>
    </row>
    <row r="8" spans="2:17">
      <c r="B8" s="765"/>
      <c r="C8" s="206"/>
      <c r="D8" s="206"/>
      <c r="E8" s="206"/>
      <c r="F8" s="206"/>
      <c r="G8" s="206"/>
      <c r="H8" s="206"/>
      <c r="I8" s="206"/>
      <c r="J8" s="206"/>
      <c r="K8" s="206"/>
      <c r="L8" s="766"/>
      <c r="M8" s="181"/>
    </row>
    <row r="9" spans="2:17">
      <c r="B9" s="765"/>
      <c r="C9" s="206"/>
      <c r="D9" s="206"/>
      <c r="E9" s="206"/>
      <c r="F9" s="206"/>
      <c r="G9" s="206"/>
      <c r="H9" s="206"/>
      <c r="I9" s="206"/>
      <c r="J9" s="206"/>
      <c r="K9" s="206"/>
      <c r="L9" s="766"/>
      <c r="M9" s="181"/>
    </row>
    <row r="10" spans="2:17">
      <c r="B10" s="765"/>
      <c r="C10" s="206"/>
      <c r="D10" s="206"/>
      <c r="E10" s="206"/>
      <c r="F10" s="206"/>
      <c r="G10" s="206"/>
      <c r="H10" s="206"/>
      <c r="I10" s="206"/>
      <c r="J10" s="206"/>
      <c r="K10" s="206"/>
      <c r="L10" s="766"/>
      <c r="M10" s="181"/>
    </row>
    <row r="11" spans="2:17">
      <c r="B11" s="765"/>
      <c r="C11" s="206"/>
      <c r="D11" s="206"/>
      <c r="E11" s="206"/>
      <c r="F11" s="206"/>
      <c r="G11" s="206"/>
      <c r="H11" s="206"/>
      <c r="I11" s="206"/>
      <c r="J11" s="206"/>
      <c r="K11" s="206"/>
      <c r="L11" s="766"/>
      <c r="M11" s="181"/>
    </row>
    <row r="12" spans="2:17">
      <c r="B12" s="765"/>
      <c r="C12" s="206"/>
      <c r="D12" s="206"/>
      <c r="E12" s="206"/>
      <c r="F12" s="206"/>
      <c r="G12" s="206"/>
      <c r="H12" s="206"/>
      <c r="I12" s="206"/>
      <c r="J12" s="206"/>
      <c r="K12" s="206"/>
      <c r="L12" s="766"/>
      <c r="M12" s="181"/>
    </row>
    <row r="13" spans="2:17">
      <c r="B13" s="765"/>
      <c r="C13" s="206"/>
      <c r="D13" s="206"/>
      <c r="E13" s="206"/>
      <c r="F13" s="206"/>
      <c r="G13" s="206"/>
      <c r="H13" s="206"/>
      <c r="I13" s="206"/>
      <c r="J13" s="206"/>
      <c r="K13" s="206"/>
      <c r="L13" s="766"/>
      <c r="M13" s="181"/>
    </row>
    <row r="14" spans="2:17">
      <c r="B14" s="765"/>
      <c r="C14" s="206"/>
      <c r="D14" s="206"/>
      <c r="E14" s="206"/>
      <c r="F14" s="206"/>
      <c r="G14" s="206"/>
      <c r="H14" s="206"/>
      <c r="I14" s="206"/>
      <c r="J14" s="206"/>
      <c r="K14" s="206"/>
      <c r="L14" s="766"/>
      <c r="M14" s="181"/>
    </row>
    <row r="15" spans="2:17">
      <c r="B15" s="765"/>
      <c r="C15" s="206"/>
      <c r="D15" s="206"/>
      <c r="E15" s="206"/>
      <c r="F15" s="206"/>
      <c r="G15" s="206"/>
      <c r="H15" s="206"/>
      <c r="I15" s="206"/>
      <c r="J15" s="206"/>
      <c r="K15" s="206"/>
      <c r="L15" s="766"/>
      <c r="M15" s="181"/>
    </row>
    <row r="16" spans="2:17">
      <c r="B16" s="765"/>
      <c r="C16" s="206"/>
      <c r="D16" s="206"/>
      <c r="E16" s="206"/>
      <c r="F16" s="206"/>
      <c r="G16" s="206"/>
      <c r="H16" s="206"/>
      <c r="I16" s="206"/>
      <c r="J16" s="206"/>
      <c r="K16" s="206"/>
      <c r="L16" s="766"/>
      <c r="M16" s="181"/>
    </row>
    <row r="17" spans="2:13">
      <c r="B17" s="765"/>
      <c r="C17" s="206"/>
      <c r="D17" s="206"/>
      <c r="E17" s="206"/>
      <c r="F17" s="206"/>
      <c r="G17" s="206"/>
      <c r="H17" s="206"/>
      <c r="I17" s="206"/>
      <c r="J17" s="206"/>
      <c r="K17" s="206"/>
      <c r="L17" s="766"/>
      <c r="M17" s="181"/>
    </row>
    <row r="18" spans="2:13">
      <c r="B18" s="765"/>
      <c r="C18" s="206"/>
      <c r="D18" s="206"/>
      <c r="E18" s="206"/>
      <c r="F18" s="206"/>
      <c r="G18" s="206"/>
      <c r="H18" s="206"/>
      <c r="I18" s="206"/>
      <c r="J18" s="206"/>
      <c r="K18" s="206"/>
      <c r="L18" s="766"/>
      <c r="M18" s="181"/>
    </row>
    <row r="19" spans="2:13">
      <c r="B19" s="765"/>
      <c r="C19" s="206"/>
      <c r="D19" s="206"/>
      <c r="E19" s="206"/>
      <c r="F19" s="206"/>
      <c r="G19" s="206"/>
      <c r="H19" s="206"/>
      <c r="I19" s="206"/>
      <c r="J19" s="206"/>
      <c r="K19" s="206"/>
      <c r="L19" s="766"/>
      <c r="M19" s="181"/>
    </row>
    <row r="20" spans="2:13">
      <c r="B20" s="765"/>
      <c r="C20" s="206"/>
      <c r="D20" s="206"/>
      <c r="E20" s="206"/>
      <c r="F20" s="206"/>
      <c r="G20" s="206"/>
      <c r="H20" s="206"/>
      <c r="I20" s="206"/>
      <c r="J20" s="206"/>
      <c r="K20" s="206"/>
      <c r="L20" s="766"/>
      <c r="M20" s="181"/>
    </row>
    <row r="21" spans="2:13">
      <c r="B21" s="765"/>
      <c r="C21" s="206"/>
      <c r="D21" s="206"/>
      <c r="E21" s="206"/>
      <c r="F21" s="206"/>
      <c r="G21" s="206"/>
      <c r="H21" s="206"/>
      <c r="I21" s="206"/>
      <c r="J21" s="206"/>
      <c r="K21" s="206"/>
      <c r="L21" s="766"/>
      <c r="M21" s="181"/>
    </row>
    <row r="22" spans="2:13">
      <c r="B22" s="765"/>
      <c r="C22" s="206"/>
      <c r="D22" s="206"/>
      <c r="E22" s="206"/>
      <c r="F22" s="206"/>
      <c r="G22" s="206"/>
      <c r="H22" s="206"/>
      <c r="I22" s="206"/>
      <c r="J22" s="206"/>
      <c r="K22" s="206"/>
      <c r="L22" s="766"/>
      <c r="M22" s="181"/>
    </row>
    <row r="23" spans="2:13">
      <c r="B23" s="765"/>
      <c r="C23" s="206"/>
      <c r="D23" s="206"/>
      <c r="E23" s="206"/>
      <c r="F23" s="206"/>
      <c r="G23" s="206"/>
      <c r="H23" s="206"/>
      <c r="I23" s="206"/>
      <c r="J23" s="206"/>
      <c r="K23" s="206"/>
      <c r="L23" s="766"/>
      <c r="M23" s="181"/>
    </row>
    <row r="24" spans="2:13">
      <c r="B24" s="765"/>
      <c r="C24" s="206"/>
      <c r="D24" s="206"/>
      <c r="E24" s="206"/>
      <c r="F24" s="206"/>
      <c r="G24" s="206"/>
      <c r="H24" s="206"/>
      <c r="I24" s="206"/>
      <c r="J24" s="206"/>
      <c r="K24" s="206"/>
      <c r="L24" s="766"/>
      <c r="M24" s="181"/>
    </row>
    <row r="25" spans="2:13">
      <c r="B25" s="765"/>
      <c r="C25" s="206"/>
      <c r="D25" s="206"/>
      <c r="E25" s="206"/>
      <c r="F25" s="206"/>
      <c r="G25" s="206"/>
      <c r="H25" s="206"/>
      <c r="I25" s="206"/>
      <c r="J25" s="206"/>
      <c r="K25" s="206"/>
      <c r="L25" s="766"/>
      <c r="M25" s="181"/>
    </row>
    <row r="26" spans="2:13">
      <c r="B26" s="765"/>
      <c r="C26" s="206"/>
      <c r="D26" s="206"/>
      <c r="E26" s="206"/>
      <c r="F26" s="206"/>
      <c r="G26" s="206"/>
      <c r="H26" s="206"/>
      <c r="I26" s="206"/>
      <c r="J26" s="206"/>
      <c r="K26" s="206"/>
      <c r="L26" s="766"/>
      <c r="M26" s="181"/>
    </row>
    <row r="27" spans="2:13">
      <c r="B27" s="765"/>
      <c r="C27" s="206"/>
      <c r="D27" s="206"/>
      <c r="E27" s="206"/>
      <c r="F27" s="206"/>
      <c r="G27" s="206"/>
      <c r="H27" s="206"/>
      <c r="I27" s="206"/>
      <c r="J27" s="206"/>
      <c r="K27" s="206"/>
      <c r="L27" s="766"/>
      <c r="M27" s="181"/>
    </row>
    <row r="28" spans="2:13">
      <c r="B28" s="765"/>
      <c r="C28" s="206"/>
      <c r="D28" s="206"/>
      <c r="E28" s="206"/>
      <c r="F28" s="206"/>
      <c r="G28" s="206"/>
      <c r="H28" s="206"/>
      <c r="I28" s="206"/>
      <c r="J28" s="206"/>
      <c r="K28" s="206"/>
      <c r="L28" s="766"/>
      <c r="M28" s="181"/>
    </row>
    <row r="29" spans="2:13">
      <c r="B29" s="765"/>
      <c r="C29" s="206"/>
      <c r="D29" s="206"/>
      <c r="E29" s="206"/>
      <c r="F29" s="206"/>
      <c r="G29" s="206"/>
      <c r="H29" s="206"/>
      <c r="I29" s="206"/>
      <c r="J29" s="206"/>
      <c r="K29" s="206"/>
      <c r="L29" s="766"/>
      <c r="M29" s="181"/>
    </row>
    <row r="30" spans="2:13">
      <c r="B30" s="765"/>
      <c r="C30" s="206"/>
      <c r="D30" s="206"/>
      <c r="E30" s="206"/>
      <c r="F30" s="206"/>
      <c r="G30" s="206"/>
      <c r="H30" s="206"/>
      <c r="I30" s="206"/>
      <c r="J30" s="206"/>
      <c r="K30" s="206"/>
      <c r="L30" s="766"/>
      <c r="M30" s="181"/>
    </row>
    <row r="31" spans="2:13">
      <c r="B31" s="765"/>
      <c r="C31" s="206"/>
      <c r="D31" s="206"/>
      <c r="E31" s="206"/>
      <c r="F31" s="206"/>
      <c r="G31" s="206"/>
      <c r="H31" s="206"/>
      <c r="I31" s="206"/>
      <c r="J31" s="206"/>
      <c r="K31" s="206"/>
      <c r="L31" s="766"/>
      <c r="M31" s="181"/>
    </row>
    <row r="32" spans="2:13">
      <c r="B32" s="765"/>
      <c r="C32" s="206"/>
      <c r="D32" s="206"/>
      <c r="E32" s="206"/>
      <c r="F32" s="206"/>
      <c r="G32" s="206"/>
      <c r="H32" s="206"/>
      <c r="I32" s="206"/>
      <c r="J32" s="206"/>
      <c r="K32" s="206"/>
      <c r="L32" s="766"/>
      <c r="M32" s="181"/>
    </row>
    <row r="33" spans="2:13">
      <c r="B33" s="765"/>
      <c r="C33" s="206"/>
      <c r="D33" s="206"/>
      <c r="E33" s="206"/>
      <c r="F33" s="206"/>
      <c r="G33" s="206"/>
      <c r="H33" s="206"/>
      <c r="I33" s="206"/>
      <c r="J33" s="206"/>
      <c r="K33" s="206"/>
      <c r="L33" s="766"/>
      <c r="M33" s="181"/>
    </row>
    <row r="34" spans="2:13">
      <c r="B34" s="765"/>
      <c r="C34" s="206"/>
      <c r="D34" s="206"/>
      <c r="E34" s="206"/>
      <c r="F34" s="206"/>
      <c r="G34" s="206"/>
      <c r="H34" s="206"/>
      <c r="I34" s="206"/>
      <c r="J34" s="206"/>
      <c r="K34" s="206"/>
      <c r="L34" s="766"/>
      <c r="M34" s="181"/>
    </row>
    <row r="35" spans="2:13">
      <c r="B35" s="765"/>
      <c r="C35" s="206"/>
      <c r="D35" s="206"/>
      <c r="E35" s="206"/>
      <c r="F35" s="206"/>
      <c r="G35" s="206"/>
      <c r="H35" s="206"/>
      <c r="I35" s="206"/>
      <c r="J35" s="206"/>
      <c r="K35" s="206"/>
      <c r="L35" s="766"/>
      <c r="M35" s="181"/>
    </row>
    <row r="36" spans="2:13">
      <c r="B36" s="765"/>
      <c r="C36" s="206"/>
      <c r="D36" s="206"/>
      <c r="E36" s="206"/>
      <c r="F36" s="206"/>
      <c r="G36" s="206"/>
      <c r="H36" s="206"/>
      <c r="I36" s="206"/>
      <c r="J36" s="206"/>
      <c r="K36" s="206"/>
      <c r="L36" s="766"/>
      <c r="M36" s="181"/>
    </row>
    <row r="37" spans="2:13">
      <c r="B37" s="765"/>
      <c r="C37" s="206"/>
      <c r="D37" s="206"/>
      <c r="E37" s="206"/>
      <c r="F37" s="206"/>
      <c r="G37" s="206"/>
      <c r="H37" s="206"/>
      <c r="I37" s="206"/>
      <c r="J37" s="206"/>
      <c r="K37" s="206"/>
      <c r="L37" s="766"/>
      <c r="M37" s="181"/>
    </row>
    <row r="38" spans="2:13">
      <c r="B38" s="765"/>
      <c r="C38" s="206"/>
      <c r="D38" s="206"/>
      <c r="E38" s="206"/>
      <c r="F38" s="206"/>
      <c r="G38" s="206"/>
      <c r="H38" s="206"/>
      <c r="I38" s="206"/>
      <c r="J38" s="206"/>
      <c r="K38" s="206"/>
      <c r="L38" s="766"/>
      <c r="M38" s="181"/>
    </row>
    <row r="39" spans="2:13">
      <c r="B39" s="765"/>
      <c r="C39" s="206"/>
      <c r="D39" s="206"/>
      <c r="E39" s="206"/>
      <c r="F39" s="206"/>
      <c r="G39" s="206"/>
      <c r="H39" s="206"/>
      <c r="I39" s="206"/>
      <c r="J39" s="206"/>
      <c r="K39" s="206"/>
      <c r="L39" s="766"/>
      <c r="M39" s="181"/>
    </row>
    <row r="40" spans="2:13">
      <c r="B40" s="765"/>
      <c r="C40" s="206"/>
      <c r="D40" s="206"/>
      <c r="E40" s="206"/>
      <c r="F40" s="206"/>
      <c r="G40" s="206"/>
      <c r="H40" s="206"/>
      <c r="I40" s="206"/>
      <c r="J40" s="206"/>
      <c r="K40" s="206"/>
      <c r="L40" s="766"/>
      <c r="M40" s="181"/>
    </row>
    <row r="41" spans="2:13">
      <c r="B41" s="765"/>
      <c r="C41" s="206"/>
      <c r="D41" s="206"/>
      <c r="E41" s="206"/>
      <c r="F41" s="206"/>
      <c r="G41" s="206"/>
      <c r="H41" s="206"/>
      <c r="I41" s="206"/>
      <c r="J41" s="206"/>
      <c r="K41" s="206"/>
      <c r="L41" s="766"/>
      <c r="M41" s="181"/>
    </row>
    <row r="42" spans="2:13">
      <c r="B42" s="765"/>
      <c r="C42" s="206"/>
      <c r="D42" s="206"/>
      <c r="E42" s="206"/>
      <c r="F42" s="206"/>
      <c r="G42" s="206"/>
      <c r="H42" s="206"/>
      <c r="I42" s="206"/>
      <c r="J42" s="206"/>
      <c r="K42" s="206"/>
      <c r="L42" s="766"/>
      <c r="M42" s="181"/>
    </row>
    <row r="43" spans="2:13">
      <c r="B43" s="765"/>
      <c r="C43" s="206"/>
      <c r="D43" s="206"/>
      <c r="E43" s="206"/>
      <c r="F43" s="206"/>
      <c r="G43" s="206"/>
      <c r="H43" s="206"/>
      <c r="I43" s="206"/>
      <c r="J43" s="206"/>
      <c r="K43" s="206"/>
      <c r="L43" s="766"/>
      <c r="M43" s="181"/>
    </row>
    <row r="44" spans="2:13">
      <c r="B44" s="765"/>
      <c r="C44" s="206"/>
      <c r="D44" s="206"/>
      <c r="E44" s="206"/>
      <c r="F44" s="206"/>
      <c r="G44" s="206"/>
      <c r="H44" s="206"/>
      <c r="I44" s="206"/>
      <c r="J44" s="206"/>
      <c r="K44" s="206"/>
      <c r="L44" s="766"/>
      <c r="M44" s="181"/>
    </row>
    <row r="45" spans="2:13">
      <c r="B45" s="765"/>
      <c r="C45" s="206"/>
      <c r="D45" s="206"/>
      <c r="E45" s="206"/>
      <c r="F45" s="206"/>
      <c r="G45" s="206"/>
      <c r="H45" s="206"/>
      <c r="I45" s="206"/>
      <c r="J45" s="206"/>
      <c r="K45" s="206"/>
      <c r="L45" s="766"/>
      <c r="M45" s="181"/>
    </row>
    <row r="46" spans="2:13">
      <c r="B46" s="765"/>
      <c r="C46" s="206"/>
      <c r="D46" s="206"/>
      <c r="E46" s="206"/>
      <c r="F46" s="206"/>
      <c r="G46" s="206"/>
      <c r="H46" s="206"/>
      <c r="I46" s="206"/>
      <c r="J46" s="206"/>
      <c r="K46" s="206"/>
      <c r="L46" s="766"/>
      <c r="M46" s="181"/>
    </row>
    <row r="47" spans="2:13">
      <c r="B47" s="765"/>
      <c r="C47" s="206"/>
      <c r="D47" s="206"/>
      <c r="E47" s="206"/>
      <c r="F47" s="206"/>
      <c r="G47" s="206"/>
      <c r="H47" s="206"/>
      <c r="I47" s="206"/>
      <c r="J47" s="206"/>
      <c r="K47" s="206"/>
      <c r="L47" s="766"/>
      <c r="M47" s="181"/>
    </row>
    <row r="48" spans="2:13">
      <c r="B48" s="765"/>
      <c r="C48" s="206"/>
      <c r="D48" s="206"/>
      <c r="E48" s="206"/>
      <c r="F48" s="206"/>
      <c r="G48" s="206"/>
      <c r="H48" s="206"/>
      <c r="I48" s="206"/>
      <c r="J48" s="206"/>
      <c r="K48" s="206"/>
      <c r="L48" s="766"/>
      <c r="M48" s="181"/>
    </row>
    <row r="49" spans="2:13">
      <c r="B49" s="765"/>
      <c r="C49" s="206"/>
      <c r="D49" s="206"/>
      <c r="E49" s="206"/>
      <c r="F49" s="206"/>
      <c r="G49" s="206"/>
      <c r="H49" s="206"/>
      <c r="I49" s="206"/>
      <c r="J49" s="206"/>
      <c r="K49" s="206"/>
      <c r="L49" s="766"/>
      <c r="M49" s="181"/>
    </row>
    <row r="50" spans="2:13">
      <c r="B50" s="765"/>
      <c r="C50" s="206"/>
      <c r="D50" s="206"/>
      <c r="E50" s="206"/>
      <c r="F50" s="206"/>
      <c r="G50" s="206"/>
      <c r="H50" s="206"/>
      <c r="I50" s="206"/>
      <c r="J50" s="206"/>
      <c r="K50" s="206"/>
      <c r="L50" s="766"/>
      <c r="M50" s="181"/>
    </row>
    <row r="51" spans="2:13">
      <c r="B51" s="765"/>
      <c r="C51" s="206"/>
      <c r="D51" s="206"/>
      <c r="E51" s="206"/>
      <c r="F51" s="206"/>
      <c r="G51" s="206"/>
      <c r="H51" s="206"/>
      <c r="I51" s="206"/>
      <c r="J51" s="206"/>
      <c r="K51" s="206"/>
      <c r="L51" s="766"/>
      <c r="M51" s="181"/>
    </row>
    <row r="52" spans="2:13">
      <c r="B52" s="765"/>
      <c r="C52" s="206"/>
      <c r="D52" s="206"/>
      <c r="E52" s="206"/>
      <c r="F52" s="206"/>
      <c r="G52" s="206"/>
      <c r="H52" s="206"/>
      <c r="I52" s="206"/>
      <c r="J52" s="206"/>
      <c r="K52" s="206"/>
      <c r="L52" s="766"/>
      <c r="M52" s="181"/>
    </row>
    <row r="53" spans="2:13">
      <c r="B53" s="765"/>
      <c r="C53" s="206"/>
      <c r="D53" s="206"/>
      <c r="E53" s="206"/>
      <c r="F53" s="206"/>
      <c r="G53" s="206"/>
      <c r="H53" s="206"/>
      <c r="I53" s="206"/>
      <c r="J53" s="206"/>
      <c r="K53" s="206"/>
      <c r="L53" s="766"/>
      <c r="M53" s="181"/>
    </row>
    <row r="54" spans="2:13">
      <c r="B54" s="765"/>
      <c r="C54" s="206"/>
      <c r="D54" s="206"/>
      <c r="E54" s="206"/>
      <c r="F54" s="206"/>
      <c r="G54" s="206"/>
      <c r="H54" s="206"/>
      <c r="I54" s="206"/>
      <c r="J54" s="206"/>
      <c r="K54" s="206"/>
      <c r="L54" s="766"/>
      <c r="M54" s="181"/>
    </row>
    <row r="55" spans="2:13">
      <c r="B55" s="765"/>
      <c r="C55" s="206"/>
      <c r="D55" s="206"/>
      <c r="E55" s="206"/>
      <c r="F55" s="206"/>
      <c r="G55" s="206"/>
      <c r="H55" s="206"/>
      <c r="I55" s="206"/>
      <c r="J55" s="206"/>
      <c r="K55" s="206"/>
      <c r="L55" s="766"/>
      <c r="M55" s="181"/>
    </row>
    <row r="56" spans="2:13">
      <c r="B56" s="765"/>
      <c r="C56" s="206"/>
      <c r="D56" s="206"/>
      <c r="E56" s="206"/>
      <c r="F56" s="206"/>
      <c r="G56" s="206"/>
      <c r="H56" s="206"/>
      <c r="I56" s="206"/>
      <c r="J56" s="206"/>
      <c r="K56" s="206"/>
      <c r="L56" s="766"/>
      <c r="M56" s="181"/>
    </row>
    <row r="57" spans="2:13">
      <c r="B57" s="765"/>
      <c r="C57" s="206"/>
      <c r="D57" s="206"/>
      <c r="E57" s="206"/>
      <c r="F57" s="206"/>
      <c r="G57" s="206"/>
      <c r="H57" s="206"/>
      <c r="I57" s="206"/>
      <c r="J57" s="206"/>
      <c r="K57" s="206"/>
      <c r="L57" s="766"/>
      <c r="M57" s="181"/>
    </row>
    <row r="58" spans="2:13">
      <c r="B58" s="765"/>
      <c r="C58" s="206"/>
      <c r="D58" s="206"/>
      <c r="E58" s="206"/>
      <c r="F58" s="206"/>
      <c r="G58" s="206"/>
      <c r="H58" s="206"/>
      <c r="I58" s="206"/>
      <c r="J58" s="206"/>
      <c r="K58" s="206"/>
      <c r="L58" s="766"/>
      <c r="M58" s="181"/>
    </row>
    <row r="59" spans="2:13">
      <c r="B59" s="765"/>
      <c r="C59" s="206"/>
      <c r="D59" s="206"/>
      <c r="E59" s="206"/>
      <c r="F59" s="206"/>
      <c r="G59" s="206"/>
      <c r="H59" s="206"/>
      <c r="I59" s="206"/>
      <c r="J59" s="206"/>
      <c r="K59" s="206"/>
      <c r="L59" s="766"/>
      <c r="M59" s="181"/>
    </row>
    <row r="60" spans="2:13">
      <c r="B60" s="765"/>
      <c r="C60" s="206"/>
      <c r="D60" s="206"/>
      <c r="E60" s="206"/>
      <c r="F60" s="206"/>
      <c r="G60" s="206"/>
      <c r="H60" s="206"/>
      <c r="I60" s="206"/>
      <c r="J60" s="206"/>
      <c r="K60" s="206"/>
      <c r="L60" s="766"/>
      <c r="M60" s="181"/>
    </row>
    <row r="61" spans="2:13">
      <c r="B61" s="765"/>
      <c r="C61" s="206"/>
      <c r="D61" s="206"/>
      <c r="E61" s="206"/>
      <c r="F61" s="206"/>
      <c r="G61" s="206"/>
      <c r="H61" s="206"/>
      <c r="I61" s="206"/>
      <c r="J61" s="206"/>
      <c r="K61" s="206"/>
      <c r="L61" s="766"/>
      <c r="M61" s="181"/>
    </row>
    <row r="62" spans="2:13">
      <c r="B62" s="765"/>
      <c r="C62" s="206"/>
      <c r="D62" s="206"/>
      <c r="E62" s="206"/>
      <c r="F62" s="206"/>
      <c r="G62" s="206"/>
      <c r="H62" s="206"/>
      <c r="I62" s="206"/>
      <c r="J62" s="206"/>
      <c r="K62" s="206"/>
      <c r="L62" s="766"/>
      <c r="M62" s="181"/>
    </row>
    <row r="63" spans="2:13">
      <c r="B63" s="765"/>
      <c r="C63" s="206"/>
      <c r="D63" s="206"/>
      <c r="E63" s="206"/>
      <c r="F63" s="206"/>
      <c r="G63" s="206"/>
      <c r="H63" s="206"/>
      <c r="I63" s="206"/>
      <c r="J63" s="206"/>
      <c r="K63" s="206"/>
      <c r="L63" s="766"/>
      <c r="M63" s="181"/>
    </row>
    <row r="64" spans="2:13">
      <c r="B64" s="765"/>
      <c r="C64" s="206"/>
      <c r="D64" s="206"/>
      <c r="E64" s="206"/>
      <c r="F64" s="206"/>
      <c r="G64" s="206"/>
      <c r="H64" s="206"/>
      <c r="I64" s="206"/>
      <c r="J64" s="206"/>
      <c r="K64" s="206"/>
      <c r="L64" s="766"/>
      <c r="M64" s="181"/>
    </row>
    <row r="65" spans="2:15">
      <c r="B65" s="765"/>
      <c r="C65" s="206"/>
      <c r="D65" s="206"/>
      <c r="E65" s="206"/>
      <c r="F65" s="206"/>
      <c r="G65" s="206"/>
      <c r="H65" s="206"/>
      <c r="I65" s="206"/>
      <c r="J65" s="206"/>
      <c r="K65" s="206"/>
      <c r="L65" s="766"/>
      <c r="M65" s="181"/>
    </row>
    <row r="66" spans="2:15">
      <c r="B66" s="765"/>
      <c r="C66" s="206"/>
      <c r="D66" s="206"/>
      <c r="E66" s="206"/>
      <c r="F66" s="206"/>
      <c r="G66" s="206"/>
      <c r="H66" s="206"/>
      <c r="I66" s="206"/>
      <c r="J66" s="206"/>
      <c r="K66" s="206"/>
      <c r="L66" s="766"/>
      <c r="M66" s="181"/>
    </row>
    <row r="67" spans="2:15">
      <c r="B67" s="765"/>
      <c r="C67" s="206"/>
      <c r="D67" s="206"/>
      <c r="E67" s="206"/>
      <c r="F67" s="206"/>
      <c r="G67" s="206"/>
      <c r="H67" s="206"/>
      <c r="I67" s="206"/>
      <c r="J67" s="206"/>
      <c r="K67" s="206"/>
      <c r="L67" s="766"/>
      <c r="M67" s="181"/>
    </row>
    <row r="68" spans="2:15">
      <c r="B68" s="765"/>
      <c r="C68" s="206"/>
      <c r="D68" s="206"/>
      <c r="E68" s="206"/>
      <c r="F68" s="206"/>
      <c r="G68" s="206"/>
      <c r="H68" s="206"/>
      <c r="I68" s="206"/>
      <c r="J68" s="206"/>
      <c r="K68" s="206"/>
      <c r="L68" s="766"/>
      <c r="M68" s="181"/>
    </row>
    <row r="69" spans="2:15">
      <c r="B69" s="765"/>
      <c r="C69" s="206"/>
      <c r="D69" s="206"/>
      <c r="E69" s="206"/>
      <c r="F69" s="206"/>
      <c r="G69" s="206"/>
      <c r="H69" s="206"/>
      <c r="I69" s="206"/>
      <c r="J69" s="206"/>
      <c r="K69" s="206"/>
      <c r="L69" s="766"/>
      <c r="M69" s="181"/>
    </row>
    <row r="70" spans="2:15">
      <c r="B70" s="765"/>
      <c r="C70" s="206"/>
      <c r="D70" s="206"/>
      <c r="E70" s="206"/>
      <c r="F70" s="206"/>
      <c r="G70" s="206"/>
      <c r="H70" s="206"/>
      <c r="I70" s="206"/>
      <c r="J70" s="206"/>
      <c r="K70" s="206"/>
      <c r="L70" s="766"/>
      <c r="M70" s="181"/>
    </row>
    <row r="71" spans="2:15">
      <c r="B71" s="767"/>
      <c r="C71" s="768"/>
      <c r="D71" s="768"/>
      <c r="E71" s="768"/>
      <c r="F71" s="768"/>
      <c r="G71" s="768"/>
      <c r="H71" s="768"/>
      <c r="I71" s="768"/>
      <c r="J71" s="768"/>
      <c r="K71" s="768"/>
      <c r="L71" s="770"/>
      <c r="M71" s="181"/>
    </row>
    <row r="72" spans="2:15">
      <c r="C72" s="742"/>
      <c r="D72" s="742"/>
      <c r="E72" s="742"/>
      <c r="F72" s="742"/>
      <c r="G72" s="742"/>
      <c r="H72" s="742"/>
      <c r="I72" s="742"/>
      <c r="J72" s="742"/>
      <c r="K72" s="743"/>
      <c r="L72" s="742"/>
      <c r="M72" s="775"/>
      <c r="N72" s="743"/>
      <c r="O72" s="743"/>
    </row>
    <row r="73" spans="2:15">
      <c r="B73" s="913" t="s">
        <v>4338</v>
      </c>
      <c r="C73" s="914"/>
      <c r="D73" s="914"/>
      <c r="E73" s="914"/>
      <c r="F73" s="914"/>
      <c r="G73" s="914"/>
      <c r="H73" s="914"/>
      <c r="I73" s="914"/>
      <c r="J73" s="914"/>
      <c r="K73" s="914"/>
      <c r="L73" s="915"/>
      <c r="M73" s="736"/>
      <c r="N73" s="733"/>
      <c r="O73" s="733"/>
    </row>
    <row r="74" spans="2:15" ht="3.75" customHeight="1">
      <c r="C74" s="744"/>
      <c r="D74" s="732"/>
      <c r="E74" s="732"/>
      <c r="F74" s="732"/>
      <c r="G74" s="732"/>
      <c r="H74" s="732"/>
      <c r="I74" s="732"/>
      <c r="J74" s="732"/>
      <c r="K74" s="732"/>
      <c r="L74" s="738"/>
      <c r="M74" s="776"/>
      <c r="N74" s="745"/>
      <c r="O74" s="745"/>
    </row>
    <row r="75" spans="2:15">
      <c r="B75" s="1758">
        <f>'F1'!$K$17</f>
        <v>0</v>
      </c>
      <c r="C75" s="1759"/>
      <c r="D75" s="1759"/>
      <c r="E75" s="1759"/>
      <c r="F75" s="1759"/>
      <c r="G75" s="1759"/>
      <c r="H75" s="1759"/>
      <c r="I75" s="1759"/>
      <c r="J75" s="1759"/>
      <c r="K75" s="1759"/>
      <c r="L75" s="1760"/>
      <c r="M75" s="739"/>
      <c r="N75" s="735"/>
      <c r="O75" s="735"/>
    </row>
    <row r="76" spans="2:15">
      <c r="C76" s="181"/>
      <c r="D76" s="181"/>
      <c r="E76" s="181"/>
      <c r="F76" s="181"/>
      <c r="G76" s="181"/>
      <c r="H76" s="181"/>
      <c r="I76" s="181"/>
      <c r="J76" s="181"/>
      <c r="L76" s="181"/>
      <c r="M76" s="181"/>
    </row>
    <row r="77" spans="2:15">
      <c r="C77" s="181"/>
      <c r="D77" s="181"/>
      <c r="E77" s="181"/>
      <c r="F77" s="181"/>
      <c r="G77" s="181"/>
      <c r="H77" s="181"/>
      <c r="I77" s="181"/>
      <c r="J77" s="181"/>
      <c r="L77" s="313" t="s">
        <v>4339</v>
      </c>
      <c r="M77" s="181"/>
    </row>
    <row r="80" spans="2:15">
      <c r="K80" s="491"/>
    </row>
  </sheetData>
  <sheetProtection password="99F3" sheet="1" objects="1" scenarios="1"/>
  <mergeCells count="2">
    <mergeCell ref="B75:L75"/>
    <mergeCell ref="C3:K3"/>
  </mergeCells>
  <phoneticPr fontId="0" type="noConversion"/>
  <printOptions horizontalCentered="1" verticalCentered="1"/>
  <pageMargins left="0.5" right="0.48" top="0.7" bottom="0.6" header="0.51181102362204722" footer="0.43"/>
  <pageSetup paperSize="9" scale="7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78</vt:i4>
      </vt:variant>
    </vt:vector>
  </HeadingPairs>
  <TitlesOfParts>
    <vt:vector size="133" baseType="lpstr">
      <vt:lpstr>F</vt:lpstr>
      <vt:lpstr>Índice</vt:lpstr>
      <vt:lpstr>F1</vt:lpstr>
      <vt:lpstr>F2</vt:lpstr>
      <vt:lpstr>F3</vt:lpstr>
      <vt:lpstr>Formulário 5</vt:lpstr>
      <vt:lpstr>Anexo IIII</vt:lpstr>
      <vt:lpstr>F4</vt:lpstr>
      <vt:lpstr>F5</vt:lpstr>
      <vt:lpstr>F6</vt:lpstr>
      <vt:lpstr>F7</vt:lpstr>
      <vt:lpstr>F8</vt:lpstr>
      <vt:lpstr>F9</vt:lpstr>
      <vt:lpstr>F10</vt:lpstr>
      <vt:lpstr>F11</vt:lpstr>
      <vt:lpstr>F12</vt:lpstr>
      <vt:lpstr>Quadro 3old</vt:lpstr>
      <vt:lpstr>Quadro 4 POC</vt:lpstr>
      <vt:lpstr>F13</vt:lpstr>
      <vt:lpstr>AT - Quadro 66</vt:lpstr>
      <vt:lpstr>AT - Quadro 10</vt:lpstr>
      <vt:lpstr>AT - Quadro 11</vt:lpstr>
      <vt:lpstr>AT - Quadros 12 - 13</vt:lpstr>
      <vt:lpstr>AT - Quadros 12 - 13 A</vt:lpstr>
      <vt:lpstr>Quadro 7 POC</vt:lpstr>
      <vt:lpstr>F14</vt:lpstr>
      <vt:lpstr>Quadro 99</vt:lpstr>
      <vt:lpstr>Quadro 9 POC</vt:lpstr>
      <vt:lpstr>Quadro 111</vt:lpstr>
      <vt:lpstr>Quadro 9.1</vt:lpstr>
      <vt:lpstr>F15</vt:lpstr>
      <vt:lpstr>F16</vt:lpstr>
      <vt:lpstr>Quadro 10 POC</vt:lpstr>
      <vt:lpstr>AT - Quadro 21-A</vt:lpstr>
      <vt:lpstr>AT - Quadro 21-B</vt:lpstr>
      <vt:lpstr>Quadro 10.1</vt:lpstr>
      <vt:lpstr>F17</vt:lpstr>
      <vt:lpstr>Quadro 11 POC</vt:lpstr>
      <vt:lpstr>AT - Quadro 22-A</vt:lpstr>
      <vt:lpstr>F18</vt:lpstr>
      <vt:lpstr>Quadro 12 POC</vt:lpstr>
      <vt:lpstr>F19</vt:lpstr>
      <vt:lpstr>F20</vt:lpstr>
      <vt:lpstr>Anexo I</vt:lpstr>
      <vt:lpstr>Anexo II V1</vt:lpstr>
      <vt:lpstr>Anexo II</vt:lpstr>
      <vt:lpstr>Anexo III</vt:lpstr>
      <vt:lpstr>Anexo III-Inst </vt:lpstr>
      <vt:lpstr>Anexo III-1</vt:lpstr>
      <vt:lpstr>Anexo III-2</vt:lpstr>
      <vt:lpstr>Anexo III-3</vt:lpstr>
      <vt:lpstr>Notas SPA</vt:lpstr>
      <vt:lpstr>Tabelas</vt:lpstr>
      <vt:lpstr>AT - Quadro 23-A </vt:lpstr>
      <vt:lpstr>AT - Quadro 23-B </vt:lpstr>
      <vt:lpstr>_42_Propriedades_de_investimento</vt:lpstr>
      <vt:lpstr>_469_Perdas_por_imparidade_acumuladas</vt:lpstr>
      <vt:lpstr>Areas_De_Intervenção</vt:lpstr>
      <vt:lpstr>Código_Alínea</vt:lpstr>
      <vt:lpstr>Código_Contas_POC</vt:lpstr>
      <vt:lpstr>Concelhos</vt:lpstr>
      <vt:lpstr>Distrito</vt:lpstr>
      <vt:lpstr>Distritos</vt:lpstr>
      <vt:lpstr>Estabelecimentos</vt:lpstr>
      <vt:lpstr>Investimento_Contas_SNC</vt:lpstr>
      <vt:lpstr>Lista_Código</vt:lpstr>
      <vt:lpstr>LISTA_DE_CONDICIONANTES</vt:lpstr>
      <vt:lpstr>LISTA_DE_CONDIÇÕES_DE_NÃO_ELEGIBILIDADE</vt:lpstr>
      <vt:lpstr>MAJORAÇÕES</vt:lpstr>
      <vt:lpstr>Modalidade</vt:lpstr>
      <vt:lpstr>Opção_S_N</vt:lpstr>
      <vt:lpstr>Opções_Beneficio</vt:lpstr>
      <vt:lpstr>Opções_Dimensão</vt:lpstr>
      <vt:lpstr>Opções_Motivo</vt:lpstr>
      <vt:lpstr>Opções_notificação</vt:lpstr>
      <vt:lpstr>Opções_parecer</vt:lpstr>
      <vt:lpstr>Opções_pareceres</vt:lpstr>
      <vt:lpstr>Opções_Regime</vt:lpstr>
      <vt:lpstr>Opções_Tipo</vt:lpstr>
      <vt:lpstr>Pontuações</vt:lpstr>
      <vt:lpstr>'Anexo I'!Print_Area</vt:lpstr>
      <vt:lpstr>'Anexo II'!Print_Area</vt:lpstr>
      <vt:lpstr>'Anexo II V1'!Print_Area</vt:lpstr>
      <vt:lpstr>'Anexo III-1'!Print_Area</vt:lpstr>
      <vt:lpstr>'Anexo III-2'!Print_Area</vt:lpstr>
      <vt:lpstr>'Anexo III-3'!Print_Area</vt:lpstr>
      <vt:lpstr>'Anexo III-Inst '!Print_Area</vt:lpstr>
      <vt:lpstr>'AT - Quadro 10'!Print_Area</vt:lpstr>
      <vt:lpstr>'AT - Quadro 21-A'!Print_Area</vt:lpstr>
      <vt:lpstr>'AT - Quadro 23-A '!Print_Area</vt:lpstr>
      <vt:lpstr>'AT - Quadro 66'!Print_Area</vt:lpstr>
      <vt:lpstr>'AT - Quadros 12 - 13 A'!Print_Area</vt:lpstr>
      <vt:lpstr>'F1'!Print_Area</vt:lpstr>
      <vt:lpstr>'F10'!Print_Area</vt:lpstr>
      <vt:lpstr>'F11'!Print_Area</vt:lpstr>
      <vt:lpstr>'F12'!Print_Area</vt:lpstr>
      <vt:lpstr>'F13'!Print_Area</vt:lpstr>
      <vt:lpstr>'F14'!Print_Area</vt:lpstr>
      <vt:lpstr>'F15'!Print_Area</vt:lpstr>
      <vt:lpstr>'F16'!Print_Area</vt:lpstr>
      <vt:lpstr>'F17'!Print_Area</vt:lpstr>
      <vt:lpstr>'F18'!Print_Area</vt:lpstr>
      <vt:lpstr>'F19'!Print_Area</vt:lpstr>
      <vt:lpstr>'F2'!Print_Area</vt:lpstr>
      <vt:lpstr>'F3'!Print_Area</vt:lpstr>
      <vt:lpstr>'F4'!Print_Area</vt:lpstr>
      <vt:lpstr>'F5'!Print_Area</vt:lpstr>
      <vt:lpstr>'F6'!Print_Area</vt:lpstr>
      <vt:lpstr>'F7'!Print_Area</vt:lpstr>
      <vt:lpstr>'F8'!Print_Area</vt:lpstr>
      <vt:lpstr>'F9'!Print_Area</vt:lpstr>
      <vt:lpstr>Índice!Print_Area</vt:lpstr>
      <vt:lpstr>'Quadro 10 POC'!Print_Area</vt:lpstr>
      <vt:lpstr>'Quadro 10.1'!Print_Area</vt:lpstr>
      <vt:lpstr>'Quadro 11 POC'!Print_Area</vt:lpstr>
      <vt:lpstr>'Quadro 111'!Print_Area</vt:lpstr>
      <vt:lpstr>'Quadro 12 POC'!Print_Area</vt:lpstr>
      <vt:lpstr>'Quadro 3old'!Print_Area</vt:lpstr>
      <vt:lpstr>'Quadro 4 POC'!Print_Area</vt:lpstr>
      <vt:lpstr>'Quadro 7 POC'!Print_Area</vt:lpstr>
      <vt:lpstr>'Quadro 9 POC'!Print_Area</vt:lpstr>
      <vt:lpstr>'Quadro 9.1'!Print_Area</vt:lpstr>
      <vt:lpstr>'Quadro 99'!Print_Area</vt:lpstr>
      <vt:lpstr>'AT - Quadros 12 - 13'!Print_Titles</vt:lpstr>
      <vt:lpstr>'AT - Quadros 12 - 13 A'!Print_Titles</vt:lpstr>
      <vt:lpstr>Regiões</vt:lpstr>
      <vt:lpstr>Tab_Freguesias</vt:lpstr>
      <vt:lpstr>Tab_Paises</vt:lpstr>
      <vt:lpstr>'F5'!TABLE</vt:lpstr>
      <vt:lpstr>Técnicos</vt:lpstr>
      <vt:lpstr>tipo_objectivos</vt:lpstr>
      <vt:lpstr>Tipologia_Inv</vt:lpstr>
      <vt:lpstr>Tipologia_Valor</vt:lpstr>
    </vt:vector>
  </TitlesOfParts>
  <Company>IAPMEI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Projecto - Detalhe</dc:title>
  <dc:creator>IAPMEI</dc:creator>
  <cp:lastModifiedBy>Manuela Calixto</cp:lastModifiedBy>
  <cp:lastPrinted>2022-07-11T10:53:53Z</cp:lastPrinted>
  <dcterms:created xsi:type="dcterms:W3CDTF">1999-12-02T12:00:35Z</dcterms:created>
  <dcterms:modified xsi:type="dcterms:W3CDTF">2022-07-12T11:53:42Z</dcterms:modified>
</cp:coreProperties>
</file>